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Tracking" sheetId="1" r:id="rId3"/>
    <sheet state="hidden" name="Integrations Checklist" sheetId="2" r:id="rId4"/>
    <sheet state="hidden" name="Checkins Since PD" sheetId="3" r:id="rId5"/>
    <sheet state="hidden" name="Point of Contacts" sheetId="4" r:id="rId6"/>
    <sheet state="hidden" name="Data" sheetId="5" r:id="rId7"/>
    <sheet state="visible" name="Operations Checklist" sheetId="6" r:id="rId8"/>
    <sheet state="visible" name="Production Checklist" sheetId="7" r:id="rId9"/>
    <sheet state="visible" name="Submissions Checklist" sheetId="8" r:id="rId10"/>
    <sheet state="hidden" name="WIP Chrono" sheetId="9" r:id="rId11"/>
    <sheet state="hidden" name="V5 Combined Release Checklist D" sheetId="10" r:id="rId12"/>
  </sheets>
  <definedNames>
    <definedName localSheetId="6" name="PreCandidateBuildHardLock">'Production Checklist'!$6:$7</definedName>
    <definedName localSheetId="7" name="PreCandidateBuildHardLock">'Submissions Checklist'!$4:$4</definedName>
    <definedName localSheetId="5" name="PreCandidateBuildHardLock">'Operations Checklist'!$4:$4</definedName>
    <definedName name="ReplaceNames">SetupTracking!$H$2:$H$5</definedName>
    <definedName localSheetId="8" name="PreCandidateBuildHardLock">'WIP Chrono'!$8:$12</definedName>
    <definedName name="ActionStatus">Data!$A$2:$A$6</definedName>
    <definedName name="ReplaceValues">SetupTracking!$I$2:$I$5</definedName>
    <definedName name="PreCandidateBuildHardLock">'V5 Combined Release Checklist D'!$9:$12</definedName>
    <definedName name="OpsOutstandingIssues">SetupTracking!$A$11:$C$31</definedName>
    <definedName hidden="1" localSheetId="5" name="Z_0F5CF464_C09D_4002_936E_04BB04C93059_.wvu.FilterData">'Operations Checklist'!$B$1:$I$114</definedName>
    <definedName hidden="1" localSheetId="6" name="Z_0F5CF464_C09D_4002_936E_04BB04C93059_.wvu.FilterData">'Production Checklist'!$B$1:$I$72</definedName>
    <definedName hidden="1" localSheetId="7" name="Z_0F5CF464_C09D_4002_936E_04BB04C93059_.wvu.FilterData">'Submissions Checklist'!$B$1:$I$103</definedName>
    <definedName hidden="1" localSheetId="9" name="Z_0F5CF464_C09D_4002_936E_04BB04C93059_.wvu.FilterData">'V5 Combined Release Checklist D'!$B$6:$J$238</definedName>
    <definedName hidden="1" localSheetId="9" name="Z_6BCC139E_EDD6_4CC9_A964_AAD4F8E7F2EC_.wvu.FilterData">'V5 Combined Release Checklist D'!$B$1:$J$238</definedName>
    <definedName hidden="1" localSheetId="5" name="Z_213C008F_E566_4FFD_8912_FF2B2ABF7160_.wvu.FilterData">'Operations Checklist'!$B$1:$K$114</definedName>
    <definedName hidden="1" localSheetId="6" name="Z_213C008F_E566_4FFD_8912_FF2B2ABF7160_.wvu.FilterData">'Production Checklist'!$B$1:$K$72</definedName>
    <definedName hidden="1" localSheetId="7" name="Z_213C008F_E566_4FFD_8912_FF2B2ABF7160_.wvu.FilterData">'Submissions Checklist'!$B$1:$I$103</definedName>
    <definedName hidden="1" localSheetId="9" name="Z_213C008F_E566_4FFD_8912_FF2B2ABF7160_.wvu.FilterData">'V5 Combined Release Checklist D'!$B$6:$L$238</definedName>
    <definedName hidden="1" localSheetId="5" name="Z_62CBD117_D0D5_48DC_9B7E_F52374D86A03_.wvu.FilterData">'Operations Checklist'!$B$1:$I$114</definedName>
    <definedName hidden="1" localSheetId="6" name="Z_62CBD117_D0D5_48DC_9B7E_F52374D86A03_.wvu.FilterData">'Production Checklist'!$B$1:$I$72</definedName>
    <definedName hidden="1" localSheetId="7" name="Z_62CBD117_D0D5_48DC_9B7E_F52374D86A03_.wvu.FilterData">'Submissions Checklist'!$B$1:$I$103</definedName>
    <definedName hidden="1" localSheetId="9" name="Z_62CBD117_D0D5_48DC_9B7E_F52374D86A03_.wvu.FilterData">'V5 Combined Release Checklist D'!$B$6:$J$238</definedName>
  </definedNames>
  <calcPr/>
  <customWorkbookViews>
    <customWorkbookView activeSheetId="0" maximized="1" windowHeight="0" windowWidth="0" guid="{0F5CF464-C09D-4002-936E-04BB04C93059}" name="RM - This Week's Open Work"/>
    <customWorkbookView activeSheetId="0" maximized="1" windowHeight="0" windowWidth="0" guid="{62CBD117-D0D5-48DC-9B7E-F52374D86A03}" name="This Week's Open Work"/>
    <customWorkbookView activeSheetId="0" maximized="1" windowHeight="0" windowWidth="0" guid="{6BCC139E-EDD6-4CC9-A964-AAD4F8E7F2EC}" name="CERT - ALL"/>
    <customWorkbookView activeSheetId="0" maximized="1" windowHeight="0" windowWidth="0" guid="{213C008F-E566-4FFD-8912-FF2B2ABF7160}" name="CERT - This Week's Open Work"/>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9">
      <text>
        <t xml:space="preserve">perforce-useredge-seattle.epicgames.net:1666</t>
      </text>
    </comment>
    <comment authorId="0" ref="G20">
      <text>
        <t xml:space="preserve">perforce-useredge-seattle.epicgames.net:1666</t>
      </text>
    </comment>
    <comment authorId="0" ref="G134">
      <text>
        <t xml:space="preserve">Updated w/ ++Fortnite+Release-4.2-CL-4067889</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4">
      <text>
        <t xml:space="preserve">1. Go to filter
2. Go to Columns &gt; My Defaults
3. Only show Key, Summary, Component
4. Go to Export &gt; CSV Current Fields
5. Open file and copy the Key and Summary into slack post
6. Format as numbered list
7. add associated component producer(s) in line</t>
      </text>
    </comment>
    <comment authorId="0" ref="G5">
      <text>
        <t xml:space="preserve">1. Go to filter
2. Go to Columns &gt; My Defaults
3. Only show Key, Summary, Component
4. Go to Export &gt; CSV Current Fields
5. Open file and copy the Key and Summary into slack post
6. Format as numbered list
7. add associated component producer(s) in line</t>
      </text>
    </comment>
    <comment authorId="0" ref="G9">
      <text>
        <t xml:space="preserve">1. Go to filter
2. Go to Columns &gt; My Defaults
3. Only show Key, Summary, Component
4. Go to Export &gt; CSV Current Fields
5. Open file and copy the Key and Summary into slack post
6. Format as numbered list
7. add associated component producer(s) in line</t>
      </text>
    </comment>
    <comment authorId="0" ref="G10">
      <text>
        <t xml:space="preserve">1. Go to filter
2. Go to Columns &gt; My Defaults
3. Only show Key, Summary, Component
4. Go to Export &gt; CSV Current Fields
5. Open file and copy the Key and Summary into slack post
6. Format as numbered list
7. add associated component producer(s) in line</t>
      </text>
    </comment>
    <comment authorId="0" ref="G26">
      <text>
        <t xml:space="preserve">Manual Steps In Case Airtable Automation Goes Down
1. Go to the FN Release Schedule to get the dates
2. Go to Google Calendar 
3. Find the listed milestones in Column A for the previous release and duplicate their events
4. Update the event name and date
5. Save</t>
      </text>
    </comment>
    <comment authorId="0" ref="G92">
      <text>
        <t xml:space="preserve">Updated w/ ++Fortnite+Release-4.2-CL-4067889</t>
      </text>
    </comment>
    <comment authorId="0" ref="A46">
      <text>
        <t xml:space="preserve">Needs revision. Final Shop MCP cl is no longer a thing?
	-Grant Medine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22">
      <text>
        <t xml:space="preserve">Updated w/ ++Fortnite+Release-4.2-CL-4067889</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8">
      <text>
        <t xml:space="preserve">:thread: XX.XX Branching! :yesyes:</t>
      </text>
    </comment>
    <comment authorId="0" ref="I8">
      <text>
        <t xml:space="preserve">:thread: XX.XX Branching! :yesyes:</t>
      </text>
    </comment>
    <comment authorId="0" ref="G236">
      <text>
        <t xml:space="preserve">Updated w/ ++Fortnite+Release-4.2-CL-4067889</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9">
      <text>
        <t xml:space="preserve">1. Go to filter
2. Go to Columns &gt; My Defaults
3. Only show Key, Summary, Component
4. Go to Export &gt; CSV Current Fields
5. Open file and copy the Key and Summary into slack post
6. Format as numbered list
7. add associated component producer(s) in line</t>
      </text>
    </comment>
    <comment authorId="0" ref="H20">
      <text>
        <t xml:space="preserve">1. Go to filter
2. Go to Columns &gt; My Defaults
3. Only show Key, Summary, Component
4. Go to Export &gt; CSV Current Fields
5. Open file and copy the Key and Summary into slack post
6. Format as numbered list
7. add associated component producer(s) in line</t>
      </text>
    </comment>
    <comment authorId="0" ref="H42">
      <text>
        <t xml:space="preserve">perforce-useredge-seattle.epicgames.net:1666</t>
      </text>
    </comment>
    <comment authorId="0" ref="H43">
      <text>
        <t xml:space="preserve">perforce-useredge-seattle.epicgames.net:1666</t>
      </text>
    </comment>
    <comment authorId="0" ref="H45">
      <text>
        <t xml:space="preserve">Manual Steps In Case Airtable Automation Goes Down
1. Go to the FN Release Schedule to get the dates
2. Go to Google Calendar 
3. Find the listed milestones in Column A for the previous release and duplicate their events
4. Update the event name and date
5. Save</t>
      </text>
    </comment>
    <comment authorId="0" ref="H257">
      <text>
        <t xml:space="preserve">Updated w/ ++Fortnite+Release-4.2-CL-4067889</t>
      </text>
    </comment>
  </commentList>
</comments>
</file>

<file path=xl/sharedStrings.xml><?xml version="1.0" encoding="utf-8"?>
<sst xmlns="http://schemas.openxmlformats.org/spreadsheetml/2006/main" count="4360" uniqueCount="1672">
  <si>
    <t>Release:</t>
  </si>
  <si>
    <t>34.10</t>
  </si>
  <si>
    <t>Update if Needed</t>
  </si>
  <si>
    <r>
      <rPr>
        <color rgb="FF000000"/>
        <sz val="11.0"/>
      </rPr>
      <t>1. Click Cell A1
2. Press Ctrl+F &gt; push the 3 dots
3. Find the string "</t>
    </r>
    <r>
      <rPr>
        <color rgb="FFFF0000"/>
        <sz val="11.0"/>
      </rPr>
      <t>CHECKLIST_VERSION</t>
    </r>
    <r>
      <rPr>
        <color rgb="FF000000"/>
        <sz val="11.0"/>
      </rPr>
      <t xml:space="preserve">" and replace it with the real value
   a. ex. Find: </t>
    </r>
    <r>
      <rPr>
        <b/>
        <color rgb="FFFF0000"/>
        <sz val="11.0"/>
        <u/>
      </rPr>
      <t>CHECKLIST_VERSION</t>
    </r>
    <r>
      <rPr>
        <color rgb="FFFF0000"/>
        <sz val="11.0"/>
      </rPr>
      <t xml:space="preserve">          </t>
    </r>
    <r>
      <rPr>
        <color rgb="FF000000"/>
        <sz val="11.0"/>
      </rPr>
      <t xml:space="preserve">Replace with </t>
    </r>
    <r>
      <rPr>
        <b/>
        <color rgb="FF000000"/>
        <sz val="11.0"/>
        <u/>
      </rPr>
      <t xml:space="preserve">32.00
</t>
    </r>
    <r>
      <rPr>
        <b/>
        <color rgb="FF000000"/>
        <sz val="11.0"/>
      </rPr>
      <t xml:space="preserve">          ^Checklist dot Version^
4</t>
    </r>
    <r>
      <rPr>
        <color rgb="FF000000"/>
        <sz val="11.0"/>
      </rPr>
      <t xml:space="preserve">. Select the "Replace All" button to swap all instances
4. Repeat steps 3-4 by replacing </t>
    </r>
    <r>
      <rPr>
        <b/>
        <color rgb="FFFF0000"/>
        <sz val="11.0"/>
      </rPr>
      <t>PREVIOUS_VERSION</t>
    </r>
    <r>
      <rPr>
        <color rgb="FFFF0000"/>
        <sz val="11.0"/>
      </rPr>
      <t xml:space="preserve"> </t>
    </r>
    <r>
      <rPr>
        <color rgb="FF000000"/>
        <sz val="11.0"/>
      </rPr>
      <t xml:space="preserve">with </t>
    </r>
    <r>
      <rPr>
        <b/>
        <color rgb="FF000000"/>
        <sz val="11.0"/>
      </rPr>
      <t xml:space="preserve">31.40
                                        ^Previous Version^
</t>
    </r>
    <r>
      <rPr>
        <color rgb="FF000000"/>
        <sz val="11.0"/>
      </rPr>
      <t xml:space="preserve">5. Repeat steps 3-4 by replacing </t>
    </r>
    <r>
      <rPr>
        <b/>
        <color rgb="FFFF0000"/>
        <sz val="11.0"/>
      </rPr>
      <t>CHECKLIST-VERSION</t>
    </r>
    <r>
      <rPr>
        <color rgb="FFFF0000"/>
        <sz val="11.0"/>
      </rPr>
      <t xml:space="preserve"> </t>
    </r>
    <r>
      <rPr>
        <color rgb="FF000000"/>
        <sz val="11.0"/>
      </rPr>
      <t xml:space="preserve">with </t>
    </r>
    <r>
      <rPr>
        <b/>
        <color rgb="FF000000"/>
        <sz val="11.0"/>
      </rPr>
      <t xml:space="preserve">32-00 
                                            ^Checklist dash Version^
</t>
    </r>
    <r>
      <rPr>
        <color rgb="FF000000"/>
        <sz val="11.0"/>
      </rPr>
      <t xml:space="preserve">6. Repeat steps 3-4 by replacing </t>
    </r>
    <r>
      <rPr>
        <b/>
        <color rgb="FFFF0000"/>
        <sz val="11.0"/>
      </rPr>
      <t>NEXT_VERSION</t>
    </r>
    <r>
      <rPr>
        <color rgb="FF000000"/>
        <sz val="11.0"/>
      </rPr>
      <t xml:space="preserve"> with </t>
    </r>
    <r>
      <rPr>
        <b/>
        <color rgb="FF000000"/>
        <sz val="11.0"/>
      </rPr>
      <t xml:space="preserve">32.10
                                             ^Next Version^
</t>
    </r>
    <r>
      <rPr>
        <color rgb="FF000000"/>
        <sz val="11.0"/>
      </rPr>
      <t xml:space="preserve">7. Repeat steps 3-4 by replacing </t>
    </r>
    <r>
      <rPr>
        <color rgb="FFFF0000"/>
        <sz val="11.0"/>
      </rPr>
      <t xml:space="preserve">NEXT_MAJOR_VERSION </t>
    </r>
    <r>
      <rPr>
        <color rgb="FF000000"/>
        <sz val="11.0"/>
      </rPr>
      <t xml:space="preserve">with 33.00
</t>
    </r>
    <r>
      <rPr>
        <b/>
        <color rgb="FF000000"/>
        <sz val="11.0"/>
      </rPr>
      <t xml:space="preserve">                                    ^Next Major Version (.00)^
</t>
    </r>
    <r>
      <rPr>
        <color rgb="FF000000"/>
        <sz val="11.0"/>
      </rPr>
      <t>You will know it worked if all red text in this cell/sheet has been updated to the set values</t>
    </r>
  </si>
  <si>
    <t>Branch Open Date:</t>
  </si>
  <si>
    <t>Jira Ticket:</t>
  </si>
  <si>
    <t>CHECKLIST_VERSION</t>
  </si>
  <si>
    <t>Do if Replace Button does not work! --&gt;&gt;</t>
  </si>
  <si>
    <t>Hard Lock:</t>
  </si>
  <si>
    <t>ROS Sheet:</t>
  </si>
  <si>
    <t>PREVIOUS_VERSION</t>
  </si>
  <si>
    <t>Pencils Down:</t>
  </si>
  <si>
    <t>ROS Zoom:</t>
  </si>
  <si>
    <t>NEXT_VERSION</t>
  </si>
  <si>
    <t>Cert Submission:</t>
  </si>
  <si>
    <t>JIRA DASHBOARD:</t>
  </si>
  <si>
    <t>NEXT_MAJOR_VERSION</t>
  </si>
  <si>
    <t>ROW Deploy:</t>
  </si>
  <si>
    <t>Slack Channel:</t>
  </si>
  <si>
    <t xml:space="preserve">Outstanding Issues: </t>
  </si>
  <si>
    <t>Ops:</t>
  </si>
  <si>
    <t>Production:</t>
  </si>
  <si>
    <t>Submisions:</t>
  </si>
  <si>
    <t>Is there a JIRA marked on the correct Fix Version?</t>
  </si>
  <si>
    <t>Does the JIRA have Production involvement? (comments, history, etc.)</t>
  </si>
  <si>
    <t>Do included files seem reasonable for the change being requested?</t>
  </si>
  <si>
    <t>Is there a generic/master shader file being touched? If yes then ask about invalidation expectations.</t>
  </si>
  <si>
    <t>Is the shelve in the correct/expected branch?</t>
  </si>
  <si>
    <t>If there is a code change included is there proper code review?</t>
  </si>
  <si>
    <t>Is question "What testing has already been performed? What risks remain?" answered</t>
  </si>
  <si>
    <t>Is question: "Does this change or add new strings/have a localization impact?" answered</t>
  </si>
  <si>
    <t>Is question: "Will it cause a large set of files to be invalidated and recooked?" answered</t>
  </si>
  <si>
    <t>Is question: "Will it cause a large spike in patch sizes?" answered</t>
  </si>
  <si>
    <t>CL</t>
  </si>
  <si>
    <t>User</t>
  </si>
  <si>
    <t>Description</t>
  </si>
  <si>
    <t>Date</t>
  </si>
  <si>
    <t>Steps to Pull</t>
  </si>
  <si>
    <t>Look in calendar for PD date / time</t>
  </si>
  <si>
    <t>Copy 1st CL after that date in P4</t>
  </si>
  <si>
    <t>Copy Latest CL in branch</t>
  </si>
  <si>
    <r>
      <rPr/>
      <t xml:space="preserve">Go to </t>
    </r>
    <r>
      <rPr>
        <color rgb="FF1155CC"/>
        <u/>
      </rPr>
      <t xml:space="preserve">Swarm </t>
    </r>
    <r>
      <rPr/>
      <t>and filter that CL range and intented release branch</t>
    </r>
  </si>
  <si>
    <r>
      <rPr/>
      <t xml:space="preserve">- Might be a better way to do it with </t>
    </r>
    <r>
      <rPr>
        <color rgb="FF1155CC"/>
        <u/>
      </rPr>
      <t>this</t>
    </r>
  </si>
  <si>
    <t>copy the data and paste in cell 2A</t>
  </si>
  <si>
    <r>
      <rPr/>
      <t xml:space="preserve">Highlight data and sort by column B to group </t>
    </r>
    <r>
      <rPr>
        <b/>
      </rPr>
      <t>buildmachine</t>
    </r>
    <r>
      <rPr/>
      <t xml:space="preserve"> CLs</t>
    </r>
  </si>
  <si>
    <t>Delete those rows</t>
  </si>
  <si>
    <t>Highlight data and sort by column D to order by date</t>
  </si>
  <si>
    <t>Highlight backout CLs to indicate CLs that came back out</t>
  </si>
  <si>
    <t>Point of Contacts</t>
  </si>
  <si>
    <t>Area of Expertise</t>
  </si>
  <si>
    <t>Primary</t>
  </si>
  <si>
    <t>Secondary</t>
  </si>
  <si>
    <t>Production</t>
  </si>
  <si>
    <t>Heather Hazen</t>
  </si>
  <si>
    <t>Josh Harr</t>
  </si>
  <si>
    <t>Staging/Promotion</t>
  </si>
  <si>
    <t>Joseph Sozio/Michael Moretti</t>
  </si>
  <si>
    <t>Alex Conner</t>
  </si>
  <si>
    <t>MCP/MMS Deployment</t>
  </si>
  <si>
    <t>Builder Issues</t>
  </si>
  <si>
    <t>Chad Garyet</t>
  </si>
  <si>
    <t>Jeff Williams/Ben Marsh</t>
  </si>
  <si>
    <t>Staging/Promotion Issues</t>
  </si>
  <si>
    <t>Server Issues</t>
  </si>
  <si>
    <t>Evan Kinney</t>
  </si>
  <si>
    <t>Tyler Cole</t>
  </si>
  <si>
    <t>Team City Issues</t>
  </si>
  <si>
    <t>Greg Latcovich</t>
  </si>
  <si>
    <t>Rudy Marks/Tyler Cole</t>
  </si>
  <si>
    <t>MMS Issues</t>
  </si>
  <si>
    <t>Paul Moore</t>
  </si>
  <si>
    <t>---</t>
  </si>
  <si>
    <t>Hotfixes</t>
  </si>
  <si>
    <t>CMS</t>
  </si>
  <si>
    <t>Stacey Conley</t>
  </si>
  <si>
    <t>Chris Sierra/Boomer Gurney</t>
  </si>
  <si>
    <t>Calendar</t>
  </si>
  <si>
    <t>Joel Stalica/Patrick Malloy</t>
  </si>
  <si>
    <t>Tim Tillotson</t>
  </si>
  <si>
    <t>QA</t>
  </si>
  <si>
    <t>TristanA/JaymeeS/JoshuaD</t>
  </si>
  <si>
    <t>Cody Briggs</t>
  </si>
  <si>
    <t>LiveQA</t>
  </si>
  <si>
    <t>Tyler Orban</t>
  </si>
  <si>
    <t>Will Sutherland/LiveQA Alias</t>
  </si>
  <si>
    <t>ActionStatus</t>
  </si>
  <si>
    <t>TODO</t>
  </si>
  <si>
    <t>IN PROGRESS</t>
  </si>
  <si>
    <t>DONE</t>
  </si>
  <si>
    <t>N/A</t>
  </si>
  <si>
    <t>BLOCKED</t>
  </si>
  <si>
    <t>Item</t>
  </si>
  <si>
    <t>Status</t>
  </si>
  <si>
    <t>Due by</t>
  </si>
  <si>
    <t>Completed by</t>
  </si>
  <si>
    <t>Temp-Notes</t>
  </si>
  <si>
    <t>Steps To Complete</t>
  </si>
  <si>
    <r>
      <rPr>
        <rFont val="Arial"/>
        <b/>
        <sz val="11.0"/>
      </rPr>
      <t xml:space="preserve">Suggested Slack Post Text 
</t>
    </r>
    <r>
      <rPr>
        <rFont val="Arial"/>
        <b val="0"/>
        <sz val="11.0"/>
      </rPr>
      <t>(unless otherwise stated)</t>
    </r>
  </si>
  <si>
    <r>
      <rPr>
        <rFont val="Arial"/>
        <b/>
        <sz val="11.0"/>
      </rPr>
      <t xml:space="preserve">Suggested Slack Thread Text 
</t>
    </r>
    <r>
      <rPr>
        <rFont val="Arial"/>
        <b val="0"/>
        <sz val="11.0"/>
      </rPr>
      <t>(unless otherwise stated)</t>
    </r>
  </si>
  <si>
    <t>Automation?</t>
  </si>
  <si>
    <t>Additional Notes</t>
  </si>
  <si>
    <t xml:space="preserve">Pre-Candidate Build - MUST DO	</t>
  </si>
  <si>
    <t xml:space="preserve">By Hard Lock:	</t>
  </si>
  <si>
    <t xml:space="preserve">By Pencils Down:	</t>
  </si>
  <si>
    <t>OPS</t>
  </si>
  <si>
    <t>All Remaining Build Errors/Warnings Have Been Approved To Ship With</t>
  </si>
  <si>
    <r>
      <rPr>
        <rFont val="Arial"/>
        <color rgb="FF1155CC"/>
        <sz val="11.0"/>
        <u/>
      </rPr>
      <t xml:space="preserve">Tracking Sheet Here
</t>
    </r>
    <r>
      <rPr>
        <rFont val="Arial"/>
        <b/>
        <color rgb="FF000000"/>
        <sz val="11.0"/>
      </rPr>
      <t xml:space="preserve">Last Update: </t>
    </r>
    <r>
      <rPr>
        <rFont val="Arial"/>
        <color rgb="FF000000"/>
        <sz val="11.0"/>
      </rPr>
      <t xml:space="preserve">
- MONTH_DAY</t>
    </r>
  </si>
  <si>
    <r>
      <rPr>
        <rFont val="Arial"/>
        <sz val="11.0"/>
      </rPr>
      <t xml:space="preserve">1.Go to the </t>
    </r>
    <r>
      <rPr>
        <rFont val="Arial"/>
        <color rgb="FF1155CC"/>
        <sz val="11.0"/>
        <u/>
      </rPr>
      <t>Tracking Sheet</t>
    </r>
    <r>
      <rPr>
        <rFont val="Arial"/>
        <sz val="11.0"/>
      </rPr>
      <t xml:space="preserve"> and dupe the template and rename to this checklists version
2. Go to the Builds tab of the </t>
    </r>
    <r>
      <rPr>
        <rFont val="Arial"/>
        <color rgb="FF1155CC"/>
        <sz val="11.0"/>
        <u/>
      </rPr>
      <t xml:space="preserve">Horde </t>
    </r>
    <r>
      <rPr>
        <rFont val="Arial"/>
        <sz val="11.0"/>
      </rPr>
      <t xml:space="preserve">Branch for the checklist's version
2. Go to latest completed Nightly and SSB builds.
3. Go through any Red/Yellow badges in the </t>
    </r>
    <r>
      <rPr>
        <rFont val="Arial"/>
        <b/>
        <sz val="11.0"/>
      </rPr>
      <t>Clients, Servers, UEFN</t>
    </r>
    <r>
      <rPr>
        <rFont val="Arial"/>
        <sz val="11.0"/>
      </rPr>
      <t xml:space="preserve"> columns and enter information into the tracker sheet.
   a. You can ignore the </t>
    </r>
    <r>
      <rPr>
        <rFont val="Arial"/>
        <b/>
        <sz val="11.0"/>
      </rPr>
      <t>Test Content Worker Docker Image Win64/Linux</t>
    </r>
    <r>
      <rPr>
        <rFont val="Arial"/>
        <sz val="11.0"/>
      </rPr>
      <t xml:space="preserve"> badges in the UEFN section
4. Go through any Red/Yellow badges in the </t>
    </r>
    <r>
      <rPr>
        <rFont val="Arial"/>
        <b/>
        <sz val="11.0"/>
      </rPr>
      <t>Nightly Data Rebuild &amp; World Partition Build</t>
    </r>
    <r>
      <rPr>
        <rFont val="Arial"/>
        <sz val="11.0"/>
      </rPr>
      <t xml:space="preserve"> builds and enter information into the tracker sheet.
5. Once you have entered all Errors/Warnings into the tracker sheet, spin up build health threads (as normal for BH) in the </t>
    </r>
    <r>
      <rPr>
        <rFont val="Arial"/>
        <color rgb="FF1155CC"/>
        <sz val="11.0"/>
        <u/>
      </rPr>
      <t>#fn-build-health-ext</t>
    </r>
    <r>
      <rPr>
        <rFont val="Arial"/>
        <sz val="11.0"/>
      </rPr>
      <t xml:space="preserve"> channel and escalate to the appropriate people for sign off - template in 1st tab of sheet
   a. Ensure all issues have a JIRA for tracking so these can be addressed at some point
6. Spin up a general World Partition Build thread and tag Sébastien Lussier for review (</t>
    </r>
    <r>
      <rPr>
        <rFont val="Arial"/>
        <color rgb="FF1155CC"/>
        <sz val="11.0"/>
        <u/>
      </rPr>
      <t>example here</t>
    </r>
    <r>
      <rPr>
        <rFont val="Arial"/>
        <sz val="11.0"/>
      </rPr>
      <t>)</t>
    </r>
  </si>
  <si>
    <t>Verify Android version number has been updated in perforce</t>
  </si>
  <si>
    <r>
      <rPr>
        <rFont val="Arial"/>
        <b/>
        <sz val="11.0"/>
      </rPr>
      <t>Commit CL:</t>
    </r>
    <r>
      <rPr>
        <rFont val="Arial"/>
        <sz val="11.0"/>
      </rPr>
      <t xml:space="preserve"> 12345</t>
    </r>
  </si>
  <si>
    <r>
      <rPr>
        <sz val="11.0"/>
      </rPr>
      <t xml:space="preserve">1. Open P4 and navigate to the below file
</t>
    </r>
    <r>
      <rPr>
        <b/>
        <sz val="11.0"/>
      </rPr>
      <t>//Fortnite/Release-</t>
    </r>
    <r>
      <rPr>
        <b/>
        <color rgb="FFFF0000"/>
        <sz val="11.0"/>
      </rPr>
      <t>CHECKLIST_VERSION</t>
    </r>
    <r>
      <rPr>
        <b/>
        <sz val="11.0"/>
      </rPr>
      <t>/FortniteGame/Config/DefaultEngine.ini</t>
    </r>
    <r>
      <rPr>
        <sz val="11.0"/>
      </rPr>
      <t xml:space="preserve">
2. Search file for the string: 
</t>
    </r>
    <r>
      <rPr>
        <b/>
        <sz val="11.0"/>
      </rPr>
      <t xml:space="preserve">VersionDisplayName
   </t>
    </r>
    <r>
      <rPr>
        <sz val="11.0"/>
      </rPr>
      <t xml:space="preserve">a. Should live under the </t>
    </r>
    <r>
      <rPr>
        <sz val="11.0"/>
        <u/>
      </rPr>
      <t>[/Script/AndroidRuntimeSettings.AndroidRuntimeSettings]</t>
    </r>
    <r>
      <rPr>
        <sz val="11.0"/>
      </rPr>
      <t xml:space="preserve"> header</t>
    </r>
    <r>
      <rPr>
        <b/>
        <sz val="11.0"/>
      </rPr>
      <t xml:space="preserve">
</t>
    </r>
    <r>
      <rPr>
        <sz val="11.0"/>
      </rPr>
      <t xml:space="preserve">3. Verify this is set to </t>
    </r>
    <r>
      <rPr>
        <b/>
        <color rgb="FFFF0000"/>
        <sz val="11.0"/>
      </rPr>
      <t>CHECKLIST_VERSION</t>
    </r>
    <r>
      <rPr>
        <b/>
        <sz val="11.0"/>
      </rPr>
      <t>.0</t>
    </r>
  </si>
  <si>
    <t>Verify iOS version number has been updated in perforce</t>
  </si>
  <si>
    <r>
      <rPr>
        <rFont val="Arial"/>
        <b/>
        <sz val="11.0"/>
      </rPr>
      <t>Commit CL:</t>
    </r>
    <r>
      <rPr>
        <rFont val="Arial"/>
        <sz val="11.0"/>
      </rPr>
      <t xml:space="preserve"> 12345</t>
    </r>
  </si>
  <si>
    <r>
      <rPr>
        <sz val="11.0"/>
      </rPr>
      <t xml:space="preserve">1. Open P4 and navigate to the below file
</t>
    </r>
    <r>
      <rPr>
        <b/>
        <sz val="11.0"/>
      </rPr>
      <t>//Fortnite/Release-</t>
    </r>
    <r>
      <rPr>
        <b/>
        <color rgb="FFFF0000"/>
        <sz val="11.0"/>
      </rPr>
      <t>CHECKLIST_VERSION</t>
    </r>
    <r>
      <rPr>
        <b/>
        <sz val="11.0"/>
      </rPr>
      <t>/FortniteGame/Config/IOS/IOSEngine.ini</t>
    </r>
    <r>
      <rPr>
        <sz val="11.0"/>
      </rPr>
      <t xml:space="preserve">
2. Search file for the string: 
</t>
    </r>
    <r>
      <rPr>
        <b/>
        <sz val="11.0"/>
      </rPr>
      <t xml:space="preserve">VersionInfo
   </t>
    </r>
    <r>
      <rPr>
        <sz val="11.0"/>
      </rPr>
      <t xml:space="preserve">a. Should live under the </t>
    </r>
    <r>
      <rPr>
        <sz val="11.0"/>
        <u/>
      </rPr>
      <t>[/Script/IOSRuntimeSettings.IOSRuntimeSettings]</t>
    </r>
    <r>
      <rPr>
        <sz val="11.0"/>
      </rPr>
      <t xml:space="preserve"> header</t>
    </r>
    <r>
      <rPr>
        <b/>
        <sz val="11.0"/>
      </rPr>
      <t xml:space="preserve">
</t>
    </r>
    <r>
      <rPr>
        <sz val="11.0"/>
      </rPr>
      <t xml:space="preserve">3. Verify this is set to </t>
    </r>
    <r>
      <rPr>
        <color rgb="FFFF0000"/>
        <sz val="11.0"/>
      </rPr>
      <t xml:space="preserve">CHECKLIST_VERSION </t>
    </r>
    <r>
      <rPr>
        <b/>
        <sz val="11.0"/>
      </rPr>
      <t>(should not have a .0)</t>
    </r>
  </si>
  <si>
    <t>Verify Version Locking AND that the Net Version locked to is different than the currently live branch</t>
  </si>
  <si>
    <r>
      <rPr>
        <rFont val="Arial"/>
        <b/>
        <color rgb="FFFF0000"/>
        <sz val="11.0"/>
      </rPr>
      <t>PREVIOUS_VERSION</t>
    </r>
    <r>
      <rPr>
        <rFont val="Arial"/>
        <b/>
        <sz val="11.0"/>
      </rPr>
      <t xml:space="preserve">: </t>
    </r>
    <r>
      <rPr>
        <rFont val="Arial"/>
        <sz val="11.0"/>
      </rPr>
      <t>12345</t>
    </r>
    <r>
      <rPr>
        <rFont val="Arial"/>
        <b/>
        <sz val="11.0"/>
      </rPr>
      <t xml:space="preserve">
</t>
    </r>
    <r>
      <rPr>
        <rFont val="Arial"/>
        <b/>
        <color rgb="FFFF0000"/>
        <sz val="11.0"/>
      </rPr>
      <t>CHECKLIST_VERSION</t>
    </r>
    <r>
      <rPr>
        <rFont val="Arial"/>
        <b/>
        <sz val="11.0"/>
      </rPr>
      <t>:</t>
    </r>
    <r>
      <rPr>
        <rFont val="Arial"/>
        <sz val="11.0"/>
      </rPr>
      <t xml:space="preserve"> 12345
</t>
    </r>
    <r>
      <rPr>
        <rFont val="Arial"/>
        <b/>
        <sz val="11.0"/>
      </rPr>
      <t>Reviewed by:</t>
    </r>
    <r>
      <rPr>
        <rFont val="Arial"/>
        <sz val="11.0"/>
      </rPr>
      <t xml:space="preserve"> PERSON</t>
    </r>
  </si>
  <si>
    <r>
      <rPr>
        <sz val="11.0"/>
      </rPr>
      <t xml:space="preserve">1. Open P4 and navigate to the below file path
</t>
    </r>
    <r>
      <rPr>
        <b/>
        <sz val="11.0"/>
      </rPr>
      <t>//Fortnite/release-</t>
    </r>
    <r>
      <rPr>
        <b/>
        <color rgb="FFFF0000"/>
        <sz val="11.0"/>
      </rPr>
      <t>PREVIOUS_VERSION</t>
    </r>
    <r>
      <rPr>
        <b/>
        <sz val="11.0"/>
      </rPr>
      <t>/Engine/Source/Runtime/Core/Public/Misc/NetworkVersion.h</t>
    </r>
    <r>
      <rPr>
        <sz val="11.0"/>
      </rPr>
      <t xml:space="preserve">
2. Search file for the string: 
</t>
    </r>
    <r>
      <rPr>
        <b/>
        <sz val="11.0"/>
      </rPr>
      <t xml:space="preserve">ENGINE_NET_VERSION
</t>
    </r>
    <r>
      <rPr>
        <sz val="11.0"/>
      </rPr>
      <t xml:space="preserve">3. Note the listed CL in Column F
4. Repeat steps 1-3 using the below file path
</t>
    </r>
    <r>
      <rPr>
        <b/>
        <sz val="11.0"/>
      </rPr>
      <t xml:space="preserve">   //Fortnite/release-</t>
    </r>
    <r>
      <rPr>
        <b/>
        <color rgb="FFFF0000"/>
        <sz val="11.0"/>
      </rPr>
      <t>CHECKLIST_VERSION</t>
    </r>
    <r>
      <rPr>
        <b/>
        <sz val="11.0"/>
      </rPr>
      <t xml:space="preserve">/Engine/Source/Runtime/Core/Public/Misc/NetworkVersion.h
</t>
    </r>
    <r>
      <rPr>
        <sz val="11.0"/>
      </rPr>
      <t xml:space="preserve">   a. If the </t>
    </r>
    <r>
      <rPr>
        <b/>
        <sz val="11.0"/>
      </rPr>
      <t xml:space="preserve">ENGINE_NET_VERSION </t>
    </r>
    <r>
      <rPr>
        <sz val="11.0"/>
      </rPr>
      <t xml:space="preserve">is not set to 0, verify the set CL is higher than the previous release's CL
   b. If the </t>
    </r>
    <r>
      <rPr>
        <b/>
        <sz val="11.0"/>
      </rPr>
      <t xml:space="preserve">ENGINE_NET_VERSION </t>
    </r>
    <r>
      <rPr>
        <sz val="11.0"/>
      </rPr>
      <t>is set to 0, set it to a CL that is higher than the previous release's CL
      i. Can use the last successful Nightly Build CL &amp;</t>
    </r>
    <r>
      <rPr>
        <b/>
        <sz val="11.0"/>
      </rPr>
      <t xml:space="preserve"> </t>
    </r>
    <r>
      <rPr>
        <b/>
        <color rgb="FFFF0000"/>
        <sz val="11.0"/>
      </rPr>
      <t xml:space="preserve">make sure to deadend your commit using the suggested text in Column H
</t>
    </r>
    <r>
      <rPr>
        <sz val="11.0"/>
      </rPr>
      <t>5. Once submitted, have someone else on the team review your commit.</t>
    </r>
  </si>
  <si>
    <r>
      <rPr>
        <rFont val="arial,sans,sans-serif"/>
        <sz val="11.0"/>
      </rPr>
      <t xml:space="preserve">Setting NetCL after </t>
    </r>
    <r>
      <rPr>
        <rFont val="arial,sans,sans-serif"/>
        <color rgb="FFFF0000"/>
        <sz val="11.0"/>
      </rPr>
      <t>CHECKLIST_VERSION</t>
    </r>
    <r>
      <rPr>
        <rFont val="arial,sans,sans-serif"/>
        <sz val="11.0"/>
      </rPr>
      <t xml:space="preserve"> Hardlock
#jira none
#okforgithub public
#rnx
#robomerge -</t>
    </r>
    <r>
      <rPr>
        <rFont val="arial,sans,sans-serif"/>
        <color rgb="FFFF0000"/>
        <sz val="11.0"/>
      </rPr>
      <t>NEXT_VERSION</t>
    </r>
    <r>
      <rPr>
        <rFont val="arial,sans,sans-serif"/>
        <sz val="11.0"/>
      </rPr>
      <t xml:space="preserve">
#submittool bypass</t>
    </r>
  </si>
  <si>
    <t xml:space="preserve">By Cert Submission:	</t>
  </si>
  <si>
    <t>Get Folder Comparison sign off from Anticheat for PC and UEFN</t>
  </si>
  <si>
    <t>Keep In Progress until final build, but track latest approval</t>
  </si>
  <si>
    <r>
      <rPr>
        <rFont val="Arial"/>
        <sz val="11.0"/>
      </rPr>
      <t xml:space="preserve">1. Check email for </t>
    </r>
    <r>
      <rPr>
        <rFont val="Arial"/>
        <b/>
        <sz val="11.0"/>
      </rPr>
      <t xml:space="preserve">Folder Comparison
</t>
    </r>
    <r>
      <rPr>
        <rFont val="Arial"/>
        <sz val="11.0"/>
      </rPr>
      <t xml:space="preserve">2. Find the email associated with the latest approved PC candidate 
     (ex. ++Fortnite+Release-26.30-CL-28509302)
3. Ensure there are links to the diff (current live CL vs candidate) for the </t>
    </r>
    <r>
      <rPr>
        <rFont val="Arial"/>
        <b/>
        <sz val="11.0"/>
      </rPr>
      <t>Game Client</t>
    </r>
    <r>
      <rPr>
        <rFont val="Arial"/>
        <sz val="11.0"/>
      </rPr>
      <t xml:space="preserve"> &amp; </t>
    </r>
    <r>
      <rPr>
        <rFont val="Arial"/>
        <b/>
        <sz val="11.0"/>
      </rPr>
      <t xml:space="preserve">UEFN
</t>
    </r>
    <r>
      <rPr>
        <rFont val="Arial"/>
        <sz val="11.0"/>
      </rPr>
      <t>4. Ensure we get sign off (</t>
    </r>
    <r>
      <rPr>
        <rFont val="Arial"/>
        <sz val="11.0"/>
        <u/>
      </rPr>
      <t>Ben Temple, Joe Barrett or Lukasz currently</t>
    </r>
    <r>
      <rPr>
        <rFont val="Arial"/>
        <sz val="11.0"/>
      </rPr>
      <t>)</t>
    </r>
  </si>
  <si>
    <r>
      <rPr>
        <rFont val="arial,sans,sans-serif"/>
        <color rgb="FFFF0000"/>
        <sz val="11.0"/>
      </rPr>
      <t xml:space="preserve">CHECKLIST_VERSION </t>
    </r>
    <r>
      <rPr>
        <rFont val="arial,sans,sans-serif"/>
        <sz val="11.0"/>
      </rPr>
      <t>Folder Comparison Sign Off :thread:</t>
    </r>
  </si>
  <si>
    <t>Hello @ben.temple @joe.barrett @lukasz</t>
  </si>
  <si>
    <t>Preparation</t>
  </si>
  <si>
    <t xml:space="preserve">By Branch:	</t>
  </si>
  <si>
    <t>Branching Dates Slack Email Kickoff</t>
  </si>
  <si>
    <r>
      <rPr>
        <color rgb="FF000000"/>
        <sz val="11.0"/>
      </rPr>
      <t xml:space="preserve">1. Spin up a thread titled ":thread: </t>
    </r>
    <r>
      <rPr>
        <color rgb="FFFF0000"/>
        <sz val="11.0"/>
      </rPr>
      <t>CHECKLIST_VERSION</t>
    </r>
    <r>
      <rPr>
        <color rgb="FF000000"/>
        <sz val="11.0"/>
      </rPr>
      <t xml:space="preserve"> Branching" in </t>
    </r>
    <r>
      <rPr>
        <color rgb="FF1155CC"/>
        <sz val="11.0"/>
        <u/>
      </rPr>
      <t>#buildfarm-support-ext</t>
    </r>
    <r>
      <rPr>
        <color rgb="FF000000"/>
        <sz val="11.0"/>
      </rPr>
      <t xml:space="preserve"> and use the suggested text in column H for the thread messaging
2. Search for previous email (from a similar version number) titled:
</t>
    </r>
    <r>
      <rPr>
        <b/>
        <color rgb="FF000000"/>
        <sz val="11.0"/>
      </rPr>
      <t>"[Branch News]"</t>
    </r>
    <r>
      <rPr>
        <color rgb="FF000000"/>
        <sz val="11.0"/>
      </rPr>
      <t xml:space="preserve">
2. Copy the formatting into a new email and swap in the appropriate information gleaned from the buildfarm thread</t>
    </r>
  </si>
  <si>
    <r>
      <rPr>
        <b/>
        <sz val="11.0"/>
      </rPr>
      <t xml:space="preserve">Thread Title:
:thread: </t>
    </r>
    <r>
      <rPr>
        <b/>
        <color rgb="FFFF0000"/>
        <sz val="11.0"/>
      </rPr>
      <t>CHECKLIST_VERSION</t>
    </r>
    <r>
      <rPr>
        <b/>
        <sz val="11.0"/>
      </rPr>
      <t xml:space="preserve"> Branching! :yesyes:</t>
    </r>
    <r>
      <rPr>
        <sz val="11.0"/>
      </rPr>
      <t xml:space="preserve">
</t>
    </r>
    <r>
      <rPr>
        <b/>
        <sz val="11.0"/>
      </rPr>
      <t xml:space="preserve">------------------------------------------------------
Thread Body:
</t>
    </r>
    <r>
      <rPr>
        <sz val="11.0"/>
      </rPr>
      <t xml:space="preserve">
Based on the roadmap:
- Branch Operation/Creation: </t>
    </r>
    <r>
      <rPr>
        <color rgb="FFFF0000"/>
        <sz val="11.0"/>
      </rPr>
      <t xml:space="preserve">DAY_DATE </t>
    </r>
    <r>
      <rPr>
        <sz val="11.0"/>
      </rPr>
      <t xml:space="preserve">from </t>
    </r>
    <r>
      <rPr>
        <color rgb="FFFF0000"/>
        <sz val="11.0"/>
      </rPr>
      <t>BRANCH</t>
    </r>
    <r>
      <rPr>
        <sz val="11.0"/>
      </rPr>
      <t xml:space="preserve">
- Branch Opening/Work Cutover (9am ET): </t>
    </r>
    <r>
      <rPr>
        <color rgb="FFFF0000"/>
        <sz val="11.0"/>
      </rPr>
      <t>DAY_DATE</t>
    </r>
    <r>
      <rPr>
        <sz val="11.0"/>
      </rPr>
      <t xml:space="preserve">
Sending out initial email </t>
    </r>
    <r>
      <rPr>
        <color rgb="FFFF0000"/>
        <sz val="11.0"/>
      </rPr>
      <t>NEXT</t>
    </r>
    <r>
      <rPr>
        <sz val="11.0"/>
      </rPr>
      <t xml:space="preserve"> day afternoon for wider knowledge.
</t>
    </r>
    <r>
      <rPr>
        <color rgb="FF0000FF"/>
        <sz val="11.0"/>
      </rPr>
      <t>@release-team @buildfarmsupport @p4admins @fn-buildhealthqa</t>
    </r>
  </si>
  <si>
    <r>
      <rPr>
        <b/>
        <sz val="11.0"/>
      </rPr>
      <t xml:space="preserve">Thread Title:
:thread: </t>
    </r>
    <r>
      <rPr>
        <b/>
        <color rgb="FFFF0000"/>
        <sz val="11.0"/>
      </rPr>
      <t xml:space="preserve">CHECKLIST_VERSION </t>
    </r>
    <r>
      <rPr>
        <b/>
        <sz val="11.0"/>
      </rPr>
      <t xml:space="preserve">Branching! :yesyes:
----------------------------------------------------------------------
</t>
    </r>
    <r>
      <rPr>
        <sz val="11.0"/>
      </rPr>
      <t xml:space="preserve">Hello! It's about that time again.
</t>
    </r>
    <r>
      <rPr>
        <color rgb="FFFF0000"/>
        <sz val="11.0"/>
      </rPr>
      <t>CHECKLIST_VERSION/</t>
    </r>
    <r>
      <rPr>
        <sz val="11.0"/>
      </rPr>
      <t>Dev-FN-</t>
    </r>
    <r>
      <rPr>
        <color rgb="FFFF0000"/>
        <sz val="11.0"/>
      </rPr>
      <t>XX</t>
    </r>
    <r>
      <rPr>
        <sz val="11.0"/>
      </rPr>
      <t xml:space="preserve"> Branch Operation is </t>
    </r>
    <r>
      <rPr>
        <color rgb="FFFF0000"/>
        <sz val="11.0"/>
      </rPr>
      <t xml:space="preserve">DAY_DATE </t>
    </r>
    <r>
      <rPr>
        <sz val="11.0"/>
      </rPr>
      <t xml:space="preserve">and officially opens for business </t>
    </r>
    <r>
      <rPr>
        <color rgb="FFFF0000"/>
        <sz val="11.0"/>
      </rPr>
      <t xml:space="preserve">DAY_DATE </t>
    </r>
    <r>
      <rPr>
        <sz val="11.0"/>
      </rPr>
      <t xml:space="preserve">morning per the </t>
    </r>
    <r>
      <rPr>
        <color rgb="FF1155CC"/>
        <sz val="11.0"/>
        <u/>
      </rPr>
      <t>roadmap</t>
    </r>
    <r>
      <rPr>
        <sz val="11.0"/>
      </rPr>
      <t>.
Based on the roadmap:
Dev-FN-</t>
    </r>
    <r>
      <rPr>
        <color rgb="FFFF0000"/>
        <sz val="11.0"/>
      </rPr>
      <t>XX</t>
    </r>
    <r>
      <rPr>
        <sz val="11.0"/>
      </rPr>
      <t xml:space="preserve">
- Branch Operation/Creation: </t>
    </r>
    <r>
      <rPr>
        <color rgb="FFFF0000"/>
        <sz val="11.0"/>
      </rPr>
      <t xml:space="preserve">DAY_DATE </t>
    </r>
    <r>
      <rPr>
        <sz val="11.0"/>
      </rPr>
      <t xml:space="preserve">from </t>
    </r>
    <r>
      <rPr>
        <color rgb="FFFF0000"/>
        <sz val="11.0"/>
      </rPr>
      <t>BRANCH</t>
    </r>
    <r>
      <rPr>
        <sz val="11.0"/>
      </rPr>
      <t xml:space="preserve">
- Branch Opening/Work Cutover (9am ET): </t>
    </r>
    <r>
      <rPr>
        <color rgb="FFFF0000"/>
        <sz val="11.0"/>
      </rPr>
      <t>DAY_DATE
XX</t>
    </r>
    <r>
      <rPr>
        <sz val="11.0"/>
      </rPr>
      <t xml:space="preserve">.00:
- Branch Operation/Creation: </t>
    </r>
    <r>
      <rPr>
        <color rgb="FFFF0000"/>
        <sz val="11.0"/>
      </rPr>
      <t xml:space="preserve">DAY_DATE </t>
    </r>
    <r>
      <rPr>
        <sz val="11.0"/>
      </rPr>
      <t xml:space="preserve">from BRANCH
- Branch Opening/Work Cutover (9am ET): </t>
    </r>
    <r>
      <rPr>
        <color rgb="FFFF0000"/>
        <sz val="11.0"/>
      </rPr>
      <t>DAY_DATE</t>
    </r>
    <r>
      <rPr>
        <sz val="11.0"/>
      </rPr>
      <t xml:space="preserve">
Sending out initial email Tuesday afternoon for wider knowledge.
Will be pushing extra hard on proxy servers. Has there been changes to the proxy server process and is the wiki up to date?
</t>
    </r>
    <r>
      <rPr>
        <color rgb="FF0000FF"/>
        <sz val="11.0"/>
      </rPr>
      <t>@release-team @buildfarmsupport @p4admins @fn-buildhealthqa</t>
    </r>
  </si>
  <si>
    <t>Yes</t>
  </si>
  <si>
    <t>Replace with Pre-Pop</t>
  </si>
  <si>
    <t>Branching Email - Go Ahead and Sync Reply</t>
  </si>
  <si>
    <t>Should be done on the friday the week prior to branch open</t>
  </si>
  <si>
    <r>
      <rPr>
        <color rgb="FF000000"/>
        <sz val="11.0"/>
      </rPr>
      <t xml:space="preserve">1. Reply to Branch News email with a "branch is now fully open" message
2. Search for previous email (from a similar version number) titled:
</t>
    </r>
    <r>
      <rPr>
        <b/>
        <color rgb="FF000000"/>
        <sz val="11.0"/>
      </rPr>
      <t>"[Branch News]"</t>
    </r>
    <r>
      <rPr>
        <color rgb="FF000000"/>
        <sz val="11.0"/>
      </rPr>
      <t xml:space="preserve">
3. Copy the formatting into a reply to the original email from from row 34 and swap in the appropriate information</t>
    </r>
  </si>
  <si>
    <t>see Stan's 30.30 for text</t>
  </si>
  <si>
    <t>Branching Email - Branch is now fully open!
AND
Update [Release-Archive-Hardcore] section in lockdown_config.ini</t>
  </si>
  <si>
    <r>
      <rPr>
        <color rgb="FF000000"/>
        <sz val="11.0"/>
      </rPr>
      <t xml:space="preserve">1. Reply to Branch News email with a "branch is now fully open" message
2. Search for previous email (from a similar version number) titled:
</t>
    </r>
    <r>
      <rPr>
        <b/>
        <color rgb="FF000000"/>
        <sz val="11.0"/>
      </rPr>
      <t>"[Branch News]"</t>
    </r>
    <r>
      <rPr>
        <color rgb="FF000000"/>
        <sz val="11.0"/>
      </rPr>
      <t xml:space="preserve">
3. Copy the formatting into a reply to the original email from from row 34 and swap in the appropriate information
-----
1. Go to this P4 file path
   //Fortnite/Main/FortniteGame/Build/p4lockdown/lockdown_config.ini
2. Check out the file and Open
3. In the file, search for [Release-Archive-Hardcore] 
4. Navigate to the section and ADD the version corresponding to this checklist version:
'-//Fortnite/Release-XX.XX...'
Add it before the -//Fortnite/*/ lines start
5. Save and commit.</t>
    </r>
  </si>
  <si>
    <t xml:space="preserve">Ensure "Time Offset" is set to the main branches' season start date 
</t>
  </si>
  <si>
    <t>SH</t>
  </si>
  <si>
    <r>
      <rPr>
        <rFont val="Arial"/>
        <sz val="11.0"/>
      </rPr>
      <t xml:space="preserve">Adjusted offset by </t>
    </r>
    <r>
      <rPr>
        <rFont val="Arial"/>
        <color rgb="FFFF0000"/>
        <sz val="11.0"/>
      </rPr>
      <t>XX</t>
    </r>
    <r>
      <rPr>
        <rFont val="Arial"/>
        <sz val="11.0"/>
      </rPr>
      <t xml:space="preserve"> days 
</t>
    </r>
    <r>
      <rPr>
        <rFont val="Arial"/>
        <b/>
        <sz val="11.0"/>
      </rPr>
      <t>ONLY RUN IF THIS IS A XX.00 CHECKLIST (otherwise N/A)</t>
    </r>
  </si>
  <si>
    <r>
      <rPr>
        <color rgb="FF000000"/>
        <sz val="11.0"/>
      </rPr>
      <t xml:space="preserve">1. Go to the below file in p4 &gt; get latest &gt; checkout and open
</t>
    </r>
    <r>
      <rPr>
        <b/>
        <color rgb="FF1155CC"/>
        <sz val="11.0"/>
        <u/>
      </rPr>
      <t xml:space="preserve">https://epicenter.on.epicgames.com/fortnite/backends/latest-gamedev
</t>
    </r>
    <r>
      <rPr>
        <color rgb="FF000000"/>
        <sz val="11.0"/>
      </rPr>
      <t xml:space="preserve">2. Determine the deploy date for </t>
    </r>
    <r>
      <rPr>
        <color rgb="FFFF0000"/>
        <sz val="11.0"/>
      </rPr>
      <t>NEXT_MAJOR_VERSION</t>
    </r>
    <r>
      <rPr>
        <color rgb="FF000000"/>
        <sz val="11.0"/>
      </rPr>
      <t xml:space="preserve"> (which main is currently representing) in the release calendar or </t>
    </r>
    <r>
      <rPr>
        <b/>
        <color rgb="FF1155CC"/>
        <sz val="11.0"/>
        <u/>
      </rPr>
      <t xml:space="preserve">FN Release Schedule
</t>
    </r>
    <r>
      <rPr>
        <color rgb="FF000000"/>
        <sz val="11.0"/>
      </rPr>
      <t xml:space="preserve">3. Using the built in calculator, calculate the number of days from today till that date
4. Search for the following and swap that value in for the value that is currently set in the file &gt; save
</t>
    </r>
    <r>
      <rPr>
        <b/>
        <color rgb="FF000000"/>
        <sz val="11.0"/>
        <u/>
      </rPr>
      <t>config.com.epicgames.modules.profile.time_offset_days:</t>
    </r>
    <r>
      <rPr>
        <color rgb="FF000000"/>
        <sz val="11.0"/>
      </rPr>
      <t xml:space="preserve">
5. Click on the days cell on the right to copy to clipboard
6. Update the value on the left window
7. Save
</t>
    </r>
    <r>
      <rPr>
        <color rgb="FFFF0000"/>
        <sz val="11.0"/>
      </rPr>
      <t xml:space="preserve">Don't need to kick it in manually as its scheduled to kick every time a main build finishes as well as every hour
</t>
    </r>
    <r>
      <rPr>
        <color rgb="FF000000"/>
        <sz val="11.0"/>
      </rPr>
      <t xml:space="preserve">8. Check back in </t>
    </r>
    <r>
      <rPr>
        <color rgb="FF1155CC"/>
        <sz val="11.0"/>
        <u/>
      </rPr>
      <t>TeamCity</t>
    </r>
    <r>
      <rPr>
        <color rgb="FF000000"/>
        <sz val="11.0"/>
      </rPr>
      <t xml:space="preserve"> to ensure the pending change is now a real boy</t>
    </r>
  </si>
  <si>
    <t>Check that UGS banner is updated to include Release Schedule &amp; JIRA filter link</t>
  </si>
  <si>
    <r>
      <rPr>
        <rFont val="Arial"/>
        <b/>
        <sz val="11.0"/>
      </rPr>
      <t>Commit CL:</t>
    </r>
    <r>
      <rPr>
        <rFont val="Arial"/>
        <sz val="11.0"/>
      </rPr>
      <t xml:space="preserve"> 12345
</t>
    </r>
    <r>
      <rPr>
        <rFont val="Arial"/>
        <b/>
        <sz val="11.0"/>
      </rPr>
      <t xml:space="preserve">Robo Resolve CL: </t>
    </r>
    <r>
      <rPr>
        <rFont val="Arial"/>
        <sz val="11.0"/>
      </rPr>
      <t>12345</t>
    </r>
  </si>
  <si>
    <r>
      <rPr>
        <rFont val="Arial"/>
        <sz val="11.0"/>
      </rPr>
      <t xml:space="preserve">Check the UGS banner first, there may be no edits needed (need to import the project's .uproject file). See example in cell 20 I  
*Milestone dates have been deprecated, only edit this file if needed 
1. Go to the following file in P4 while in the same workspace
</t>
    </r>
    <r>
      <rPr>
        <rFont val="Arial"/>
        <b/>
        <sz val="11.0"/>
        <u/>
      </rPr>
      <t>//Fortnite/release-</t>
    </r>
    <r>
      <rPr>
        <rFont val="Arial"/>
        <b/>
        <color rgb="FFFF0000"/>
        <sz val="11.0"/>
        <u/>
      </rPr>
      <t>CHECKLIST_VERSION</t>
    </r>
    <r>
      <rPr>
        <rFont val="Arial"/>
        <b/>
        <sz val="11.0"/>
        <u/>
      </rPr>
      <t xml:space="preserve">/FortniteGame/Build/UnrealGameSync.ini
</t>
    </r>
    <r>
      <rPr>
        <rFont val="Arial"/>
        <sz val="11.0"/>
      </rPr>
      <t xml:space="preserve">2. Get Latest &gt; Checkout and Open 
3. Find the CHECKLIST_VERSION section and update the banner text 
4. Save and commit CL using the submit tool 
You will run into a robomerge conflict. Here is how to resolve that:
1. Use robomerge to make a shelf in the downstream branch of the conflict
2. Unshelve the file in this new pending CL
3. Get latest on the file
4. RC &gt; Resolve
5. Run Merge Tool
6. Scroll down to the conflict (or use the red arrows at the top) and remove the Yellow &amp; Green blocks of text </t>
    </r>
    <r>
      <rPr>
        <rFont val="Arial"/>
        <color rgb="FF0000FF"/>
        <sz val="11.0"/>
      </rPr>
      <t xml:space="preserve">(leaving the blue one). </t>
    </r>
    <r>
      <rPr>
        <rFont val="Arial"/>
        <sz val="11.0"/>
      </rPr>
      <t xml:space="preserve">
7. Save and open the file to ensure the intended changes are there
8. Once satisfied, commit the file, and hit retry on the robomerge blocker to ensure that is resolved correctly.</t>
    </r>
  </si>
  <si>
    <r>
      <rPr>
        <sz val="11.0"/>
      </rPr>
      <t xml:space="preserve">Updated JIRA Filter Link on UGS banner for </t>
    </r>
    <r>
      <rPr>
        <color rgb="FFFF0000"/>
        <sz val="11.0"/>
      </rPr>
      <t>CHECKLIST_VERSION</t>
    </r>
    <r>
      <rPr>
        <sz val="11.0"/>
      </rPr>
      <t xml:space="preserve">
#jira none
#rnx
#fyi stan.hormell</t>
    </r>
  </si>
  <si>
    <r>
      <rPr>
        <color rgb="FFFF0000"/>
        <sz val="11.0"/>
      </rPr>
      <t xml:space="preserve">(*be mindful of the branch populated text)
</t>
    </r>
    <r>
      <rPr>
        <sz val="11.0"/>
      </rPr>
      <t>Message=[FN Release Schedule](https://epic.gm/schedule) | [Jira Dashboard](https://epic.gm/</t>
    </r>
    <r>
      <rPr>
        <color rgb="FFFF0000"/>
        <sz val="11.0"/>
      </rPr>
      <t>CHECKLIST-VERSION</t>
    </r>
    <r>
      <rPr>
        <sz val="11.0"/>
      </rPr>
      <t xml:space="preserve">) | </t>
    </r>
    <r>
      <rPr>
        <color rgb="FFFF0000"/>
        <sz val="11.0"/>
      </rPr>
      <t>Branch Cut Over from Dev-FN-34 @ 39512793</t>
    </r>
    <r>
      <rPr>
        <sz val="11.0"/>
      </rPr>
      <t xml:space="preserve">
StatusPanelColor=#9b49cc</t>
    </r>
  </si>
  <si>
    <t>Update DEV-FN-XX MOTD to notify it is being sunset and to stop working in it</t>
  </si>
  <si>
    <r>
      <rPr>
        <rFont val="Arial"/>
        <b/>
        <sz val="11.0"/>
      </rPr>
      <t>Commit CL:</t>
    </r>
    <r>
      <rPr>
        <rFont val="Arial"/>
        <sz val="11.0"/>
      </rPr>
      <t xml:space="preserve"> 12345
</t>
    </r>
    <r>
      <rPr>
        <rFont val="Arial"/>
        <b/>
        <sz val="11.0"/>
      </rPr>
      <t>Robo Resolve CL:</t>
    </r>
    <r>
      <rPr>
        <rFont val="Arial"/>
        <sz val="11.0"/>
      </rPr>
      <t xml:space="preserve"> 12345
Do this checklist item if this checklist is for a version immediately before a XX.00 version (as the Dev-FN-XX branch is no longer valid for work - Since it should be done in the explicit Release-</t>
    </r>
    <r>
      <rPr>
        <rFont val="Arial"/>
        <color rgb="FFFF0000"/>
        <sz val="11.0"/>
      </rPr>
      <t>CHECKLIST_VERSION</t>
    </r>
    <r>
      <rPr>
        <rFont val="Arial"/>
        <sz val="11.0"/>
      </rPr>
      <t xml:space="preserve"> branch)</t>
    </r>
  </si>
  <si>
    <r>
      <rPr>
        <rFont val="Arial"/>
        <sz val="11.0"/>
      </rPr>
      <t xml:space="preserve">1. Go to the following file in P4 while in the same workspace
</t>
    </r>
    <r>
      <rPr>
        <rFont val="Arial"/>
        <b/>
        <sz val="11.0"/>
        <u/>
      </rPr>
      <t>//Fortnite/Dev-FN-</t>
    </r>
    <r>
      <rPr>
        <rFont val="Arial"/>
        <b/>
        <color rgb="FFFF0000"/>
        <sz val="11.0"/>
        <u/>
      </rPr>
      <t>XX</t>
    </r>
    <r>
      <rPr>
        <rFont val="Arial"/>
        <b/>
        <sz val="11.0"/>
        <u/>
      </rPr>
      <t xml:space="preserve">/FortniteGame/Build/UnrealGameSync.ini
</t>
    </r>
    <r>
      <rPr>
        <rFont val="Arial"/>
        <sz val="11.0"/>
      </rPr>
      <t xml:space="preserve">2. Get latest &gt; Checkout and Open
3. Create a pending CL using the suggested P4 Description in Column H --&gt;
4. Scroll to the bottom of file
5. Copy text from column i and overwrite the </t>
    </r>
    <r>
      <rPr>
        <rFont val="Arial"/>
        <b/>
        <sz val="11.0"/>
      </rPr>
      <t>"Message=.... text currently in the file"</t>
    </r>
    <r>
      <rPr>
        <rFont val="Arial"/>
        <sz val="11.0"/>
      </rPr>
      <t xml:space="preserve">
6. Save and commit CL using the submit tool
You will run into a robomerge conflict. Here is how to resolve that:
1. Use robomerge to make a shelf in the downstream branch of the conflict
2. Unshelve the file in this new pending CL
3. Get latest on the file
4. RC &gt; Resolve
5. Run Merge Tool
6. Scroll down to the conflict (or use the red arrows at the top) and remove the Yellow &amp; Green blocks of text </t>
    </r>
    <r>
      <rPr>
        <rFont val="Arial"/>
        <color rgb="FF0000FF"/>
        <sz val="11.0"/>
      </rPr>
      <t xml:space="preserve">(leaving the blue one). </t>
    </r>
    <r>
      <rPr>
        <rFont val="Arial"/>
        <sz val="11.0"/>
      </rPr>
      <t xml:space="preserve">
7. Save and open the file to ensure the intended changes are there
8. Once satisfied, commit the file, and hit retry on the robomerge blocker to ensure that is resolved correctly.</t>
    </r>
  </si>
  <si>
    <r>
      <rPr>
        <sz val="11.0"/>
      </rPr>
      <t>Updated Dev-FN-</t>
    </r>
    <r>
      <rPr>
        <color rgb="FFFF0000"/>
        <sz val="11.0"/>
      </rPr>
      <t>XX</t>
    </r>
    <r>
      <rPr>
        <sz val="11.0"/>
      </rPr>
      <t xml:space="preserve"> MOTD to note this branch is no longer valid for work. All work moving forward should be done in </t>
    </r>
    <r>
      <rPr>
        <color rgb="FFFF0000"/>
        <sz val="11.0"/>
      </rPr>
      <t>CHECKLIST_VERSION</t>
    </r>
    <r>
      <rPr>
        <sz val="11.0"/>
      </rPr>
      <t xml:space="preserve">
#jira none
#rnx
#fyi stan.hormell</t>
    </r>
  </si>
  <si>
    <r>
      <rPr>
        <rFont val="arial, sans, sans-serif"/>
        <sz val="11.0"/>
      </rPr>
      <t xml:space="preserve">Message=:alert: THIS BRANCH IS NOW DEPRECATED AND SHOULD NOT BE COMMITTED TO MOVING FORWARD! Please commit previously associated work into the new explicit </t>
    </r>
    <r>
      <rPr>
        <rFont val="arial, sans, sans-serif"/>
        <color rgb="FFFF0000"/>
        <sz val="11.0"/>
      </rPr>
      <t>CHECKLIST_VERSION</t>
    </r>
    <r>
      <rPr>
        <rFont val="arial, sans, sans-serif"/>
        <sz val="11.0"/>
      </rPr>
      <t xml:space="preserve"> branch. 
StatusPanelColor=#ff0000</t>
    </r>
  </si>
  <si>
    <t>Verify UGS MOTD in Main Shows Updated Information</t>
  </si>
  <si>
    <t>Completed by #buildfarm-support-ext - Main is now NEXT_MAJOR_VERSION - Target Release-NEXT_MAJOR_VERSION+ - Branch Creation Date - Branch Open Date</t>
  </si>
  <si>
    <t>1. Open UGS
2. Go to the Main Tab (need to import the project's .uproject file)
3. Verify you see the correct information</t>
  </si>
  <si>
    <t xml:space="preserve">Enable Scheduled Horde Jobs
</t>
  </si>
  <si>
    <r>
      <rPr>
        <rFont val="Arial"/>
        <b/>
        <sz val="11.0"/>
      </rPr>
      <t>Commit CL:</t>
    </r>
    <r>
      <rPr>
        <rFont val="Arial"/>
        <sz val="11.0"/>
      </rPr>
      <t xml:space="preserve"> 12345</t>
    </r>
  </si>
  <si>
    <r>
      <rPr>
        <rFont val="Arial"/>
        <sz val="11.0"/>
      </rPr>
      <t>1. Go to here in P4:
//Fortnite/Main/FortniteGame/Build/Streams/fortnite-release-CHECKLIST_VERSION.stream.json
2. Get Latest &amp; Check out and open file 
3. Create a shelf using the suggested P4 Description in Column H --&gt;
4. Find "Nightly Build with Build Health"
5. In the "schedule" section &gt; change "enabled": false to "enabled": true
6. Repeat steps 4-5 for:
   a. "Nightly Data Rebuild"
   b. "World Partition Build"
   c. "Juno Limited Build"
   d. "Export Item Shop" `nightly-export-item-shop` (Does not need to be enabled on Dev-FN-XX)
   e. "Build Tests - Weekly"
   f. "Build Tests - Twice Weekly"
   g. "Build Tests - Thrice Weekly"
   h. "Nightly UEFN Data Rebuild"
   i. "compatlabnightly"
7. Save and commit in P4
8. Send courtesy message in Slack to</t>
    </r>
    <r>
      <rPr>
        <rFont val="Arial"/>
        <color rgb="FF1155CC"/>
        <sz val="11.0"/>
        <u/>
      </rPr>
      <t xml:space="preserve"> #buildfarm-support-ext</t>
    </r>
    <r>
      <rPr>
        <rFont val="Arial"/>
        <sz val="11.0"/>
      </rPr>
      <t xml:space="preserve"> using the suggested P4 Description in Column I --&gt;
If this checklist is for a XX.00 version, also enable these for the Dev-FN-NN branch</t>
    </r>
  </si>
  <si>
    <r>
      <rPr>
        <rFont val="arial"/>
        <sz val="11.0"/>
      </rPr>
      <t>Enabling the below jobs for Release-</t>
    </r>
    <r>
      <rPr>
        <rFont val="arial"/>
        <color rgb="FFFF0000"/>
        <sz val="11.0"/>
      </rPr>
      <t xml:space="preserve">CHECKLIST_VERSION:
</t>
    </r>
    <r>
      <rPr>
        <rFont val="arial"/>
        <sz val="11.0"/>
      </rPr>
      <t>- Nightly Build with Build Health, Nightly Data Rebuild, World Partition Build, Juno Limited Build, Export Item Shop, Build Tests - Weekly, Build Tests - Twice Weekly, Build Tests - Thrice Weekly, Nightly UEFN Data Rebuild, CompatLabNightly
#jira none
#rnx
#fyi stan.hormell, swarm-ue-build-reviews</t>
    </r>
  </si>
  <si>
    <r>
      <rPr>
        <rFont val="arial,sans,sans-serif"/>
        <sz val="11.0"/>
      </rPr>
      <t xml:space="preserve">Hi Build Farm, just wanted to inform you that we enabled the below jobs for </t>
    </r>
    <r>
      <rPr>
        <rFont val="arial,sans,sans-serif"/>
        <color rgb="FFFF0000"/>
        <sz val="11.0"/>
      </rPr>
      <t>CECKLIST_VERSION</t>
    </r>
    <r>
      <rPr>
        <rFont val="arial,sans,sans-serif"/>
        <sz val="11.0"/>
      </rPr>
      <t xml:space="preserve"> at CL </t>
    </r>
    <r>
      <rPr>
        <rFont val="arial,sans,sans-serif"/>
        <color rgb="FFFF0000"/>
        <sz val="11.0"/>
      </rPr>
      <t>XXXXX</t>
    </r>
    <r>
      <rPr>
        <rFont val="arial,sans,sans-serif"/>
        <sz val="11.0"/>
      </rPr>
      <t>.
- Nightly Build with Build Health, Nightly Data Rebuild, World Partition Build, Juno Limited Build, Export Item Shop, Build Tests - Weekly, Build Tests - Twice Weekly, Build Tests - Thrice Weekly, Nightly UEFN Data Rebuild, CompatLabNightly
That's all!</t>
    </r>
  </si>
  <si>
    <t>Create Season Run of Show sheet for orchestrating the teams</t>
  </si>
  <si>
    <r>
      <rPr>
        <rFont val="arial,sans,sans-serif"/>
        <color rgb="FFFF00FF"/>
        <sz val="11.0"/>
      </rPr>
      <t xml:space="preserve">
</t>
    </r>
    <r>
      <rPr>
        <rFont val="arial,sans,sans-serif"/>
        <color rgb="FF000000"/>
        <sz val="11.0"/>
      </rPr>
      <t>ROS Sheet - (also add to Setup/Tracking D3)
ROS Zoom - (also add to Setup/Tracking D4)</t>
    </r>
  </si>
  <si>
    <r>
      <rPr>
        <rFont val="Arial"/>
        <sz val="11.0"/>
      </rPr>
      <t xml:space="preserve">Before running through the following, check the </t>
    </r>
    <r>
      <rPr>
        <rFont val="Arial"/>
        <color rgb="FF1155CC"/>
        <sz val="11.0"/>
        <u/>
      </rPr>
      <t>season folder</t>
    </r>
    <r>
      <rPr>
        <rFont val="Arial"/>
        <sz val="11.0"/>
      </rPr>
      <t xml:space="preserve"> to see if the RoS has already been created.
   If so, skip to Step 3
1. Duplicate the Master </t>
    </r>
    <r>
      <rPr>
        <rFont val="Arial"/>
        <color rgb="FF1155CC"/>
        <sz val="11.0"/>
        <u/>
      </rPr>
      <t>TEMPLATE</t>
    </r>
    <r>
      <rPr>
        <rFont val="Arial"/>
        <sz val="11.0"/>
      </rPr>
      <t xml:space="preserve">
2. Rename to </t>
    </r>
    <r>
      <rPr>
        <rFont val="Arial"/>
        <b/>
        <color rgb="FFFF0000"/>
        <sz val="11.0"/>
      </rPr>
      <t xml:space="preserve">CHECKLIST_VERSION </t>
    </r>
    <r>
      <rPr>
        <rFont val="Arial"/>
        <b/>
        <sz val="11.0"/>
      </rPr>
      <t>Run of Show</t>
    </r>
    <r>
      <rPr>
        <rFont val="Arial"/>
        <sz val="11.0"/>
      </rPr>
      <t xml:space="preserve"> &amp; set the deploy date in cell </t>
    </r>
    <r>
      <rPr>
        <rFont val="Arial"/>
        <b/>
        <sz val="11.0"/>
      </rPr>
      <t>I1</t>
    </r>
    <r>
      <rPr>
        <rFont val="Arial"/>
        <sz val="11.0"/>
      </rPr>
      <t xml:space="preserve">
3. Duplicate previous instance(s) of the </t>
    </r>
    <r>
      <rPr>
        <rFont val="Arial"/>
        <b/>
        <sz val="11.0"/>
      </rPr>
      <t xml:space="preserve">Run Of Show Calendar Events </t>
    </r>
    <r>
      <rPr>
        <rFont val="Arial"/>
        <sz val="11.0"/>
      </rPr>
      <t xml:space="preserve">in the </t>
    </r>
    <r>
      <rPr>
        <rFont val="Arial"/>
        <b/>
        <sz val="11.0"/>
      </rPr>
      <t>Fortnite Release Team Calendar</t>
    </r>
    <r>
      <rPr>
        <rFont val="Arial"/>
        <sz val="11.0"/>
      </rPr>
      <t xml:space="preserve"> and set to dates outlined in </t>
    </r>
    <r>
      <rPr>
        <rFont val="Arial"/>
        <color rgb="FF1155CC"/>
        <sz val="11.0"/>
        <u/>
      </rPr>
      <t xml:space="preserve">column B
</t>
    </r>
    <r>
      <rPr>
        <rFont val="Arial"/>
        <sz val="11.0"/>
      </rPr>
      <t xml:space="preserve">4. Remove existing zoom link and re-add to ensure they work properly. Add the same zoom link to all instances of the 2 or 3 calendar events as well as adding the link to </t>
    </r>
    <r>
      <rPr>
        <rFont val="Arial"/>
        <b/>
        <sz val="11.0"/>
      </rPr>
      <t>Cell E1</t>
    </r>
    <r>
      <rPr>
        <rFont val="Arial"/>
        <sz val="11.0"/>
      </rPr>
      <t xml:space="preserve"> in the RoS
5. Search the list for anyone that may not be with the company and remove them to avoid bounce back emails
</t>
    </r>
    <r>
      <rPr>
        <rFont val="Arial"/>
        <b/>
        <sz val="11.0"/>
      </rPr>
      <t xml:space="preserve">   a. Look for blank profile pics and first.last@epicgames.com OR by searching for the * character and remove those if they don't exist in slack
</t>
    </r>
    <r>
      <rPr>
        <rFont val="Arial"/>
        <sz val="11.0"/>
      </rPr>
      <t xml:space="preserve">
6. Search google calendar for a previous instance of the </t>
    </r>
    <r>
      <rPr>
        <rFont val="Arial"/>
        <b/>
        <sz val="11.0"/>
      </rPr>
      <t xml:space="preserve">Launch Room </t>
    </r>
    <r>
      <rPr>
        <rFont val="Arial"/>
        <sz val="11.0"/>
      </rPr>
      <t xml:space="preserve">(previously War Room) calendar event and duplicate it (ensure its set to the </t>
    </r>
    <r>
      <rPr>
        <rFont val="Arial"/>
        <b/>
        <sz val="11.0"/>
      </rPr>
      <t xml:space="preserve">Fortnite Release Calendar) </t>
    </r>
    <r>
      <rPr>
        <rFont val="Arial"/>
        <sz val="11.0"/>
      </rPr>
      <t xml:space="preserve">and set to the day of deploy. Remove its zoom link and add the same one used for the RoS meetings
   a. Ensure Jamie Domach, Zach Moore &amp; Jonathan Titus Are included
   b. Go to </t>
    </r>
    <r>
      <rPr>
        <rFont val="Arial"/>
        <color rgb="FF1155CC"/>
        <sz val="11.0"/>
        <u/>
      </rPr>
      <t>https://epicgames.zoom.us/</t>
    </r>
    <r>
      <rPr>
        <rFont val="Arial"/>
        <sz val="11.0"/>
      </rPr>
      <t xml:space="preserve"> and sign into account
      i. Scroll down to the bottom section's </t>
    </r>
    <r>
      <rPr>
        <rFont val="Arial"/>
        <b/>
        <sz val="11.0"/>
      </rPr>
      <t>Alternative Hosts</t>
    </r>
    <r>
      <rPr>
        <rFont val="Arial"/>
        <sz val="11.0"/>
      </rPr>
      <t xml:space="preserve"> and add Stan Hormell and Nick Bentham
      ii. Select the</t>
    </r>
    <r>
      <rPr>
        <rFont val="Arial"/>
        <b/>
        <sz val="11.0"/>
      </rPr>
      <t xml:space="preserve"> Breakout Room pre-assign</t>
    </r>
    <r>
      <rPr>
        <rFont val="Arial"/>
        <sz val="11.0"/>
      </rPr>
      <t xml:space="preserve"> and click the "+" icon 10x and save
7. Go to the Release-</t>
    </r>
    <r>
      <rPr>
        <rFont val="Arial"/>
        <color rgb="FFFF0000"/>
        <sz val="11.0"/>
      </rPr>
      <t>CHECKLIST_VERSION</t>
    </r>
    <r>
      <rPr>
        <rFont val="Arial"/>
        <sz val="11.0"/>
      </rPr>
      <t xml:space="preserve"> slack channel and create a Bookmark Folder titled </t>
    </r>
    <r>
      <rPr>
        <rFont val="Arial"/>
        <b/>
        <sz val="11.0"/>
        <u/>
      </rPr>
      <t>Run of Show</t>
    </r>
    <r>
      <rPr>
        <rFont val="Arial"/>
        <sz val="11.0"/>
      </rPr>
      <t xml:space="preserve">. 
   a. Add a link to the </t>
    </r>
    <r>
      <rPr>
        <rFont val="Arial"/>
        <b/>
        <sz val="11.0"/>
      </rPr>
      <t>RoS Sheet</t>
    </r>
    <r>
      <rPr>
        <rFont val="Arial"/>
        <sz val="11.0"/>
      </rPr>
      <t xml:space="preserve">
   b. Add a link to the </t>
    </r>
    <r>
      <rPr>
        <rFont val="Arial"/>
        <b/>
        <sz val="11.0"/>
      </rPr>
      <t>Deploy Day Launch Zoom</t>
    </r>
    <r>
      <rPr>
        <rFont val="Arial"/>
        <sz val="11.0"/>
      </rPr>
      <t xml:space="preserve">
   c. Add a link to the </t>
    </r>
    <r>
      <rPr>
        <rFont val="Arial"/>
        <b/>
        <sz val="11.0"/>
      </rPr>
      <t>Deploy Day Launch Zoom Calendar Event</t>
    </r>
    <r>
      <rPr>
        <rFont val="Arial"/>
        <sz val="11.0"/>
      </rPr>
      <t xml:space="preserve">
8. Reach out to publishing to let them know the RoS has been created
   a. Currently Paris Nourmohammadi Laura Stone Michael Micholic</t>
    </r>
  </si>
  <si>
    <r>
      <rPr>
        <rFont val="arial,sans,sans-serif"/>
        <sz val="11.0"/>
      </rPr>
      <t xml:space="preserve">:fyi: @Paris Nourmohammadi @Laura Stone @Michael Micholic 
The </t>
    </r>
    <r>
      <rPr>
        <rFont val="arial,sans,sans-serif"/>
        <color rgb="FFFF0000"/>
        <sz val="11.0"/>
      </rPr>
      <t xml:space="preserve">CHECKLIST_VERSION </t>
    </r>
    <r>
      <rPr>
        <rFont val="arial,sans,sans-serif"/>
        <color rgb="FF0000FF"/>
        <sz val="11.0"/>
      </rPr>
      <t>Run of Show</t>
    </r>
    <r>
      <rPr>
        <rFont val="arial,sans,sans-serif"/>
        <sz val="11.0"/>
      </rPr>
      <t xml:space="preserve">  has been created for both Fortnite &amp; Publishing coordination and links have been added to the Run of Show folder in this channel.
Please let us know if you were planning on tracking work elsewhere as we would like to avoid potential "thread splitting" 
:ty: in advance!</t>
    </r>
  </si>
  <si>
    <t>Inform the slack channel of the bookmarked links</t>
  </si>
  <si>
    <r>
      <rPr>
        <rFont val="Arial"/>
        <b/>
        <color rgb="FF000000"/>
        <sz val="11.0"/>
      </rPr>
      <t>Slack:</t>
    </r>
    <r>
      <rPr>
        <rFont val="Arial"/>
        <color rgb="FF000000"/>
        <sz val="11.0"/>
      </rPr>
      <t xml:space="preserve"> </t>
    </r>
    <r>
      <rPr>
        <rFont val="Arial"/>
        <color rgb="FF0000FF"/>
        <sz val="11.0"/>
      </rPr>
      <t xml:space="preserve">LINK
Links
</t>
    </r>
    <r>
      <rPr>
        <rFont val="Arial"/>
        <color rgb="FF000000"/>
        <sz val="11.0"/>
      </rPr>
      <t>- Run of Show Sheet
- War/Launch Room Zoom Link
- War/Launch Room Calendar Link</t>
    </r>
  </si>
  <si>
    <r>
      <rPr>
        <rFont val="Arial"/>
        <sz val="11.0"/>
      </rPr>
      <t>1. Go to fn-release-</t>
    </r>
    <r>
      <rPr>
        <rFont val="Arial"/>
        <color rgb="FFFF0000"/>
        <sz val="11.0"/>
      </rPr>
      <t>CHECKLIST-VERSION</t>
    </r>
    <r>
      <rPr>
        <rFont val="Arial"/>
        <sz val="11.0"/>
      </rPr>
      <t>-ext channel in slack
2. Send message using the suggested text in Column H
If the War/Launch Zoom/Calendar Event doesn't exist, create one and put it in the Run of Show</t>
    </r>
  </si>
  <si>
    <t xml:space="preserve">:announcement-1: Just a heads up for tomorrow: `The Run of Show, Launch Room Zoom &amp; Calendar Invite` links are bookmarked at the top of this channel. :announcement-1: </t>
  </si>
  <si>
    <t>Create Deploy Tracker sheet and bookmark in release channel</t>
  </si>
  <si>
    <r>
      <rPr>
        <rFont val="Arial"/>
        <sz val="11.0"/>
      </rPr>
      <t xml:space="preserve">Add as Bookmark to that Release Channel so it is easily visible to everyone. 
Shared drives &gt; Fortnite &gt; Release Management &gt; Post Deploy &gt; Tracker Sheet &gt; Master Deploy Tracker (make a copy, move it to the correct location, and rename)
XX.XX Deploy Tracker (Template): </t>
    </r>
    <r>
      <rPr>
        <rFont val="Arial"/>
        <color rgb="FF1155CC"/>
        <sz val="11.0"/>
        <u/>
      </rPr>
      <t>https://docs.google.com/spreadsheets/d/1L6LWocz1lolIWxtQoHjkUuvEzWFTvAb6fPtVOtVPQuY/edit?gid=1420338449#gid=1420338449</t>
    </r>
  </si>
  <si>
    <t>Maybe?</t>
  </si>
  <si>
    <t xml:space="preserve">By Hard Lock: </t>
  </si>
  <si>
    <r>
      <rPr>
        <rFont val="Arial"/>
        <b/>
        <sz val="11.0"/>
      </rPr>
      <t xml:space="preserve">Set NetCL </t>
    </r>
    <r>
      <rPr>
        <rFont val="Arial"/>
        <sz val="11.0"/>
      </rPr>
      <t>Version Number</t>
    </r>
  </si>
  <si>
    <r>
      <rPr>
        <rFont val="Arial"/>
        <b/>
        <sz val="11.0"/>
      </rPr>
      <t>Commit CL:</t>
    </r>
    <r>
      <rPr>
        <rFont val="Arial"/>
        <sz val="11.0"/>
      </rPr>
      <t xml:space="preserve"> 12345</t>
    </r>
  </si>
  <si>
    <r>
      <rPr>
        <sz val="11.0"/>
      </rPr>
      <t xml:space="preserve">1. Go to the following file in P4 while in the same workspace
</t>
    </r>
    <r>
      <rPr>
        <b/>
        <sz val="11.0"/>
      </rPr>
      <t>//Fortnite/Release-</t>
    </r>
    <r>
      <rPr>
        <b/>
        <color rgb="FFFF0000"/>
        <sz val="11.0"/>
      </rPr>
      <t>CHECKLIST_VERSION</t>
    </r>
    <r>
      <rPr>
        <b/>
        <sz val="11.0"/>
      </rPr>
      <t xml:space="preserve">/Engine/Source/Runtime/Core/Public/Misc/NetworkVersion.h
</t>
    </r>
    <r>
      <rPr>
        <sz val="11.0"/>
      </rPr>
      <t xml:space="preserve">2. Get latest &gt; Checkout and Open
3. Create a shelf using the suggested P4 Description in Column H --&gt;
4. In the file, search for </t>
    </r>
    <r>
      <rPr>
        <b/>
        <sz val="11.0"/>
      </rPr>
      <t>ENGINE_NET_VERSION</t>
    </r>
    <r>
      <rPr>
        <sz val="11.0"/>
      </rPr>
      <t xml:space="preserve"> (should be line 12 ish)
5. If it is currently 0, set it to the CL of the Last Successful SSB/Nightly Build in </t>
    </r>
    <r>
      <rPr>
        <color rgb="FF1155CC"/>
        <sz val="11.0"/>
        <u/>
      </rPr>
      <t>Horde</t>
    </r>
    <r>
      <rPr>
        <sz val="11.0"/>
      </rPr>
      <t xml:space="preserve">
   a. If it is not 0, verify the set CL is the CL of the Last Successful SSB/Nightly Build in </t>
    </r>
    <r>
      <rPr>
        <color rgb="FF1155CC"/>
        <sz val="11.0"/>
        <u/>
      </rPr>
      <t>Horde</t>
    </r>
    <r>
      <rPr>
        <sz val="11.0"/>
      </rPr>
      <t xml:space="preserve">
6. Save and commit CL using the submit tool </t>
    </r>
    <r>
      <rPr>
        <color rgb="FFFF0000"/>
        <sz val="11.0"/>
      </rPr>
      <t>(must be deadended)</t>
    </r>
    <r>
      <rPr>
        <sz val="11.0"/>
      </rPr>
      <t xml:space="preserve">
7. Verify via Track Change that it did not merge - </t>
    </r>
    <r>
      <rPr>
        <color rgb="FF1155CC"/>
        <sz val="11.0"/>
        <u/>
      </rPr>
      <t>https://robomerge.epicgames.net/trackchange/#######</t>
    </r>
  </si>
  <si>
    <r>
      <rPr>
        <rFont val="Arial"/>
        <sz val="11.0"/>
      </rPr>
      <t xml:space="preserve">Setting NetCL version to CL </t>
    </r>
    <r>
      <rPr>
        <rFont val="Arial"/>
        <color rgb="FFFF0000"/>
        <sz val="11.0"/>
      </rPr>
      <t xml:space="preserve">XXXXXX
</t>
    </r>
    <r>
      <rPr>
        <rFont val="Arial"/>
        <sz val="11.0"/>
      </rPr>
      <t xml:space="preserve">
#jira none
#okforgithub public
#rnx
#robomerge -Release-</t>
    </r>
    <r>
      <rPr>
        <rFont val="Arial"/>
        <color rgb="FFFF0000"/>
        <sz val="11.0"/>
      </rPr>
      <t xml:space="preserve">NEXT_VERSION
</t>
    </r>
    <r>
      <rPr>
        <rFont val="Arial"/>
        <sz val="11.0"/>
      </rPr>
      <t>#robomerge FNONLY
#submittool bypass</t>
    </r>
  </si>
  <si>
    <t>AFTER 8PM ET HARDLOCK</t>
  </si>
  <si>
    <t>Add Temporary Allowlisters to lockdown file</t>
  </si>
  <si>
    <r>
      <rPr>
        <rFont val="Arial"/>
        <sz val="11.0"/>
      </rPr>
      <t xml:space="preserve">Check Release's Hard Lock Calendar invite for additional instructions
</t>
    </r>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</si>
  <si>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sz val="11.0"/>
      </rPr>
      <t xml:space="preserve">1. Go to </t>
    </r>
    <r>
      <rPr>
        <color rgb="FF1155CC"/>
        <sz val="11.0"/>
        <u/>
      </rPr>
      <t>Allowlister</t>
    </r>
    <r>
      <rPr>
        <sz val="11.0"/>
      </rPr>
      <t xml:space="preserve"> Sheet and go to the appropriate release tab.
2. Copy names from Cell F2 at step 7.
3. Go to this P4 file path
</t>
    </r>
    <r>
      <rPr>
        <b/>
        <sz val="11.0"/>
      </rPr>
      <t>//Fortnite/Main/FortniteGame/Build/p4lockdown/lockdown_config.ini</t>
    </r>
    <r>
      <rPr>
        <sz val="11.0"/>
      </rPr>
      <t xml:space="preserve">
4. Check out the file and Open. For the description, use the suggested text in Column H --&gt;
5. In the file, search for </t>
    </r>
    <r>
      <rPr>
        <b/>
        <sz val="11.0"/>
      </rPr>
      <t xml:space="preserve">[ReleaseA-Lockdown-Hardcore] </t>
    </r>
    <r>
      <rPr>
        <sz val="11.0"/>
      </rPr>
      <t>and</t>
    </r>
    <r>
      <rPr>
        <b/>
        <sz val="11.0"/>
      </rPr>
      <t xml:space="preserve"> [ReleaseB-Lockdown-Hardcore]</t>
    </r>
    <r>
      <rPr>
        <sz val="11.0"/>
      </rPr>
      <t xml:space="preserve">
6. Determine which list is setup for the upcoming release. If neither are, replace the older release with </t>
    </r>
    <r>
      <rPr>
        <color rgb="FFFF0000"/>
        <sz val="11.0"/>
      </rPr>
      <t>CHECKLIST_VERSION</t>
    </r>
    <r>
      <rPr>
        <sz val="11.0"/>
      </rPr>
      <t xml:space="preserve"> (</t>
    </r>
    <r>
      <rPr>
        <color rgb="FF1155CC"/>
        <sz val="11.0"/>
        <u/>
      </rPr>
      <t>See Step 2</t>
    </r>
    <r>
      <rPr>
        <sz val="11.0"/>
      </rPr>
      <t>)
7. Paste the allowlisted names from step 2 after Stan.Hormell (ensure comma placement is retained).
8. Save and commit.
9. Post a message in the #fn-Release-</t>
    </r>
    <r>
      <rPr>
        <color rgb="FFFF0000"/>
        <sz val="11.0"/>
      </rPr>
      <t>CHECKLIST-VERSION</t>
    </r>
    <r>
      <rPr>
        <sz val="11.0"/>
      </rPr>
      <t>-ext channel using the suggested text in column I</t>
    </r>
  </si>
  <si>
    <r>
      <rPr>
        <rFont val="arial, sans, sans-serif"/>
        <sz val="11.0"/>
      </rPr>
      <t xml:space="preserve">Adding Temporary Allow Listers &amp; HardLocking </t>
    </r>
    <r>
      <rPr>
        <rFont val="arial, sans, sans-serif"/>
        <color rgb="FFFF0000"/>
        <sz val="11.0"/>
      </rPr>
      <t>CHECKLIST_VERSION</t>
    </r>
    <r>
      <rPr>
        <rFont val="arial, sans, sans-serif"/>
        <sz val="11.0"/>
      </rPr>
      <t xml:space="preserve">
#jira none 
#rnx </t>
    </r>
  </si>
  <si>
    <r>
      <rPr>
        <rFont val="arial, sans, sans-serif"/>
        <sz val="11.0"/>
      </rPr>
      <t xml:space="preserve">:announcement-1: </t>
    </r>
    <r>
      <rPr>
        <rFont val="arial, sans, sans-serif"/>
        <color rgb="FFFF0000"/>
        <sz val="11.0"/>
      </rPr>
      <t>CHECKLIST_VERSION</t>
    </r>
    <r>
      <rPr>
        <rFont val="arial, sans, sans-serif"/>
        <sz val="11.0"/>
      </rPr>
      <t xml:space="preserve"> is now Hardlocked and temporary allowlisted permissions have been set :lock: -- 
Please submit all changes through the Submit Tool using the </t>
    </r>
    <r>
      <rPr>
        <rFont val="arial, sans, sans-serif"/>
        <color rgb="FF1155CC"/>
        <sz val="11.0"/>
        <u/>
      </rPr>
      <t>standard integration process</t>
    </r>
    <r>
      <rPr>
        <rFont val="arial, sans, sans-serif"/>
        <sz val="11.0"/>
      </rPr>
      <t>.</t>
    </r>
  </si>
  <si>
    <t>Update MOTD in UGS for Hardlock</t>
  </si>
  <si>
    <r>
      <rPr>
        <rFont val="Arial"/>
        <b/>
        <sz val="11.0"/>
      </rPr>
      <t>Commit CL:</t>
    </r>
    <r>
      <rPr>
        <rFont val="Arial"/>
        <sz val="11.0"/>
      </rPr>
      <t xml:space="preserve"> 12345
</t>
    </r>
    <r>
      <rPr>
        <rFont val="Arial"/>
        <b/>
        <sz val="11.0"/>
      </rPr>
      <t>Conflict Resolve CL</t>
    </r>
    <r>
      <rPr>
        <rFont val="Arial"/>
        <sz val="11.0"/>
      </rPr>
      <t>: 678910</t>
    </r>
  </si>
  <si>
    <r>
      <rPr>
        <rFont val="Arial"/>
        <sz val="11.0"/>
      </rPr>
      <t xml:space="preserve">1. Go to the following file in P4 while in the same workspace
</t>
    </r>
    <r>
      <rPr>
        <rFont val="Arial"/>
        <b/>
        <sz val="11.0"/>
        <u/>
      </rPr>
      <t>//Fortnite/Release-</t>
    </r>
    <r>
      <rPr>
        <rFont val="Arial"/>
        <b/>
        <color rgb="FFFF0000"/>
        <sz val="11.0"/>
        <u/>
      </rPr>
      <t>CHECKLIST_VERSION</t>
    </r>
    <r>
      <rPr>
        <rFont val="Arial"/>
        <b/>
        <sz val="11.0"/>
        <u/>
      </rPr>
      <t xml:space="preserve">/FortniteGame/Build/UnrealGameSync.ini
</t>
    </r>
    <r>
      <rPr>
        <rFont val="Arial"/>
        <sz val="11.0"/>
      </rPr>
      <t xml:space="preserve">2. Get Latest &gt; Checkout and Open
3. Find the </t>
    </r>
    <r>
      <rPr>
        <rFont val="Arial"/>
        <color rgb="FFFF0000"/>
        <sz val="11.0"/>
      </rPr>
      <t>CHECKLIST_VERSION</t>
    </r>
    <r>
      <rPr>
        <rFont val="Arial"/>
        <sz val="11.0"/>
      </rPr>
      <t xml:space="preserve"> section and update the banner text 
4. Save and commit CL using the submit tool
</t>
    </r>
    <r>
      <rPr>
        <rFont val="Arial"/>
        <b/>
        <sz val="11.0"/>
      </rPr>
      <t xml:space="preserve">Resolving the robo conflict:
</t>
    </r>
    <r>
      <rPr>
        <rFont val="Arial"/>
        <sz val="11.0"/>
      </rPr>
      <t xml:space="preserve">   1. Remove the conflicting yellow and green lines for the text your just changed. 
   2. Keep the blue text which should be exactly what you just updated in the checklist branch
   3. Save and commit</t>
    </r>
  </si>
  <si>
    <r>
      <rPr>
        <sz val="11.0"/>
      </rPr>
      <t xml:space="preserve">Updated MOTD in UGS for </t>
    </r>
    <r>
      <rPr>
        <color rgb="FFFF0000"/>
        <sz val="11.0"/>
      </rPr>
      <t>CHECKLIST_VERSION</t>
    </r>
    <r>
      <rPr>
        <sz val="11.0"/>
      </rPr>
      <t xml:space="preserve"> Hard Lock
#jira none
#rnx</t>
    </r>
  </si>
  <si>
    <r>
      <rPr>
        <rFont val="arial, sans, sans-serif"/>
        <color rgb="FFFF0000"/>
        <sz val="11.0"/>
      </rPr>
      <t xml:space="preserve">(*be mindful of the branch populated text)
</t>
    </r>
    <r>
      <rPr>
        <rFont val="arial, sans, sans-serif"/>
        <sz val="11.0"/>
      </rPr>
      <t>Message=:alert: THIS BRANCH IS NOW HARD LOCKED. Refer to [Branching, Lockdown, Integrations](https://epic.gm/lockdown) to submit changes | [FN Release Schedule](https://epic.gm/schedule) | [Jira Dashboard](https://epic.gm/</t>
    </r>
    <r>
      <rPr>
        <rFont val="arial, sans, sans-serif"/>
        <color rgb="FFFF0000"/>
        <sz val="11.0"/>
      </rPr>
      <t>CHECKLIST-VERSION</t>
    </r>
    <r>
      <rPr>
        <rFont val="arial, sans, sans-serif"/>
        <sz val="11.0"/>
      </rPr>
      <t xml:space="preserve">) </t>
    </r>
    <r>
      <rPr>
        <rFont val="arial, sans, sans-serif"/>
        <color rgb="FFFF0000"/>
        <sz val="11.0"/>
      </rPr>
      <t>Branched Populated from Dev-FN-34 @ 38800603</t>
    </r>
    <r>
      <rPr>
        <rFont val="arial, sans, sans-serif"/>
        <sz val="11.0"/>
      </rPr>
      <t xml:space="preserve">
StatusPanelColor=#e20000</t>
    </r>
  </si>
  <si>
    <t xml:space="preserve">By Pencils Down: 	</t>
  </si>
  <si>
    <r>
      <rPr>
        <rFont val="Arial"/>
        <sz val="11.0"/>
      </rPr>
      <t xml:space="preserve">Update the metastream UE robomerge connection to point to </t>
    </r>
    <r>
      <rPr>
        <rFont val="Arial"/>
        <color rgb="FFFF0000"/>
        <sz val="11.0"/>
      </rPr>
      <t>NEXT_VERSION</t>
    </r>
  </si>
  <si>
    <r>
      <rPr>
        <rFont val="Arial"/>
        <b/>
        <sz val="11.0"/>
      </rPr>
      <t>Slack</t>
    </r>
    <r>
      <rPr>
        <rFont val="Arial"/>
        <sz val="11.0"/>
      </rPr>
      <t xml:space="preserve">: </t>
    </r>
    <r>
      <rPr>
        <rFont val="Arial"/>
        <color rgb="FF0000FF"/>
        <sz val="11.0"/>
      </rPr>
      <t>LINK</t>
    </r>
  </si>
  <si>
    <r>
      <rPr>
        <rFont val="Arial"/>
        <sz val="11.0"/>
      </rPr>
      <t xml:space="preserve">1. Go to the </t>
    </r>
    <r>
      <rPr>
        <rFont val="Arial"/>
        <color rgb="FF1155CC"/>
        <sz val="11.0"/>
        <u/>
      </rPr>
      <t>Robomerge Bot Setup</t>
    </r>
    <r>
      <rPr>
        <rFont val="Arial"/>
        <sz val="11.0"/>
      </rPr>
      <t xml:space="preserve"> 
2. Look to see if </t>
    </r>
    <r>
      <rPr>
        <rFont val="Arial"/>
        <b/>
        <sz val="11.0"/>
      </rPr>
      <t>//UE5/Dev-Release</t>
    </r>
    <r>
      <rPr>
        <rFont val="Arial"/>
        <sz val="11.0"/>
      </rPr>
      <t xml:space="preserve"> is pointing to </t>
    </r>
    <r>
      <rPr>
        <rFont val="Arial"/>
        <color rgb="FFFF0000"/>
        <sz val="11.0"/>
      </rPr>
      <t>NEXT_VERSION</t>
    </r>
    <r>
      <rPr>
        <rFont val="Arial"/>
        <sz val="11.0"/>
      </rPr>
      <t xml:space="preserve">
   a. if yes, DONE the check
   b. if no, go to </t>
    </r>
    <r>
      <rPr>
        <rFont val="Arial"/>
        <color rgb="FF1155CC"/>
        <sz val="11.0"/>
        <u/>
      </rPr>
      <t>#epic-release-managers-ext</t>
    </r>
    <r>
      <rPr>
        <rFont val="Arial"/>
        <sz val="11.0"/>
      </rPr>
      <t xml:space="preserve"> and post using the suggested text in Column H</t>
    </r>
  </si>
  <si>
    <r>
      <rPr>
        <rFont val="arial,sans,sans-serif"/>
        <sz val="11.0"/>
      </rPr>
      <t xml:space="preserve">@Marc Audy @release-team 
</t>
    </r>
    <r>
      <rPr>
        <rFont val="arial,sans,sans-serif"/>
        <color rgb="FFFF0000"/>
        <sz val="11.0"/>
      </rPr>
      <t xml:space="preserve">CHECKLIST_VERSION </t>
    </r>
    <r>
      <rPr>
        <rFont val="arial,sans,sans-serif"/>
        <sz val="11.0"/>
      </rPr>
      <t>has been hardlocked :lock:
Please update the metastream UE robomerge connection to the next FN release if that applies in this case.</t>
    </r>
  </si>
  <si>
    <t>Verify NetCL was set correctly and did not merge</t>
  </si>
  <si>
    <t xml:space="preserve">Robomerge Track Change Link: </t>
  </si>
  <si>
    <r>
      <rPr>
        <sz val="11.0"/>
      </rPr>
      <t xml:space="preserve">1. Open </t>
    </r>
    <r>
      <rPr>
        <color rgb="FF1155CC"/>
        <sz val="11.0"/>
        <u/>
      </rPr>
      <t>Robomerge Track Change</t>
    </r>
    <r>
      <rPr>
        <sz val="11.0"/>
      </rPr>
      <t xml:space="preserve"> and input the CL from </t>
    </r>
    <r>
      <rPr>
        <color rgb="FF1155CC"/>
        <sz val="11.0"/>
        <u/>
      </rPr>
      <t xml:space="preserve">HERE
</t>
    </r>
    <r>
      <rPr>
        <sz val="11.0"/>
      </rPr>
      <t xml:space="preserve">   a. if the change did not merge, we are good
   b. if the change DID merge, </t>
    </r>
    <r>
      <rPr>
        <color rgb="FFFF00FF"/>
        <sz val="11.0"/>
      </rPr>
      <t>WHAT ARE THE NEXT STEPS HERE??</t>
    </r>
    <r>
      <rPr>
        <sz val="11.0"/>
      </rPr>
      <t xml:space="preserve">
   c. if someone forgot to add the commit CL to the original task (shame on them and), run through the steps </t>
    </r>
    <r>
      <rPr>
        <color rgb="FF1155CC"/>
        <sz val="11.0"/>
        <u/>
      </rPr>
      <t>HERE</t>
    </r>
  </si>
  <si>
    <t>Ensure code only builds are working properly including verification it can be successfully promoted</t>
  </si>
  <si>
    <r>
      <rPr>
        <rFont val="Arial"/>
        <b/>
        <sz val="11.0"/>
      </rPr>
      <t xml:space="preserve">Code Only Build: </t>
    </r>
    <r>
      <rPr>
        <rFont val="Arial"/>
        <b val="0"/>
        <color rgb="FF0000FF"/>
        <sz val="11.0"/>
      </rPr>
      <t xml:space="preserve">LINK
</t>
    </r>
    <r>
      <rPr>
        <rFont val="Arial"/>
        <b/>
        <sz val="11.0"/>
      </rPr>
      <t xml:space="preserve">++CL: </t>
    </r>
    <r>
      <rPr>
        <rFont val="Arial"/>
        <b val="0"/>
        <sz val="11.0"/>
      </rPr>
      <t xml:space="preserve">123456
</t>
    </r>
    <r>
      <rPr>
        <rFont val="Arial"/>
        <b/>
        <sz val="11.0"/>
      </rPr>
      <t xml:space="preserve">
Android Promotion to ReleaseStaging: </t>
    </r>
    <r>
      <rPr>
        <rFont val="Arial"/>
        <b val="0"/>
        <color rgb="FF0000FF"/>
        <sz val="11.0"/>
      </rPr>
      <t>LINK</t>
    </r>
    <r>
      <rPr>
        <rFont val="Arial"/>
        <b/>
        <sz val="11.0"/>
      </rPr>
      <t xml:space="preserve">
All Platform Promotion Job: </t>
    </r>
    <r>
      <rPr>
        <rFont val="Arial"/>
        <b val="0"/>
        <color rgb="FF0000FF"/>
        <sz val="11.0"/>
      </rPr>
      <t>LINK</t>
    </r>
    <r>
      <rPr>
        <rFont val="Arial"/>
        <b/>
        <sz val="11.0"/>
      </rPr>
      <t xml:space="preserve">
Link(s) to Error/Warning Thread(s):
</t>
    </r>
    <r>
      <rPr>
        <rFont val="Arial"/>
        <b val="0"/>
        <sz val="11.0"/>
      </rPr>
      <t xml:space="preserve">   - </t>
    </r>
    <r>
      <rPr>
        <rFont val="Arial"/>
        <b val="0"/>
        <color rgb="FF0000FF"/>
        <sz val="11.0"/>
      </rPr>
      <t xml:space="preserve">Link 1
</t>
    </r>
    <r>
      <rPr>
        <rFont val="Arial"/>
        <b val="0"/>
        <sz val="11.0"/>
      </rPr>
      <t xml:space="preserve">   - </t>
    </r>
    <r>
      <rPr>
        <rFont val="Arial"/>
        <b val="0"/>
        <color rgb="FF0000FF"/>
        <sz val="11.0"/>
      </rPr>
      <t xml:space="preserve">Link 2
</t>
    </r>
    <r>
      <rPr>
        <rFont val="Arial"/>
        <b/>
        <sz val="11.0"/>
      </rPr>
      <t>Be sure to include iOS for build and promotion steps</t>
    </r>
  </si>
  <si>
    <r>
      <rPr>
        <rFont val="Arial"/>
        <b/>
        <sz val="11.0"/>
        <u/>
      </rPr>
      <t xml:space="preserve">PART 1:
</t>
    </r>
    <r>
      <rPr>
        <rFont val="Arial"/>
        <sz val="11.0"/>
      </rPr>
      <t>1. Navigate to //Fortnite/Release-</t>
    </r>
    <r>
      <rPr>
        <rFont val="Arial"/>
        <color rgb="FFFF0000"/>
        <sz val="11.0"/>
      </rPr>
      <t>CHECKLIST_VERSION</t>
    </r>
    <r>
      <rPr>
        <rFont val="Arial"/>
        <sz val="11.0"/>
      </rPr>
      <t xml:space="preserve">'s </t>
    </r>
    <r>
      <rPr>
        <rFont val="Arial"/>
        <b/>
        <sz val="11.0"/>
      </rPr>
      <t>Builds</t>
    </r>
    <r>
      <rPr>
        <rFont val="Arial"/>
        <sz val="11.0"/>
      </rPr>
      <t xml:space="preserve"> tab in </t>
    </r>
    <r>
      <rPr>
        <rFont val="Arial"/>
        <color rgb="FF1155CC"/>
        <sz val="11.0"/>
        <u/>
      </rPr>
      <t>HORDE</t>
    </r>
    <r>
      <rPr>
        <rFont val="Arial"/>
        <sz val="11.0"/>
      </rPr>
      <t xml:space="preserve">
2. Copy the CL of the last passing build
3. New Job &gt; </t>
    </r>
    <r>
      <rPr>
        <rFont val="Arial"/>
        <b/>
        <sz val="11.0"/>
      </rPr>
      <t>Minimal Code Only Build</t>
    </r>
    <r>
      <rPr>
        <rFont val="Arial"/>
        <sz val="11.0"/>
      </rPr>
      <t xml:space="preserve">
4. Set the </t>
    </r>
    <r>
      <rPr>
        <rFont val="Arial"/>
        <b/>
        <sz val="11.0"/>
      </rPr>
      <t xml:space="preserve">Base Change </t>
    </r>
    <r>
      <rPr>
        <rFont val="Arial"/>
        <sz val="11.0"/>
      </rPr>
      <t xml:space="preserve">to the last passing build you copied
5. Set the </t>
    </r>
    <r>
      <rPr>
        <rFont val="Arial"/>
        <b/>
        <sz val="11.0"/>
      </rPr>
      <t>Change</t>
    </r>
    <r>
      <rPr>
        <rFont val="Arial"/>
        <sz val="11.0"/>
      </rPr>
      <t xml:space="preserve"> CL to a green incremental's CL
6. Go to the Advanced Tab and in the </t>
    </r>
    <r>
      <rPr>
        <rFont val="Arial"/>
        <b/>
        <sz val="11.0"/>
      </rPr>
      <t>JOB NAME</t>
    </r>
    <r>
      <rPr>
        <rFont val="Arial"/>
        <sz val="11.0"/>
      </rPr>
      <t xml:space="preserve"> input: 
</t>
    </r>
    <r>
      <rPr>
        <rFont val="Arial"/>
        <color rgb="FFFF0000"/>
        <sz val="11.0"/>
      </rPr>
      <t>CHECKLIST_VERSION MCO Creation TEST</t>
    </r>
    <r>
      <rPr>
        <rFont val="Arial"/>
        <sz val="11.0"/>
      </rPr>
      <t xml:space="preserve">
7. Start Job
   a. escalate errors/warnings to </t>
    </r>
    <r>
      <rPr>
        <rFont val="Arial"/>
        <color rgb="FF0000FF"/>
        <sz val="11.0"/>
        <u/>
      </rPr>
      <t>#fn-build-health-ext</t>
    </r>
    <r>
      <rPr>
        <rFont val="Arial"/>
        <sz val="11.0"/>
      </rPr>
      <t xml:space="preserve"> or </t>
    </r>
    <r>
      <rPr>
        <rFont val="Arial"/>
        <color rgb="FF0000FF"/>
        <sz val="11.0"/>
        <u/>
      </rPr>
      <t>#buildfarm-support-ext</t>
    </r>
    <r>
      <rPr>
        <rFont val="Arial"/>
        <sz val="11.0"/>
      </rPr>
      <t xml:space="preserve"> (if applicable) for fixes
8. Once complete, move onto the next part where we will promote </t>
    </r>
    <r>
      <rPr>
        <rFont val="Arial"/>
        <b/>
        <color rgb="FFFF0000"/>
        <sz val="11.0"/>
        <u/>
      </rPr>
      <t>Android to FortniteReleaseStage</t>
    </r>
    <r>
      <rPr>
        <rFont val="Arial"/>
        <b/>
        <sz val="11.0"/>
        <u/>
      </rPr>
      <t xml:space="preserve">
PART 2:
</t>
    </r>
    <r>
      <rPr>
        <rFont val="Arial"/>
        <sz val="11.0"/>
      </rPr>
      <t xml:space="preserve">1. Copy the ++CL from the above job and go to </t>
    </r>
    <r>
      <rPr>
        <rFont val="Arial"/>
        <color rgb="FF1155CC"/>
        <sz val="11.0"/>
        <u/>
      </rPr>
      <t xml:space="preserve">THIS </t>
    </r>
    <r>
      <rPr>
        <rFont val="Arial"/>
        <sz val="11.0"/>
      </rPr>
      <t xml:space="preserve">link (which will retain all the necessary setup parameters) &gt; Select </t>
    </r>
    <r>
      <rPr>
        <rFont val="Arial"/>
        <b/>
        <sz val="11.0"/>
      </rPr>
      <t xml:space="preserve">JOB &gt; RUN AGAIN
</t>
    </r>
    <r>
      <rPr>
        <rFont val="Arial"/>
        <sz val="11.0"/>
      </rPr>
      <t xml:space="preserve">   a. Remove the CL from the </t>
    </r>
    <r>
      <rPr>
        <rFont val="Arial"/>
        <b/>
        <sz val="11.0"/>
      </rPr>
      <t xml:space="preserve">CHANGE </t>
    </r>
    <r>
      <rPr>
        <rFont val="Arial"/>
        <sz val="11.0"/>
      </rPr>
      <t xml:space="preserve">field
   b. Remove the ++CL from the </t>
    </r>
    <r>
      <rPr>
        <rFont val="Arial"/>
        <b/>
        <sz val="11.0"/>
      </rPr>
      <t>BUILD VERSION</t>
    </r>
    <r>
      <rPr>
        <rFont val="Arial"/>
        <sz val="11.0"/>
      </rPr>
      <t xml:space="preserve"> and paste in the correct one from part 1
   c. Go to the Advanced Tab and in the </t>
    </r>
    <r>
      <rPr>
        <rFont val="Arial"/>
        <b/>
        <sz val="11.0"/>
      </rPr>
      <t>JOB NAME</t>
    </r>
    <r>
      <rPr>
        <rFont val="Arial"/>
        <sz val="11.0"/>
      </rPr>
      <t xml:space="preserve"> input: 
</t>
    </r>
    <r>
      <rPr>
        <rFont val="Arial"/>
        <color rgb="FFFF0000"/>
        <sz val="11.0"/>
      </rPr>
      <t>CHECKLIST_VERSION MCO Android Promotion TEST</t>
    </r>
    <r>
      <rPr>
        <rFont val="Arial"/>
        <b/>
        <sz val="11.0"/>
      </rPr>
      <t xml:space="preserve">
</t>
    </r>
    <r>
      <rPr>
        <rFont val="Arial"/>
        <sz val="11.0"/>
      </rPr>
      <t xml:space="preserve">2. Start Job
   a. escalate errors/warnings to </t>
    </r>
    <r>
      <rPr>
        <rFont val="Arial"/>
        <color rgb="FF1155CC"/>
        <sz val="11.0"/>
        <u/>
      </rPr>
      <t xml:space="preserve">#fn-build-health-ext </t>
    </r>
    <r>
      <rPr>
        <rFont val="Arial"/>
        <sz val="11.0"/>
      </rPr>
      <t xml:space="preserve">or </t>
    </r>
    <r>
      <rPr>
        <rFont val="Arial"/>
        <color rgb="FF1155CC"/>
        <sz val="11.0"/>
        <u/>
      </rPr>
      <t>#buildfarm-support-ext</t>
    </r>
    <r>
      <rPr>
        <rFont val="Arial"/>
        <sz val="11.0"/>
      </rPr>
      <t xml:space="preserve"> (if applicable) for fixes
3. Once complete, move onto the final part where we will promote </t>
    </r>
    <r>
      <rPr>
        <rFont val="Arial"/>
        <b/>
        <color rgb="FFFF0000"/>
        <sz val="11.0"/>
        <u/>
      </rPr>
      <t>All Clients to a test backend</t>
    </r>
    <r>
      <rPr>
        <rFont val="Arial"/>
        <sz val="11.0"/>
      </rPr>
      <t xml:space="preserve">
</t>
    </r>
    <r>
      <rPr>
        <rFont val="Arial"/>
        <b/>
        <sz val="11.0"/>
        <u/>
      </rPr>
      <t xml:space="preserve">PART 3:
</t>
    </r>
    <r>
      <rPr>
        <rFont val="Arial"/>
        <sz val="11.0"/>
      </rPr>
      <t xml:space="preserve">1. Reach out to RQA or the Apps Team Reps on RM (currently Keaton Stewart Edwin Maynard) to see which backend to promote to for this test.
   a. If RQA is not in the loop, make a post in the </t>
    </r>
    <r>
      <rPr>
        <rFont val="Arial"/>
        <color rgb="FF1155CC"/>
        <sz val="11.0"/>
        <u/>
      </rPr>
      <t>fn-release-team</t>
    </r>
    <r>
      <rPr>
        <rFont val="Arial"/>
        <sz val="11.0"/>
      </rPr>
      <t xml:space="preserve"> channel informing them you are doing this test using the suggested text in Column I
2. Once you have an approved backend, Copy the ++CL from part 1 and go to </t>
    </r>
    <r>
      <rPr>
        <rFont val="Arial"/>
        <color rgb="FF1155CC"/>
        <sz val="11.0"/>
        <u/>
      </rPr>
      <t xml:space="preserve">THIS </t>
    </r>
    <r>
      <rPr>
        <rFont val="Arial"/>
        <sz val="11.0"/>
      </rPr>
      <t xml:space="preserve">link (which will retain all the necessary setup parameters)  &gt; Select </t>
    </r>
    <r>
      <rPr>
        <rFont val="Arial"/>
        <b/>
        <sz val="11.0"/>
      </rPr>
      <t xml:space="preserve">JOB </t>
    </r>
    <r>
      <rPr>
        <rFont val="Arial"/>
        <sz val="11.0"/>
      </rPr>
      <t xml:space="preserve">&gt; </t>
    </r>
    <r>
      <rPr>
        <rFont val="Arial"/>
        <b/>
        <sz val="11.0"/>
      </rPr>
      <t xml:space="preserve">RUN AGAIN
</t>
    </r>
    <r>
      <rPr>
        <rFont val="Arial"/>
        <sz val="11.0"/>
      </rPr>
      <t xml:space="preserve">   a. The link above contains all platforms. If a platform failed to build in part 1, unselect it from the </t>
    </r>
    <r>
      <rPr>
        <rFont val="Arial"/>
        <b/>
        <sz val="11.0"/>
      </rPr>
      <t>PROMOTE PLATFORMS</t>
    </r>
    <r>
      <rPr>
        <rFont val="Arial"/>
        <sz val="11.0"/>
      </rPr>
      <t xml:space="preserve"> field
3. Repeat Step 1 from Part 2 with the addition of 
   a. Select the approved backend to deploy to from the </t>
    </r>
    <r>
      <rPr>
        <rFont val="Arial"/>
        <b/>
        <sz val="11.0"/>
      </rPr>
      <t xml:space="preserve">TO APP NAME </t>
    </r>
    <r>
      <rPr>
        <rFont val="Arial"/>
        <sz val="11.0"/>
      </rPr>
      <t xml:space="preserve">dropdown
   b. Go to the Advanced Tab and in the </t>
    </r>
    <r>
      <rPr>
        <rFont val="Arial"/>
        <b/>
        <sz val="11.0"/>
      </rPr>
      <t>JOB NAME</t>
    </r>
    <r>
      <rPr>
        <rFont val="Arial"/>
        <sz val="11.0"/>
      </rPr>
      <t xml:space="preserve"> input: 
</t>
    </r>
    <r>
      <rPr>
        <rFont val="Arial"/>
        <color rgb="FFFF0000"/>
        <sz val="11.0"/>
      </rPr>
      <t>CHECKLIST_VERSION MCO All Client Promotion TEST</t>
    </r>
    <r>
      <rPr>
        <rFont val="Arial"/>
        <sz val="11.0"/>
      </rPr>
      <t xml:space="preserve">
4. Start Job
   a. escalate errors/warnings to </t>
    </r>
    <r>
      <rPr>
        <rFont val="Arial"/>
        <color rgb="FF1155CC"/>
        <sz val="11.0"/>
        <u/>
      </rPr>
      <t>#fn-build-health-ext</t>
    </r>
    <r>
      <rPr>
        <rFont val="Arial"/>
        <sz val="11.0"/>
      </rPr>
      <t xml:space="preserve"> or </t>
    </r>
    <r>
      <rPr>
        <rFont val="Arial"/>
        <color rgb="FF1155CC"/>
        <sz val="11.0"/>
        <u/>
      </rPr>
      <t>#buildfarm-support-ext</t>
    </r>
    <r>
      <rPr>
        <rFont val="Arial"/>
        <sz val="11.0"/>
      </rPr>
      <t xml:space="preserve"> (if applicable) for fixes
5. Once testing is complete, follow up with the person who gave you the backend to see if you need to rollback/revert your changes to restore it to its previous configuration</t>
    </r>
  </si>
  <si>
    <t>Need to see examples to create escalation</t>
  </si>
  <si>
    <r>
      <rPr>
        <rFont val="arial,sans,sans-serif"/>
        <sz val="11.0"/>
      </rPr>
      <t>Hello friends!
Just wanted to give you a heads up that I will be promoting a minimum code only build to `</t>
    </r>
    <r>
      <rPr>
        <rFont val="arial,sans,sans-serif"/>
        <color rgb="FFFF0000"/>
        <sz val="11.0"/>
      </rPr>
      <t>INSERT_APPROVED_BACKEND</t>
    </r>
    <r>
      <rPr>
        <rFont val="arial,sans,sans-serif"/>
        <sz val="11.0"/>
      </rPr>
      <t xml:space="preserve">` as part of our release checklist. 
Please let me know if you have any questions or concerns. </t>
    </r>
  </si>
  <si>
    <t>Lock the DAD CL</t>
  </si>
  <si>
    <r>
      <rPr>
        <rFont val="Arial"/>
        <b/>
        <color rgb="FF000000"/>
        <sz val="11.0"/>
      </rPr>
      <t>Slack</t>
    </r>
    <r>
      <rPr>
        <rFont val="Arial"/>
        <color rgb="FF000000"/>
        <sz val="11.0"/>
      </rPr>
      <t xml:space="preserve">: </t>
    </r>
    <r>
      <rPr>
        <rFont val="Arial"/>
        <color rgb="FF0000FF"/>
        <sz val="11.0"/>
      </rPr>
      <t>LINK</t>
    </r>
  </si>
  <si>
    <r>
      <rPr>
        <sz val="11.0"/>
      </rPr>
      <t xml:space="preserve">1. Go to the </t>
    </r>
    <r>
      <rPr>
        <color rgb="FF1155CC"/>
        <sz val="11.0"/>
        <u/>
      </rPr>
      <t>Data Asset Directory</t>
    </r>
    <r>
      <rPr>
        <sz val="11.0"/>
      </rPr>
      <t xml:space="preserve"> and select </t>
    </r>
    <r>
      <rPr>
        <color rgb="FFFF0000"/>
        <sz val="11.0"/>
      </rPr>
      <t>CHECKLIST_VERSION</t>
    </r>
    <r>
      <rPr>
        <sz val="11.0"/>
      </rPr>
      <t xml:space="preserve">
2. Click on the newest (top of the list) CL's Blue Lock button which will turn it red and unlocked (yes it seems backwards) as well as the CL turning green
3. Once complete, spin up a post in #fn-release-</t>
    </r>
    <r>
      <rPr>
        <color rgb="FFFF0000"/>
        <sz val="11.0"/>
      </rPr>
      <t>CHECKLIST-VERSION</t>
    </r>
    <r>
      <rPr>
        <sz val="11.0"/>
      </rPr>
      <t>-ext using the suggested text in Column H</t>
    </r>
  </si>
  <si>
    <r>
      <rPr>
        <sz val="11.0"/>
      </rPr>
      <t xml:space="preserve">:announcement-1: RM has locked the DAD for </t>
    </r>
    <r>
      <rPr>
        <color rgb="FFFF0000"/>
        <sz val="11.0"/>
      </rPr>
      <t xml:space="preserve">CHECKLIST_VERSION </t>
    </r>
    <r>
      <rPr>
        <sz val="11.0"/>
      </rPr>
      <t xml:space="preserve">to CL </t>
    </r>
    <r>
      <rPr>
        <color rgb="FFFF0000"/>
        <sz val="11.0"/>
      </rPr>
      <t xml:space="preserve">XXXXX </t>
    </r>
    <r>
      <rPr>
        <sz val="11.0"/>
      </rPr>
      <t>:lock:</t>
    </r>
  </si>
  <si>
    <r>
      <rPr>
        <rFont val="Arial"/>
        <sz val="11.0"/>
      </rPr>
      <t xml:space="preserve">Ensure </t>
    </r>
    <r>
      <rPr>
        <rFont val="Arial"/>
        <b/>
        <sz val="11.0"/>
      </rPr>
      <t>Modes &amp; Tags</t>
    </r>
    <r>
      <rPr>
        <rFont val="Arial"/>
        <sz val="11.0"/>
      </rPr>
      <t xml:space="preserve"> are setup in DS Portal for Release QA Whiteglove</t>
    </r>
  </si>
  <si>
    <r>
      <rPr>
        <rFont val="Arial"/>
        <b/>
        <color rgb="FF000000"/>
        <sz val="11.0"/>
      </rPr>
      <t>Slack</t>
    </r>
    <r>
      <rPr>
        <rFont val="Arial"/>
        <color rgb="FF000000"/>
        <sz val="11.0"/>
      </rPr>
      <t xml:space="preserve">: </t>
    </r>
    <r>
      <rPr>
        <rFont val="Arial"/>
        <color rgb="FF0000FF"/>
        <sz val="11.0"/>
      </rPr>
      <t>LINK</t>
    </r>
  </si>
  <si>
    <r>
      <rPr>
        <sz val="11.0"/>
      </rPr>
      <t>Release Configs for Modes and Tags are now found in GitHub (</t>
    </r>
    <r>
      <rPr>
        <color rgb="FF1155CC"/>
        <sz val="11.0"/>
        <u/>
      </rPr>
      <t>via Deckard-Config</t>
    </r>
    <r>
      <rPr>
        <sz val="11.0"/>
      </rPr>
      <t xml:space="preserve">). Check if the Release version folder has been created. If it's not present, request that the DS team create the configs.
1. Go to </t>
    </r>
    <r>
      <rPr>
        <color rgb="FF1155CC"/>
        <sz val="11.0"/>
        <u/>
      </rPr>
      <t>#ds-support-ext</t>
    </r>
    <r>
      <rPr>
        <sz val="11.0"/>
      </rPr>
      <t xml:space="preserve"> channel
2. Post the suggested request message (found in Column H, Slack Message 1) to request the setup of Tags and Modes configurations for the upcoming release.
3. Wait for confirmation that the configurations have been added to DSPortal.
4. Once confirmed, send a message to </t>
    </r>
    <r>
      <rPr>
        <color rgb="FF1155CC"/>
        <sz val="11.0"/>
        <u/>
      </rPr>
      <t>#fn-release-team</t>
    </r>
    <r>
      <rPr>
        <sz val="11.0"/>
      </rPr>
      <t xml:space="preserve"> using the suggested text in Column H, Slack Message 2 to inform them of the update.</t>
    </r>
  </si>
  <si>
    <r>
      <rPr>
        <rFont val="Arial"/>
        <i/>
        <sz val="11.0"/>
      </rPr>
      <t>Slack Message 1:</t>
    </r>
    <r>
      <rPr>
        <rFont val="Arial"/>
        <sz val="11.0"/>
      </rPr>
      <t xml:space="preserve">
Hi DS. 
We need to set up the configuration for Modes and Tags in DSPortal in preparation for Release QA Whiteglove for the upcoming </t>
    </r>
    <r>
      <rPr>
        <rFont val="Arial"/>
        <color rgb="FFFF0000"/>
        <sz val="11.0"/>
      </rPr>
      <t>(RELEASE VERSION)</t>
    </r>
    <r>
      <rPr>
        <rFont val="Arial"/>
        <sz val="11.0"/>
      </rPr>
      <t xml:space="preserve"> release.
</t>
    </r>
    <r>
      <rPr>
        <rFont val="Arial"/>
        <i/>
        <sz val="11.0"/>
      </rPr>
      <t>Slack Message 2:</t>
    </r>
    <r>
      <rPr>
        <rFont val="Arial"/>
        <sz val="11.0"/>
      </rPr>
      <t xml:space="preserve">
:announcement-1: Just a heads up, we have set up </t>
    </r>
    <r>
      <rPr>
        <rFont val="Arial"/>
        <color rgb="FFFF0000"/>
        <sz val="11.0"/>
      </rPr>
      <t>(RELEASE VERSION)</t>
    </r>
    <r>
      <rPr>
        <rFont val="Arial"/>
        <sz val="11.0"/>
      </rPr>
      <t xml:space="preserve"> </t>
    </r>
    <r>
      <rPr>
        <rFont val="Arial"/>
        <b/>
        <sz val="11.0"/>
      </rPr>
      <t>Modes &amp; Tags</t>
    </r>
    <r>
      <rPr>
        <rFont val="Arial"/>
        <sz val="11.0"/>
      </rPr>
      <t xml:space="preserve"> in DSPortal in preparation of WhiteGloves on the weekend.</t>
    </r>
  </si>
  <si>
    <t xml:space="preserve">Must be done before PD, ideally the day of PD. </t>
  </si>
  <si>
    <t>AFTER 8PM ET PENCILS DOWN</t>
  </si>
  <si>
    <t>Remove Temporary Allow Listed - 8PM ET</t>
  </si>
  <si>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</si>
  <si>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sz val="11.0"/>
      </rPr>
      <t xml:space="preserve">1. Go to this P4 file path
</t>
    </r>
    <r>
      <rPr>
        <b/>
        <sz val="11.0"/>
      </rPr>
      <t xml:space="preserve">   //Fortnite/Main/FortniteGame/Build/p4lockdown/lockdown_config.ini</t>
    </r>
    <r>
      <rPr>
        <sz val="11.0"/>
      </rPr>
      <t xml:space="preserve">
2. Check out the file and Open. For the description, use the suggested text in Column H --&gt;
3. In the file, search for </t>
    </r>
    <r>
      <rPr>
        <b/>
        <sz val="11.0"/>
      </rPr>
      <t xml:space="preserve">[ReleaseA-Lockdown-Hardcore] </t>
    </r>
    <r>
      <rPr>
        <sz val="11.0"/>
      </rPr>
      <t>and</t>
    </r>
    <r>
      <rPr>
        <b/>
        <sz val="11.0"/>
      </rPr>
      <t xml:space="preserve"> [ReleaseB-Lockdown-Hardcore]</t>
    </r>
    <r>
      <rPr>
        <sz val="11.0"/>
      </rPr>
      <t xml:space="preserve">
4. Find the list that corresponds to </t>
    </r>
    <r>
      <rPr>
        <color rgb="FFFF0000"/>
        <sz val="11.0"/>
      </rPr>
      <t>CHECKLIST_VERSION</t>
    </r>
    <r>
      <rPr>
        <sz val="11.0"/>
      </rPr>
      <t xml:space="preserve">
5. Delete the names that come after Stan.Hormell (ensure there is no comma after Stans name).
6. Navigate to the </t>
    </r>
    <r>
      <rPr>
        <b/>
        <sz val="11.0"/>
      </rPr>
      <t>[Release-Archive-Hardcore]</t>
    </r>
    <r>
      <rPr>
        <sz val="11.0"/>
      </rPr>
      <t xml:space="preserve"> section and remove the version corresponding to this checklist
7. Save and commit.
8. Post in the #fn-Release-</t>
    </r>
    <r>
      <rPr>
        <color rgb="FFFF0000"/>
        <sz val="11.0"/>
      </rPr>
      <t>CHECKLIST-VERSION</t>
    </r>
    <r>
      <rPr>
        <sz val="11.0"/>
      </rPr>
      <t>-ext Slack Channel using the suggested text in column I</t>
    </r>
  </si>
  <si>
    <r>
      <rPr>
        <rFont val="arial, sans, sans-serif"/>
        <sz val="11.0"/>
      </rPr>
      <t xml:space="preserve">1. Removing Temporary Allow Listers for </t>
    </r>
    <r>
      <rPr>
        <rFont val="arial, sans, sans-serif"/>
        <color rgb="FFFF0000"/>
        <sz val="11.0"/>
      </rPr>
      <t xml:space="preserve">CHECKLIST_VERSION </t>
    </r>
    <r>
      <rPr>
        <rFont val="arial, sans, sans-serif"/>
        <sz val="11.0"/>
      </rPr>
      <t xml:space="preserve">Pencils Down
2. Removing </t>
    </r>
    <r>
      <rPr>
        <rFont val="arial, sans, sans-serif"/>
        <color rgb="FFFF0000"/>
        <sz val="11.0"/>
      </rPr>
      <t xml:space="preserve">CHECKLIST_VERSION </t>
    </r>
    <r>
      <rPr>
        <rFont val="arial, sans, sans-serif"/>
        <sz val="11.0"/>
      </rPr>
      <t xml:space="preserve">from [Release-Archive-Hardcore]
#jira none 
#rnx </t>
    </r>
  </si>
  <si>
    <r>
      <rPr>
        <rFont val="arial, sans, sans-serif"/>
        <sz val="11.0"/>
      </rPr>
      <t xml:space="preserve">:announcement-1: </t>
    </r>
    <r>
      <rPr>
        <rFont val="arial, sans, sans-serif"/>
        <color rgb="FFFF0000"/>
        <sz val="11.0"/>
      </rPr>
      <t>CHECKLIST_VERSION</t>
    </r>
    <r>
      <rPr>
        <rFont val="arial, sans, sans-serif"/>
        <sz val="11.0"/>
      </rPr>
      <t xml:space="preserve"> is now Pencils Down and temporary allowlisted permissions have been revoked:pencilsdown: --
Everyone must now submit any changes through the Submit Tool using the </t>
    </r>
    <r>
      <rPr>
        <rFont val="arial, sans, sans-serif"/>
        <color rgb="FF1155CC"/>
        <sz val="11.0"/>
        <u/>
      </rPr>
      <t>standard integration process</t>
    </r>
    <r>
      <rPr>
        <rFont val="arial, sans, sans-serif"/>
        <sz val="11.0"/>
      </rPr>
      <t>.</t>
    </r>
  </si>
  <si>
    <t>Enable Robomerge Gate - 8PM ET</t>
  </si>
  <si>
    <r>
      <rPr>
        <rFont val="Arial"/>
        <b/>
        <sz val="11.0"/>
      </rPr>
      <t>Commit CL:</t>
    </r>
    <r>
      <rPr>
        <rFont val="Arial"/>
        <sz val="11.0"/>
      </rPr>
      <t xml:space="preserve"> 12345
This will create a post in the integrations channel if someone attempts to robomerge a change up to the Pencils Down branch</t>
    </r>
  </si>
  <si>
    <r>
      <rPr>
        <sz val="11.0"/>
      </rPr>
      <t xml:space="preserve">1. Go to this P4 file path
</t>
    </r>
    <r>
      <rPr>
        <b/>
        <sz val="11.0"/>
      </rPr>
      <t xml:space="preserve">   //GamePlugins/Main/Programs/RoboMerge/data/fortnite.branchmap.json</t>
    </r>
    <r>
      <rPr>
        <sz val="11.0"/>
      </rPr>
      <t xml:space="preserve">
2. Check out the file and Open. For the description, use the suggested text in Column H --&gt;
3. In the file, search for </t>
    </r>
    <r>
      <rPr>
        <b/>
        <sz val="11.0"/>
      </rPr>
      <t>EDGES</t>
    </r>
    <r>
      <rPr>
        <sz val="11.0"/>
      </rPr>
      <t xml:space="preserve">
4. Set "from" to </t>
    </r>
    <r>
      <rPr>
        <color rgb="FFFF0000"/>
        <sz val="11.0"/>
      </rPr>
      <t>NEXT_VERSION</t>
    </r>
    <r>
      <rPr>
        <sz val="11.0"/>
      </rPr>
      <t xml:space="preserve">
5. Set "to" to the </t>
    </r>
    <r>
      <rPr>
        <color rgb="FFFF0000"/>
        <sz val="11.0"/>
      </rPr>
      <t>CHECKLIST_VERSION</t>
    </r>
    <r>
      <rPr>
        <sz val="11.0"/>
      </rPr>
      <t xml:space="preserve">
6. Use the Robomerge preview feature to ensure that there are no parsing issues (right click the pending CL in p4v and choose Robomerge Preview Graph from UE Toolbox) eg. </t>
    </r>
    <r>
      <rPr>
        <color rgb="FF1155CC"/>
        <sz val="11.0"/>
        <u/>
      </rPr>
      <t>https://robomerge.epicgames.net/preview/33192043</t>
    </r>
    <r>
      <rPr>
        <sz val="11.0"/>
      </rPr>
      <t xml:space="preserve">
7. Save and commit. [</t>
    </r>
    <r>
      <rPr>
        <color rgb="FF1155CC"/>
        <sz val="11.0"/>
        <u/>
      </rPr>
      <t>example</t>
    </r>
    <r>
      <rPr>
        <sz val="11.0"/>
      </rPr>
      <t>]</t>
    </r>
  </si>
  <si>
    <r>
      <rPr>
        <rFont val="Arial"/>
        <sz val="11.0"/>
      </rPr>
      <t xml:space="preserve">Adding </t>
    </r>
    <r>
      <rPr>
        <rFont val="Arial"/>
        <color rgb="FFFF0000"/>
        <sz val="11.0"/>
      </rPr>
      <t xml:space="preserve">CHECKLIST_VERSION </t>
    </r>
    <r>
      <rPr>
        <rFont val="Arial"/>
        <sz val="11.0"/>
      </rPr>
      <t xml:space="preserve">&lt;~~ </t>
    </r>
    <r>
      <rPr>
        <rFont val="Arial"/>
        <color rgb="FFFF0000"/>
        <sz val="11.0"/>
      </rPr>
      <t xml:space="preserve">NEXT_VERSION </t>
    </r>
    <r>
      <rPr>
        <rFont val="Arial"/>
        <sz val="11.0"/>
      </rPr>
      <t>Robomerge Gate Alert
#jira none
#rnx
#fyi stan.hormell, swarm-ue-build-reviews</t>
    </r>
  </si>
  <si>
    <t>Move Festival CMS job to the next Release</t>
  </si>
  <si>
    <r>
      <rPr>
        <rFont val="Arial"/>
        <sz val="11.0"/>
      </rPr>
      <t>Update the Scheduled builds and move the `update-local-cms` to the next release. This job should only be running in one branch at a time. 
[</t>
    </r>
    <r>
      <rPr>
        <rFont val="Arial"/>
        <color rgb="FF1155CC"/>
        <sz val="11.0"/>
        <u/>
      </rPr>
      <t>Thread</t>
    </r>
    <r>
      <rPr>
        <rFont val="Arial"/>
        <sz val="11.0"/>
      </rPr>
      <t>]
1. Checkout and open //Fortnite/Main/FortniteGame/Build/Streams/fortnite-release-</t>
    </r>
    <r>
      <rPr>
        <rFont val="Arial"/>
        <color rgb="FFFF0000"/>
        <sz val="11.0"/>
      </rPr>
      <t>CHECKLIST_VERSION</t>
    </r>
    <r>
      <rPr>
        <rFont val="Arial"/>
        <sz val="11.0"/>
      </rPr>
      <t xml:space="preserve">.stream.json
2. Set the schedule to </t>
    </r>
    <r>
      <rPr>
        <rFont val="Arial"/>
        <b/>
        <sz val="11.0"/>
      </rPr>
      <t>false</t>
    </r>
    <r>
      <rPr>
        <rFont val="Arial"/>
        <sz val="11.0"/>
      </rPr>
      <t xml:space="preserve"> for </t>
    </r>
    <r>
      <rPr>
        <rFont val="Arial"/>
        <b/>
        <sz val="11.0"/>
      </rPr>
      <t>"Update local CMS data"</t>
    </r>
    <r>
      <rPr>
        <rFont val="Arial"/>
        <sz val="11.0"/>
      </rPr>
      <t xml:space="preserve">
3. Checkout and open //Fortnite/Main/FortniteGame/Build/Streams/fortnite-release-</t>
    </r>
    <r>
      <rPr>
        <rFont val="Arial"/>
        <color rgb="FFFF0000"/>
        <sz val="11.0"/>
      </rPr>
      <t>NEXT_VERSION</t>
    </r>
    <r>
      <rPr>
        <rFont val="Arial"/>
        <sz val="11.0"/>
      </rPr>
      <t xml:space="preserve">.stream.json
4. Set the schedule to </t>
    </r>
    <r>
      <rPr>
        <rFont val="Arial"/>
        <b/>
        <sz val="11.0"/>
      </rPr>
      <t>true</t>
    </r>
    <r>
      <rPr>
        <rFont val="Arial"/>
        <sz val="11.0"/>
      </rPr>
      <t xml:space="preserve"> for </t>
    </r>
    <r>
      <rPr>
        <rFont val="Arial"/>
        <b/>
        <sz val="11.0"/>
      </rPr>
      <t>"Update local CMS data"</t>
    </r>
  </si>
  <si>
    <r>
      <rPr>
        <rFont val="Arial"/>
        <sz val="11.0"/>
      </rPr>
      <t xml:space="preserve">Disabling update-local-cms schedule in </t>
    </r>
    <r>
      <rPr>
        <rFont val="Arial"/>
        <color rgb="FFFF0000"/>
        <sz val="11.0"/>
      </rPr>
      <t>CHECKLIST_VERSION</t>
    </r>
    <r>
      <rPr>
        <rFont val="Arial"/>
        <sz val="11.0"/>
      </rPr>
      <t xml:space="preserve">, and enabling in </t>
    </r>
    <r>
      <rPr>
        <rFont val="Arial"/>
        <color rgb="FFFF0000"/>
        <sz val="11.0"/>
      </rPr>
      <t>NEXT_VERSION</t>
    </r>
    <r>
      <rPr>
        <rFont val="Arial"/>
        <sz val="11.0"/>
      </rPr>
      <t xml:space="preserve">
#jira none
#rnx
#fyi stan.hormell, swarm-ue-build-reviews</t>
    </r>
  </si>
  <si>
    <t xml:space="preserve">Pre-Candidate Build	</t>
  </si>
  <si>
    <t>Identify team for release day and update Release Request</t>
  </si>
  <si>
    <r>
      <rPr>
        <rFont val="Arial"/>
        <b/>
        <sz val="11.0"/>
      </rPr>
      <t xml:space="preserve">Slack Links:
</t>
    </r>
    <r>
      <rPr>
        <rFont val="Arial"/>
        <sz val="11.0"/>
      </rPr>
      <t xml:space="preserve">
LiveOps
ReleaseQA
Community
Tech Console</t>
    </r>
  </si>
  <si>
    <r>
      <rPr>
        <sz val="11.0"/>
      </rPr>
      <t xml:space="preserve">1. Message the below groups using the suggested text in Column H.
</t>
    </r>
    <r>
      <rPr>
        <b/>
        <sz val="11.0"/>
      </rPr>
      <t xml:space="preserve">  </t>
    </r>
    <r>
      <rPr>
        <sz val="11.0"/>
      </rPr>
      <t xml:space="preserve"> a.</t>
    </r>
    <r>
      <rPr>
        <b/>
        <sz val="11.0"/>
      </rPr>
      <t xml:space="preserve"> </t>
    </r>
    <r>
      <rPr>
        <color rgb="FF1155CC"/>
        <sz val="11.0"/>
        <u/>
      </rPr>
      <t xml:space="preserve">LiveOps
</t>
    </r>
    <r>
      <rPr>
        <sz val="11.0"/>
      </rPr>
      <t xml:space="preserve">   b. </t>
    </r>
    <r>
      <rPr>
        <color rgb="FF1155CC"/>
        <sz val="11.0"/>
        <u/>
      </rPr>
      <t xml:space="preserve">ReleaseQA
</t>
    </r>
    <r>
      <rPr>
        <sz val="11.0"/>
      </rPr>
      <t xml:space="preserve">   c. </t>
    </r>
    <r>
      <rPr>
        <color rgb="FF1155CC"/>
        <sz val="11.0"/>
        <u/>
      </rPr>
      <t xml:space="preserve">Community
</t>
    </r>
    <r>
      <rPr>
        <sz val="11.0"/>
      </rPr>
      <t xml:space="preserve">   d. </t>
    </r>
    <r>
      <rPr>
        <color rgb="FF1155CC"/>
        <sz val="11.0"/>
        <u/>
      </rPr>
      <t>Release Management</t>
    </r>
    <r>
      <rPr>
        <sz val="11.0"/>
      </rPr>
      <t xml:space="preserve"> - Row 24
   e. </t>
    </r>
    <r>
      <rPr>
        <color rgb="FF1155CC"/>
        <sz val="11.0"/>
        <u/>
      </rPr>
      <t>Tech Console</t>
    </r>
  </si>
  <si>
    <r>
      <rPr>
        <sz val="11.0"/>
      </rPr>
      <t xml:space="preserve">Hey </t>
    </r>
    <r>
      <rPr>
        <color rgb="FFFF0000"/>
        <sz val="11.0"/>
      </rPr>
      <t xml:space="preserve">INSERT_GROUP </t>
    </r>
    <r>
      <rPr>
        <sz val="11.0"/>
      </rPr>
      <t xml:space="preserve">Team!
Who is your representative for the upcoming </t>
    </r>
    <r>
      <rPr>
        <color rgb="FFFF0000"/>
        <sz val="11.0"/>
      </rPr>
      <t>CHECKLIST_VERSION</t>
    </r>
    <r>
      <rPr>
        <sz val="11.0"/>
      </rPr>
      <t xml:space="preserve"> release? 
Once you know, please add the name(s) to the corresponding place in the `People On Duty` section of </t>
    </r>
    <r>
      <rPr>
        <color rgb="FF0000FF"/>
        <sz val="11.0"/>
      </rPr>
      <t xml:space="preserve">REAL-1234 's </t>
    </r>
    <r>
      <rPr>
        <sz val="11.0"/>
      </rPr>
      <t>description.
:ty: in advance!</t>
    </r>
  </si>
  <si>
    <r>
      <rPr>
        <b/>
        <sz val="11.0"/>
      </rPr>
      <t xml:space="preserve">Release Managers:
</t>
    </r>
    <r>
      <rPr>
        <sz val="11.0"/>
      </rPr>
      <t xml:space="preserve">Hey </t>
    </r>
    <r>
      <rPr>
        <color rgb="FFFF0000"/>
        <sz val="11.0"/>
      </rPr>
      <t>PERSON_LISTED_IN_SHEET</t>
    </r>
    <r>
      <rPr>
        <sz val="11.0"/>
      </rPr>
      <t xml:space="preserve">:
You all good to own the upcoming </t>
    </r>
    <r>
      <rPr>
        <color rgb="FFFF0000"/>
        <sz val="11.0"/>
      </rPr>
      <t>CHECKLIST_VERSION</t>
    </r>
    <r>
      <rPr>
        <sz val="11.0"/>
      </rPr>
      <t xml:space="preserve"> release? Looks like you are on the </t>
    </r>
    <r>
      <rPr>
        <color rgb="FF1155CC"/>
        <sz val="11.0"/>
        <u/>
      </rPr>
      <t>FN Release Schedule</t>
    </r>
    <r>
      <rPr>
        <sz val="11.0"/>
      </rPr>
      <t xml:space="preserve"> for it. If so, I'll make sure to get you added to our </t>
    </r>
    <r>
      <rPr>
        <color rgb="FFFF0000"/>
        <sz val="11.0"/>
      </rPr>
      <t>REAL-XXX</t>
    </r>
    <r>
      <rPr>
        <sz val="11.0"/>
      </rPr>
      <t xml:space="preserve"> ticket for tracking. Thanks!</t>
    </r>
  </si>
  <si>
    <t>Kick Cert Build</t>
  </si>
  <si>
    <t>Last Committed CL: 12345
WPB CL: 12345
NDR CL: 12345
Nightly CL: 12345</t>
  </si>
  <si>
    <r>
      <rPr>
        <rFont val="Arial"/>
        <sz val="11.0"/>
      </rPr>
      <t xml:space="preserve">1. Commit remaining changes
2. Ensure World Partition Build &amp; Nightly Data Rebuild jobs have been kicked at a CL AFTER the last committed change
   a. If they kicked too early, cancel and rekick using their templates
</t>
    </r>
    <r>
      <rPr>
        <rFont val="Arial"/>
        <color rgb="FFFF0000"/>
        <sz val="11.0"/>
      </rPr>
      <t xml:space="preserve">   b. Make sure the canceled jobs have completed before kicking the new jobs or issues can arise</t>
    </r>
    <r>
      <rPr>
        <rFont val="Arial"/>
        <sz val="11.0"/>
      </rPr>
      <t xml:space="preserve">
3. Ensure both jobs complete with no issues
   a. if errors/warnings, escalate (WPB - Sebastian Lussier, NDR - </t>
    </r>
    <r>
      <rPr>
        <rFont val="Arial"/>
        <color rgb="FFFF00FF"/>
        <sz val="11.0"/>
      </rPr>
      <t>INSERT</t>
    </r>
    <r>
      <rPr>
        <rFont val="Arial"/>
        <sz val="11.0"/>
      </rPr>
      <t>)
4. Kick Nightly build at a CL AFTER the 2 above jobs</t>
    </r>
  </si>
  <si>
    <t>Update Scheduled Builds. SSB Current and Next</t>
  </si>
  <si>
    <r>
      <rPr>
        <rFont val="Arial"/>
        <b/>
        <sz val="11.0"/>
      </rPr>
      <t>Commit CL:</t>
    </r>
    <r>
      <rPr>
        <rFont val="Arial"/>
        <sz val="11.0"/>
      </rPr>
      <t xml:space="preserve"> 12345
</t>
    </r>
    <r>
      <rPr>
        <rFont val="Arial"/>
        <b/>
        <sz val="11.0"/>
      </rPr>
      <t>Slack:</t>
    </r>
    <r>
      <rPr>
        <rFont val="Arial"/>
        <sz val="11.0"/>
      </rPr>
      <t xml:space="preserve"> </t>
    </r>
    <r>
      <rPr>
        <rFont val="Arial"/>
        <color rgb="FF0000FF"/>
        <sz val="11.0"/>
      </rPr>
      <t xml:space="preserve">LINK
</t>
    </r>
    <r>
      <rPr>
        <rFont val="Arial"/>
        <sz val="11.0"/>
      </rPr>
      <t>Nightly is generally Cert build. This action to disable branch SSB should occur by EOD before Cert. We've seen that the SBB can stomp builds if we had critical rebuilds needed on Cert Sub day.</t>
    </r>
  </si>
  <si>
    <r>
      <rPr>
        <rFont val="Arial"/>
        <sz val="11.0"/>
      </rPr>
      <t xml:space="preserve">Wiki: https://confluence.it.epicgames.com/display/FORT/Enabling+and+Disabling+Scheduled+Horde+Builds
1. Go to here in P4:
</t>
    </r>
    <r>
      <rPr>
        <rFont val="Arial"/>
        <b/>
        <sz val="11.0"/>
      </rPr>
      <t>//Fortnite/Main/FortniteGame/Build/Streams/fortnite-release-</t>
    </r>
    <r>
      <rPr>
        <rFont val="Arial"/>
        <b/>
        <color rgb="FFFF0000"/>
        <sz val="11.0"/>
      </rPr>
      <t>CHECKLIST_VERSION</t>
    </r>
    <r>
      <rPr>
        <rFont val="Arial"/>
        <b/>
        <sz val="11.0"/>
      </rPr>
      <t>.stream.json</t>
    </r>
    <r>
      <rPr>
        <rFont val="Arial"/>
        <sz val="11.0"/>
      </rPr>
      <t xml:space="preserve">
2. Select this file as well as the 2 .json files for the following 2 branch versions
3. Check out and open file 
4. Create a shelf using the suggested P4 Description in Column H --&gt;
5. Find:
</t>
    </r>
    <r>
      <rPr>
        <rFont val="Arial"/>
        <b/>
        <sz val="11.0"/>
      </rPr>
      <t>Scheduled Standard Build with Build Health</t>
    </r>
    <r>
      <rPr>
        <rFont val="Arial"/>
        <sz val="11.0"/>
      </rPr>
      <t xml:space="preserve">
6 In the </t>
    </r>
    <r>
      <rPr>
        <rFont val="Arial"/>
        <b/>
        <sz val="11.0"/>
      </rPr>
      <t>""schedule""</t>
    </r>
    <r>
      <rPr>
        <rFont val="Arial"/>
        <sz val="11.0"/>
      </rPr>
      <t xml:space="preserve"> section, change </t>
    </r>
    <r>
      <rPr>
        <rFont val="Arial"/>
        <b/>
        <sz val="11.0"/>
      </rPr>
      <t>""enabled""</t>
    </r>
    <r>
      <rPr>
        <rFont val="Arial"/>
        <sz val="11.0"/>
      </rPr>
      <t xml:space="preserve">: true  to ""enabled"": false 
7. Save and commit in P4
8. Send courtesy message in Slack to </t>
    </r>
    <r>
      <rPr>
        <rFont val="Arial"/>
        <color rgb="FF1155CC"/>
        <sz val="11.0"/>
        <u/>
      </rPr>
      <t>#buildfarm-support-ext</t>
    </r>
    <r>
      <rPr>
        <rFont val="Arial"/>
        <sz val="11.0"/>
      </rPr>
      <t xml:space="preserve"> using the suggested P4 Description in Column I --&gt;</t>
    </r>
  </si>
  <si>
    <r>
      <rPr>
        <rFont val="arial, sans, sans-serif"/>
        <sz val="11.0"/>
      </rPr>
      <t>Disabling Scheduled Standard Build job for Release-</t>
    </r>
    <r>
      <rPr>
        <rFont val="arial, sans, sans-serif"/>
        <color rgb="FFFF0000"/>
        <sz val="11.0"/>
      </rPr>
      <t>CHECKLIST_VERSION</t>
    </r>
    <r>
      <rPr>
        <rFont val="arial, sans, sans-serif"/>
        <sz val="11.0"/>
      </rPr>
      <t xml:space="preserve">
Enabling Scheduled Standard Build job for Release-</t>
    </r>
    <r>
      <rPr>
        <rFont val="arial, sans, sans-serif"/>
        <color rgb="FFFF0000"/>
        <sz val="11.0"/>
      </rPr>
      <t xml:space="preserve">NEXT_VERSION &amp; </t>
    </r>
    <r>
      <rPr>
        <rFont val="arial, sans, sans-serif"/>
        <sz val="11.0"/>
      </rPr>
      <t>Release-</t>
    </r>
    <r>
      <rPr>
        <rFont val="arial, sans, sans-serif"/>
        <color rgb="FFFF0000"/>
        <sz val="11.0"/>
      </rPr>
      <t>NEXT+1_VERSION</t>
    </r>
    <r>
      <rPr>
        <rFont val="arial, sans, sans-serif"/>
        <sz val="11.0"/>
      </rPr>
      <t xml:space="preserve">
#jira none
#rnx
#fyi stan.hormell, swarm-ue-build-reviews</t>
    </r>
  </si>
  <si>
    <r>
      <rPr>
        <sz val="11.0"/>
      </rPr>
      <t xml:space="preserve">Hi Build Farm!
Just wanted to inform you that we disabled the Scheduled Standard Build job for </t>
    </r>
    <r>
      <rPr>
        <color rgb="FFFF0000"/>
        <sz val="11.0"/>
      </rPr>
      <t>CHECKLIST_VERSION</t>
    </r>
    <r>
      <rPr>
        <sz val="11.0"/>
      </rPr>
      <t xml:space="preserve"> and enabled it for </t>
    </r>
    <r>
      <rPr>
        <color rgb="FFFF0000"/>
        <sz val="11.0"/>
      </rPr>
      <t>NEXT_VERSION</t>
    </r>
    <r>
      <rPr>
        <sz val="11.0"/>
      </rPr>
      <t xml:space="preserve"> &amp; </t>
    </r>
    <r>
      <rPr>
        <color rgb="FFFF0000"/>
        <sz val="11.0"/>
      </rPr>
      <t>NEXT+1_VERSION</t>
    </r>
    <r>
      <rPr>
        <sz val="11.0"/>
      </rPr>
      <t xml:space="preserve"> at CL </t>
    </r>
    <r>
      <rPr>
        <color rgb="FFFF0000"/>
        <sz val="11.0"/>
      </rPr>
      <t>XXXXX</t>
    </r>
    <r>
      <rPr>
        <sz val="11.0"/>
      </rPr>
      <t xml:space="preserve">. 
That's all! </t>
    </r>
  </si>
  <si>
    <t xml:space="preserve">Release Candidate Build (Locked in)	</t>
  </si>
  <si>
    <r>
      <rPr>
        <rFont val="Arial"/>
        <color rgb="FF000000"/>
        <sz val="11.0"/>
      </rPr>
      <t>Generate Optimized Patches (chunkdbs)</t>
    </r>
    <r>
      <rPr>
        <rFont val="Arial"/>
        <sz val="11.0"/>
      </rPr>
      <t xml:space="preserve"> for all platforms delpoying</t>
    </r>
  </si>
  <si>
    <r>
      <rPr>
        <rFont val="Arial"/>
        <b/>
        <color rgb="FF000000"/>
        <sz val="11.0"/>
      </rPr>
      <t>Horde Job(s):</t>
    </r>
    <r>
      <rPr>
        <rFont val="Arial"/>
        <color rgb="FF000000"/>
        <sz val="11.0"/>
      </rPr>
      <t xml:space="preserve"> </t>
    </r>
    <r>
      <rPr>
        <rFont val="Arial"/>
        <color rgb="FF0000FF"/>
        <sz val="11.0"/>
      </rPr>
      <t>LINK</t>
    </r>
  </si>
  <si>
    <r>
      <rPr>
        <sz val="11.0"/>
      </rPr>
      <t xml:space="preserve">Wiki: </t>
    </r>
    <r>
      <rPr>
        <color rgb="FF1155CC"/>
        <sz val="11.0"/>
        <u/>
      </rPr>
      <t xml:space="preserve">https://confluence-epicgames.atlassian.net/wiki/spaces/ERM/pages/98213590/Generate+Optimized+Patches
</t>
    </r>
    <r>
      <rPr>
        <sz val="11.0"/>
      </rPr>
      <t xml:space="preserve">1. Go to the </t>
    </r>
    <r>
      <rPr>
        <color rgb="FF1155CC"/>
        <sz val="11.0"/>
        <u/>
      </rPr>
      <t>Patching</t>
    </r>
    <r>
      <rPr>
        <sz val="11.0"/>
      </rPr>
      <t xml:space="preserve"> tab of Main-Horde
2. Select the 'New Job' button, and choose the </t>
    </r>
    <r>
      <rPr>
        <b/>
        <sz val="11.0"/>
      </rPr>
      <t>Generate Optimized Patches (chunkdbs)</t>
    </r>
    <r>
      <rPr>
        <sz val="11.0"/>
      </rPr>
      <t xml:space="preserve"> template.
3. Set the </t>
    </r>
    <r>
      <rPr>
        <b/>
        <sz val="11.0"/>
      </rPr>
      <t>Build Version</t>
    </r>
    <r>
      <rPr>
        <sz val="11.0"/>
      </rPr>
      <t xml:space="preserve"> to the ++CL that is being released (from the </t>
    </r>
    <r>
      <rPr>
        <color rgb="FF1155CC"/>
        <sz val="11.0"/>
        <u/>
      </rPr>
      <t>REAL-XXXX</t>
    </r>
    <r>
      <rPr>
        <sz val="11.0"/>
      </rPr>
      <t xml:space="preserve"> ticket)
4. Check </t>
    </r>
    <r>
      <rPr>
        <b/>
        <sz val="11.0"/>
      </rPr>
      <t>Generate ChunksDBs Against Rollback Labels</t>
    </r>
    <r>
      <rPr>
        <sz val="11.0"/>
      </rPr>
      <t xml:space="preserve">. 
5. Set </t>
    </r>
    <r>
      <rPr>
        <b/>
        <sz val="11.0"/>
      </rPr>
      <t>Platforms</t>
    </r>
    <r>
      <rPr>
        <sz val="11.0"/>
      </rPr>
      <t xml:space="preserve"> to any of the platforms that apply to the ++CL in step 3.
   a. </t>
    </r>
    <r>
      <rPr>
        <b/>
        <sz val="11.0"/>
        <u/>
      </rPr>
      <t>Process update</t>
    </r>
    <r>
      <rPr>
        <sz val="11.0"/>
      </rPr>
      <t xml:space="preserve"> – run this for all platforms that are patching
6. Start Job
7. Re-run steps until all 4 platforms and their corresponding ++CLs are captured
   a. </t>
    </r>
    <r>
      <rPr>
        <b/>
        <sz val="11.0"/>
      </rPr>
      <t xml:space="preserve">escalate errors/warnings to </t>
    </r>
    <r>
      <rPr>
        <b/>
        <color rgb="FF1155CC"/>
        <sz val="11.0"/>
        <u/>
      </rPr>
      <t>#fn-tech-ext</t>
    </r>
    <r>
      <rPr>
        <b/>
        <sz val="11.0"/>
      </rPr>
      <t xml:space="preserve"> (if applicable) for fixes</t>
    </r>
  </si>
  <si>
    <r>
      <rPr>
        <rFont val="Arial"/>
        <color rgb="FF000000"/>
        <sz val="11.0"/>
      </rPr>
      <t xml:space="preserve">Hi </t>
    </r>
    <r>
      <rPr>
        <rFont val="Arial"/>
        <color rgb="FFFF00FF"/>
        <sz val="11.0"/>
      </rPr>
      <t>INSERT_PERSON</t>
    </r>
    <r>
      <rPr>
        <rFont val="Arial"/>
        <color rgb="FF000000"/>
        <sz val="11.0"/>
      </rPr>
      <t xml:space="preserve">
I'm getting some errors while running the </t>
    </r>
    <r>
      <rPr>
        <rFont val="Arial"/>
        <color rgb="FF0000FF"/>
        <sz val="11.0"/>
      </rPr>
      <t>Optimized Patch Job</t>
    </r>
    <r>
      <rPr>
        <rFont val="Arial"/>
        <color rgb="FF000000"/>
        <sz val="11.0"/>
      </rPr>
      <t xml:space="preserve"> for our </t>
    </r>
    <r>
      <rPr>
        <rFont val="Arial"/>
        <color rgb="FFFF0000"/>
        <sz val="11.0"/>
      </rPr>
      <t xml:space="preserve">CHECKLIST_VERSION </t>
    </r>
    <r>
      <rPr>
        <rFont val="Arial"/>
        <color rgb="FF000000"/>
        <sz val="11.0"/>
      </rPr>
      <t>INSERT_ERRORING_PLATFORMS clients. Wondering if someone can take a look and advise on next steps.</t>
    </r>
  </si>
  <si>
    <t>Final Client Build Protection</t>
  </si>
  <si>
    <r>
      <rPr>
        <rFont val="arial, sans, sans-serif"/>
        <b/>
        <sz val="11.0"/>
      </rPr>
      <t xml:space="preserve">CL(s) Protected:
</t>
    </r>
    <r>
      <rPr>
        <rFont val="arial, sans, sans-serif"/>
        <sz val="11.0"/>
      </rPr>
      <t xml:space="preserve">
- 12345</t>
    </r>
  </si>
  <si>
    <r>
      <rPr>
        <rFont val="Arial"/>
        <sz val="11.0"/>
      </rPr>
      <t xml:space="preserve">Wiki: </t>
    </r>
    <r>
      <rPr>
        <rFont val="Arial"/>
        <color rgb="FF1155CC"/>
        <sz val="11.0"/>
        <u/>
      </rPr>
      <t xml:space="preserve">https://confluence.it.epicgames.com/display/FORT/Build+Protection
</t>
    </r>
    <r>
      <rPr>
        <rFont val="Arial"/>
        <sz val="11.0"/>
      </rPr>
      <t xml:space="preserve">1. Go to the </t>
    </r>
    <r>
      <rPr>
        <rFont val="Arial"/>
        <color rgb="FF1155CC"/>
        <sz val="11.0"/>
        <u/>
      </rPr>
      <t>Build Protection Sheet</t>
    </r>
    <r>
      <rPr>
        <rFont val="Arial"/>
        <sz val="11.0"/>
      </rPr>
      <t xml:space="preserve">, duplicate the Template and rename the copy to </t>
    </r>
    <r>
      <rPr>
        <rFont val="Arial"/>
        <color rgb="FFFF0000"/>
        <sz val="11.0"/>
      </rPr>
      <t xml:space="preserve">CHECKLIST_VERSION
</t>
    </r>
    <r>
      <rPr>
        <rFont val="Arial"/>
        <sz val="11.0"/>
      </rPr>
      <t xml:space="preserve">2. Populate the following fields for each unique CL we intend of releasing
   a. </t>
    </r>
    <r>
      <rPr>
        <rFont val="Arial"/>
        <b/>
        <sz val="11.0"/>
      </rPr>
      <t>Version/Team</t>
    </r>
    <r>
      <rPr>
        <rFont val="Arial"/>
        <sz val="11.0"/>
      </rPr>
      <t xml:space="preserve"> = </t>
    </r>
    <r>
      <rPr>
        <rFont val="Arial"/>
        <color rgb="FFFF0000"/>
        <sz val="11.0"/>
      </rPr>
      <t>CHECKLIST_VERSION</t>
    </r>
    <r>
      <rPr>
        <rFont val="Arial"/>
        <sz val="11.0"/>
      </rPr>
      <t xml:space="preserve">. Only use a team name if another team asks to protect a certain build (ex. winterbreak)
   b. </t>
    </r>
    <r>
      <rPr>
        <rFont val="Arial"/>
        <b/>
        <sz val="11.0"/>
      </rPr>
      <t>Platform</t>
    </r>
    <r>
      <rPr>
        <rFont val="Arial"/>
        <sz val="11.0"/>
      </rPr>
      <t xml:space="preserve"> = Platform (All or individual platforms)
   c. </t>
    </r>
    <r>
      <rPr>
        <rFont val="Arial"/>
        <b/>
        <sz val="11.0"/>
      </rPr>
      <t>Build Version</t>
    </r>
    <r>
      <rPr>
        <rFont val="Arial"/>
        <sz val="11.0"/>
      </rPr>
      <t xml:space="preserve"> = ++CL (from Horde / Release Ticket)
   d. </t>
    </r>
    <r>
      <rPr>
        <rFont val="Arial"/>
        <b/>
        <sz val="11.0"/>
      </rPr>
      <t>Stage Job (Android)</t>
    </r>
    <r>
      <rPr>
        <rFont val="Arial"/>
        <sz val="11.0"/>
      </rPr>
      <t xml:space="preserve"> = Link to Android Promotion Job from </t>
    </r>
    <r>
      <rPr>
        <rFont val="Arial"/>
        <color rgb="FF1155CC"/>
        <sz val="11.0"/>
        <u/>
      </rPr>
      <t xml:space="preserve">Main Horde
</t>
    </r>
    <r>
      <rPr>
        <rFont val="Arial"/>
        <sz val="11.0"/>
      </rPr>
      <t xml:space="preserve">   e. </t>
    </r>
    <r>
      <rPr>
        <rFont val="Arial"/>
        <b/>
        <sz val="11.0"/>
      </rPr>
      <t>Keep Release Candidate Script</t>
    </r>
    <r>
      <rPr>
        <rFont val="Arial"/>
        <sz val="11.0"/>
      </rPr>
      <t xml:space="preserve"> = Link to the job from </t>
    </r>
    <r>
      <rPr>
        <rFont val="Arial"/>
        <color rgb="FF1155CC"/>
        <sz val="11.0"/>
        <u/>
      </rPr>
      <t>Main Horde</t>
    </r>
    <r>
      <rPr>
        <rFont val="Arial"/>
        <sz val="11.0"/>
      </rPr>
      <t xml:space="preserve"> (Clients Only)
3. Check the corresponding box once complete
</t>
    </r>
    <r>
      <rPr>
        <rFont val="Arial"/>
        <b/>
        <sz val="11.0"/>
      </rPr>
      <t xml:space="preserve">For UEFN Client Protection:
</t>
    </r>
    <r>
      <rPr>
        <rFont val="Arial"/>
        <sz val="11.0"/>
      </rPr>
      <t xml:space="preserve">  - Rerun the UEFN Client CL with Windows checked off</t>
    </r>
  </si>
  <si>
    <t>Final Server Build Protection</t>
  </si>
  <si>
    <r>
      <rPr>
        <rFont val="arial, sans, sans-serif"/>
        <b/>
        <sz val="11.0"/>
      </rPr>
      <t xml:space="preserve">CL(s) Protected:
</t>
    </r>
    <r>
      <rPr>
        <rFont val="arial, sans, sans-serif"/>
        <sz val="11.0"/>
      </rPr>
      <t xml:space="preserve">
- 12345</t>
    </r>
  </si>
  <si>
    <r>
      <rPr>
        <rFont val="Arial"/>
        <sz val="11.0"/>
      </rPr>
      <t xml:space="preserve">Wiki: </t>
    </r>
    <r>
      <rPr>
        <rFont val="Arial"/>
        <color rgb="FF1155CC"/>
        <sz val="11.0"/>
        <u/>
      </rPr>
      <t xml:space="preserve">https://confluence.it.epicgames.com/display/FORT/Build+Protection
</t>
    </r>
    <r>
      <rPr>
        <rFont val="Arial"/>
        <sz val="11.0"/>
      </rPr>
      <t xml:space="preserve">1. Go to the </t>
    </r>
    <r>
      <rPr>
        <rFont val="Arial"/>
        <color rgb="FF1155CC"/>
        <sz val="11.0"/>
        <u/>
      </rPr>
      <t>Build Protection Sheet</t>
    </r>
    <r>
      <rPr>
        <rFont val="Arial"/>
        <sz val="11.0"/>
      </rPr>
      <t xml:space="preserve">, duplicate the Template and rename the copy to </t>
    </r>
    <r>
      <rPr>
        <rFont val="Arial"/>
        <color rgb="FFFF0000"/>
        <sz val="11.0"/>
      </rPr>
      <t xml:space="preserve">CHECKLIST_VERSION
</t>
    </r>
    <r>
      <rPr>
        <rFont val="Arial"/>
        <sz val="11.0"/>
      </rPr>
      <t xml:space="preserve">2. Populate the following fields for each unique CL we intend of releasing
   a. </t>
    </r>
    <r>
      <rPr>
        <rFont val="Arial"/>
        <b/>
        <sz val="11.0"/>
      </rPr>
      <t>Version/Team</t>
    </r>
    <r>
      <rPr>
        <rFont val="Arial"/>
        <sz val="11.0"/>
      </rPr>
      <t xml:space="preserve"> = </t>
    </r>
    <r>
      <rPr>
        <rFont val="Arial"/>
        <color rgb="FFFF0000"/>
        <sz val="11.0"/>
      </rPr>
      <t>CHECKLIST_VERSION</t>
    </r>
    <r>
      <rPr>
        <rFont val="Arial"/>
        <sz val="11.0"/>
      </rPr>
      <t xml:space="preserve">. Only use a team name if another team asks to protect a certain build (ex. winterbreak)
   b. </t>
    </r>
    <r>
      <rPr>
        <rFont val="Arial"/>
        <b/>
        <sz val="11.0"/>
      </rPr>
      <t>Platform</t>
    </r>
    <r>
      <rPr>
        <rFont val="Arial"/>
        <sz val="11.0"/>
      </rPr>
      <t xml:space="preserve"> = Linux 
   c. </t>
    </r>
    <r>
      <rPr>
        <rFont val="Arial"/>
        <b/>
        <sz val="11.0"/>
      </rPr>
      <t>Build Version</t>
    </r>
    <r>
      <rPr>
        <rFont val="Arial"/>
        <sz val="11.0"/>
      </rPr>
      <t xml:space="preserve"> = ++CL (from Horde / Release Ticket)
   d. </t>
    </r>
    <r>
      <rPr>
        <rFont val="Arial"/>
        <b/>
        <sz val="11.0"/>
      </rPr>
      <t>Stage Job (Android)</t>
    </r>
    <r>
      <rPr>
        <rFont val="Arial"/>
        <sz val="11.0"/>
      </rPr>
      <t xml:space="preserve"> = Link to Android Promotion Job from </t>
    </r>
    <r>
      <rPr>
        <rFont val="Arial"/>
        <color rgb="FF1155CC"/>
        <sz val="11.0"/>
        <u/>
      </rPr>
      <t xml:space="preserve">Main Horde
</t>
    </r>
    <r>
      <rPr>
        <rFont val="Arial"/>
        <sz val="11.0"/>
      </rPr>
      <t xml:space="preserve">   e. </t>
    </r>
    <r>
      <rPr>
        <rFont val="Arial"/>
        <b/>
        <sz val="11.0"/>
      </rPr>
      <t>Keep Release Candidate Script</t>
    </r>
    <r>
      <rPr>
        <rFont val="Arial"/>
        <sz val="11.0"/>
      </rPr>
      <t xml:space="preserve"> = Link to the job from </t>
    </r>
    <r>
      <rPr>
        <rFont val="Arial"/>
        <color rgb="FF1155CC"/>
        <sz val="11.0"/>
        <u/>
      </rPr>
      <t>Main Horde</t>
    </r>
    <r>
      <rPr>
        <rFont val="Arial"/>
        <sz val="11.0"/>
      </rPr>
      <t xml:space="preserve"> (Clients Only)
3. Check the corresponding box once complete
</t>
    </r>
    <r>
      <rPr>
        <rFont val="Arial"/>
        <b/>
        <sz val="11.0"/>
      </rPr>
      <t xml:space="preserve">For UEFN Server Protection:
</t>
    </r>
    <r>
      <rPr>
        <rFont val="Arial"/>
        <sz val="11.0"/>
      </rPr>
      <t xml:space="preserve">  - Rerun the UEFN Client CL with Windows checked off</t>
    </r>
  </si>
  <si>
    <t>&lt;--- This is a straight dupe of client... need to update for server</t>
  </si>
  <si>
    <t xml:space="preserve">Copy entire build(s) to Milestone Archive </t>
  </si>
  <si>
    <r>
      <rPr>
        <rFont val="Arial"/>
        <sz val="11.0"/>
      </rPr>
      <t xml:space="preserve">Wiki: </t>
    </r>
    <r>
      <rPr>
        <rFont val="Arial"/>
        <color rgb="FF1155CC"/>
        <sz val="11.0"/>
        <u/>
      </rPr>
      <t xml:space="preserve">https://horde.devtools.epicgames.com/stream/fortnite-main?tab=Misc
</t>
    </r>
    <r>
      <rPr>
        <rFont val="Arial"/>
        <sz val="11.0"/>
      </rPr>
      <t>This is a copy of the entire build as it appears in the build folder to keep from having to rebuild if it is needed.
Archive Fortnite Build CLs (New Job &gt; Archive Fortnite Build &gt; add in the ++CLs &gt; Start Job). For Clients archive the clients and the Content Worker. This can later be found at : P:\Builds\Archive\Fortnite-Releases\Milestone++Fortnite+Release-</t>
    </r>
    <r>
      <rPr>
        <rFont val="Arial"/>
        <color rgb="FFFF0000"/>
        <sz val="11.0"/>
      </rPr>
      <t>CHECKLIST_VERSION</t>
    </r>
    <r>
      <rPr>
        <rFont val="Arial"/>
        <sz val="11.0"/>
      </rPr>
      <t>-CL-12345678</t>
    </r>
  </si>
  <si>
    <t>Disable remaining unneeded builds</t>
  </si>
  <si>
    <r>
      <rPr>
        <rFont val="Arial"/>
        <b/>
        <color rgb="FFFF0000"/>
        <sz val="11.0"/>
        <u/>
      </rPr>
      <t>DO THIS THE DAY BEFORE RELEASE</t>
    </r>
    <r>
      <rPr>
        <rFont val="Arial"/>
        <b/>
        <color rgb="FFFF0000"/>
        <sz val="11.0"/>
      </rPr>
      <t xml:space="preserve">
</t>
    </r>
    <r>
      <rPr>
        <rFont val="Arial"/>
        <b/>
        <sz val="11.0"/>
      </rPr>
      <t xml:space="preserve">
Commit CL:</t>
    </r>
    <r>
      <rPr>
        <rFont val="Arial"/>
        <sz val="11.0"/>
      </rPr>
      <t xml:space="preserve"> 12345</t>
    </r>
  </si>
  <si>
    <r>
      <rPr>
        <rFont val="Arial"/>
        <sz val="11.0"/>
      </rPr>
      <t xml:space="preserve">1. Go to here in P4:
//Fortnite/Main/FortniteGame/Build/Streams/fortnite-release-CHECKLIST_VERSION.stream.json
2. Check out and open file 
3. Create a shelf using the suggested P4 Description in Column H --&gt;
4. Find "Nightly Build with Build Health"
5. In the "schedule" section &gt; change "enabled": true  to "enabled": false 
6. Repeat steps 4-5 for:
   a. "Nightly Data Rebuild"
   b. "World Partition Build"
   c. "Juno Limited Build"
   d. "Export Item Shop" `nightly-export-item-shop` (Does not need to be enabled on Dev-FN-XX)
   f. "Build Tests - Twice Weekly"
   g. "Build Tests - Thrice Weekly"
   h. "Nightly UEFN Data Rebuild"
   i. "compatlabnightly"
7. Save and commit in P4
9. Send courtesy message in Slack to </t>
    </r>
    <r>
      <rPr>
        <rFont val="Arial"/>
        <color rgb="FF1155CC"/>
        <sz val="11.0"/>
        <u/>
      </rPr>
      <t>#buildfarm-support-ext</t>
    </r>
    <r>
      <rPr>
        <rFont val="Arial"/>
        <sz val="11.0"/>
      </rPr>
      <t xml:space="preserve"> using the suggested P4 Description in Column I --&gt;</t>
    </r>
  </si>
  <si>
    <r>
      <rPr>
        <rFont val="arial"/>
        <sz val="11.0"/>
      </rPr>
      <t>Disabling the below jobs for Release-</t>
    </r>
    <r>
      <rPr>
        <rFont val="arial"/>
        <color rgb="FFFF0000"/>
        <sz val="11.0"/>
      </rPr>
      <t xml:space="preserve">CHECKLIST_VERSION:
</t>
    </r>
    <r>
      <rPr>
        <rFont val="arial"/>
        <sz val="11.0"/>
      </rPr>
      <t>- Nightly Build with Build Health, Nightly Data Rebuild, World Partition Build, Juno Limited Build, Export Item Shop, Build Tests - Weekly, Build Tests - Twice Weekly, Build Tests - Thrice Weekly, Nightly UEFN Data Rebuild, CompatLabNightly
#jira none
#fyi stan.hormell, swarm-ue-build-reviews
#rnx</t>
    </r>
  </si>
  <si>
    <r>
      <rPr>
        <rFont val="arial,sans,sans-serif"/>
        <sz val="11.0"/>
      </rPr>
      <t xml:space="preserve">Hi Build Farm, just wanted to inform you that we disabled the below jobs for </t>
    </r>
    <r>
      <rPr>
        <rFont val="arial,sans,sans-serif"/>
        <color rgb="FFFF0000"/>
        <sz val="11.0"/>
      </rPr>
      <t>CHECKLIST_VERSION</t>
    </r>
    <r>
      <rPr>
        <rFont val="arial,sans,sans-serif"/>
        <sz val="11.0"/>
      </rPr>
      <t xml:space="preserve"> at CL </t>
    </r>
    <r>
      <rPr>
        <rFont val="arial,sans,sans-serif"/>
        <color rgb="FFFF0000"/>
        <sz val="11.0"/>
      </rPr>
      <t>XXXXXX</t>
    </r>
    <r>
      <rPr>
        <rFont val="arial,sans,sans-serif"/>
        <sz val="11.0"/>
      </rPr>
      <t>.
- Nightly Build with Build Health, Nightly Data Rebuild, World Partition Build, Juno Limited Build, Export Item Shop, Build Tests - Weekly, Build Tests - Twice Weekly, Build Tests - Thrice Weekly, Nightly UEFN Data Rebuild, CompatLabNightly
That's all!</t>
    </r>
  </si>
  <si>
    <t>Signoff and Submission</t>
  </si>
  <si>
    <r>
      <rPr>
        <rFont val="Arial"/>
        <sz val="11.0"/>
      </rPr>
      <t xml:space="preserve">Verify no new client CLs have been introduced between Final </t>
    </r>
    <r>
      <rPr>
        <rFont val="Arial"/>
        <b/>
        <sz val="11.0"/>
      </rPr>
      <t xml:space="preserve">Client </t>
    </r>
    <r>
      <rPr>
        <rFont val="Arial"/>
        <sz val="11.0"/>
      </rPr>
      <t xml:space="preserve">WhiteGlove and Final </t>
    </r>
    <r>
      <rPr>
        <rFont val="Arial"/>
        <b/>
        <sz val="11.0"/>
      </rPr>
      <t>Server/MCP</t>
    </r>
    <r>
      <rPr>
        <rFont val="Arial"/>
        <sz val="11.0"/>
      </rPr>
      <t xml:space="preserve"> WhiteGlove tests.</t>
    </r>
  </si>
  <si>
    <r>
      <rPr>
        <rFont val="Arial"/>
        <b/>
        <color rgb="FF000000"/>
        <sz val="11.0"/>
      </rPr>
      <t>Swarm Delta:</t>
    </r>
    <r>
      <rPr>
        <rFont val="Arial"/>
        <color rgb="FF000000"/>
        <sz val="11.0"/>
      </rPr>
      <t xml:space="preserve"> https://p4-swarm.epicgames.net/files/Fortnite/release-</t>
    </r>
    <r>
      <rPr>
        <rFont val="Arial"/>
        <color rgb="FFFF0000"/>
        <sz val="11.0"/>
      </rPr>
      <t>CHECKLIST_VERSION</t>
    </r>
    <r>
      <rPr>
        <rFont val="Arial"/>
        <color rgb="FF000000"/>
        <sz val="11.0"/>
      </rPr>
      <t>?range=@</t>
    </r>
    <r>
      <rPr>
        <rFont val="Arial"/>
        <color rgb="FFFF0000"/>
        <sz val="11.0"/>
      </rPr>
      <t>FINAL_CLIENT_CL</t>
    </r>
    <r>
      <rPr>
        <rFont val="Arial"/>
        <color rgb="FF000000"/>
        <sz val="11.0"/>
      </rPr>
      <t>,@</t>
    </r>
    <r>
      <rPr>
        <rFont val="Arial"/>
        <color rgb="FFFF0000"/>
        <sz val="11.0"/>
      </rPr>
      <t>FINAL_SERVER_CL</t>
    </r>
    <r>
      <rPr>
        <rFont val="Arial"/>
        <color rgb="FF000000"/>
        <sz val="11.0"/>
      </rPr>
      <t xml:space="preserve">#commits </t>
    </r>
  </si>
  <si>
    <r>
      <rPr>
        <rFont val="Arial"/>
        <sz val="11.0"/>
      </rPr>
      <t xml:space="preserve">1. Go to the </t>
    </r>
    <r>
      <rPr>
        <rFont val="Arial"/>
        <b/>
        <sz val="11.0"/>
      </rPr>
      <t>Final Client WG</t>
    </r>
    <r>
      <rPr>
        <rFont val="Arial"/>
        <sz val="11.0"/>
      </rPr>
      <t xml:space="preserve"> in the #fn-release-</t>
    </r>
    <r>
      <rPr>
        <rFont val="Arial"/>
        <color rgb="FFFF0000"/>
        <sz val="11.0"/>
      </rPr>
      <t>CHECKLIST-VERSION</t>
    </r>
    <r>
      <rPr>
        <rFont val="Arial"/>
        <sz val="11.0"/>
      </rPr>
      <t xml:space="preserve">-ext channel and note the CL(s) being tested
2. Go to the </t>
    </r>
    <r>
      <rPr>
        <rFont val="Arial"/>
        <b/>
        <sz val="11.0"/>
      </rPr>
      <t>Final Server/MCP WG</t>
    </r>
    <r>
      <rPr>
        <rFont val="Arial"/>
        <sz val="11.0"/>
      </rPr>
      <t xml:space="preserve"> in the #fn-release-</t>
    </r>
    <r>
      <rPr>
        <rFont val="Arial"/>
        <color rgb="FFFF0000"/>
        <sz val="11.0"/>
      </rPr>
      <t>CHECKLIST-VERSION</t>
    </r>
    <r>
      <rPr>
        <rFont val="Arial"/>
        <sz val="11.0"/>
      </rPr>
      <t xml:space="preserve">-ext channel and note the CL(s) being tested
   a. Ensure these are the intended CLs when comparing with the </t>
    </r>
    <r>
      <rPr>
        <rFont val="Arial"/>
        <color rgb="FF1155CC"/>
        <sz val="11.0"/>
        <u/>
      </rPr>
      <t>REAL-XXXX</t>
    </r>
    <r>
      <rPr>
        <rFont val="Arial"/>
        <sz val="11.0"/>
      </rPr>
      <t xml:space="preserve"> ticket
3. Go to </t>
    </r>
    <r>
      <rPr>
        <rFont val="Arial"/>
        <color rgb="FF1155CC"/>
        <sz val="11.0"/>
        <u/>
      </rPr>
      <t>Swarm</t>
    </r>
    <r>
      <rPr>
        <rFont val="Arial"/>
        <sz val="11.0"/>
      </rPr>
      <t xml:space="preserve"> and edit the link to point to the checklist version and bookend the 2 CLs above. 
</t>
    </r>
    <r>
      <rPr>
        <rFont val="Arial"/>
        <b/>
        <sz val="11.0"/>
      </rPr>
      <t xml:space="preserve">   /release-</t>
    </r>
    <r>
      <rPr>
        <rFont val="Arial"/>
        <b/>
        <color rgb="FFFF0000"/>
        <sz val="11.0"/>
      </rPr>
      <t>CHECKLIST_VERSION</t>
    </r>
    <r>
      <rPr>
        <rFont val="Arial"/>
        <b/>
        <sz val="11.0"/>
      </rPr>
      <t>?range=@</t>
    </r>
    <r>
      <rPr>
        <rFont val="Arial"/>
        <b/>
        <color rgb="FFFF0000"/>
        <sz val="11.0"/>
      </rPr>
      <t>CLIENT_CL</t>
    </r>
    <r>
      <rPr>
        <rFont val="Arial"/>
        <b/>
        <sz val="11.0"/>
      </rPr>
      <t>,@</t>
    </r>
    <r>
      <rPr>
        <rFont val="Arial"/>
        <b/>
        <color rgb="FFFF0000"/>
        <sz val="11.0"/>
      </rPr>
      <t>SERVER_MCP_CL</t>
    </r>
    <r>
      <rPr>
        <rFont val="Arial"/>
        <b/>
        <sz val="11.0"/>
      </rPr>
      <t xml:space="preserve">#commits
</t>
    </r>
    <r>
      <rPr>
        <rFont val="Arial"/>
        <sz val="11.0"/>
      </rPr>
      <t>4. Ensure all CLs have a Release Manager upvote (which means we have approved and they are not snuck in).
   a. You can ignore submissions from "Build Machine"</t>
    </r>
    <r>
      <rPr>
        <rFont val="Arial"/>
        <color rgb="FFFF00FF"/>
        <sz val="11.0"/>
      </rPr>
      <t xml:space="preserve">
</t>
    </r>
    <r>
      <rPr>
        <rFont val="Arial"/>
        <sz val="11.0"/>
      </rPr>
      <t xml:space="preserve">5. If there are any Client CLs, escalate in the </t>
    </r>
    <r>
      <rPr>
        <rFont val="Arial"/>
        <color rgb="FF1155CC"/>
        <sz val="11.0"/>
        <u/>
      </rPr>
      <t>#fn-release-mgmt-team-ext</t>
    </r>
    <r>
      <rPr>
        <rFont val="Arial"/>
        <sz val="11.0"/>
      </rPr>
      <t xml:space="preserve"> immediately</t>
    </r>
  </si>
  <si>
    <t xml:space="preserve">Pre-Release	</t>
  </si>
  <si>
    <t>Confirm with Discovery team that the Analytics Stuff revision has been deployed to Live</t>
  </si>
  <si>
    <r>
      <rPr>
        <rFont val="arial,sans,sans-serif"/>
        <b/>
        <sz val="11.0"/>
      </rPr>
      <t xml:space="preserve">Slack: </t>
    </r>
    <r>
      <rPr>
        <rFont val="arial,sans,sans-serif"/>
        <color rgb="FF0000FF"/>
        <sz val="11.0"/>
      </rPr>
      <t>LINK</t>
    </r>
  </si>
  <si>
    <r>
      <rPr>
        <sz val="11.0"/>
      </rPr>
      <t xml:space="preserve">1. Using the </t>
    </r>
    <r>
      <rPr>
        <color rgb="FF1155CC"/>
        <sz val="11.0"/>
        <u/>
      </rPr>
      <t>DAD request thread</t>
    </r>
    <r>
      <rPr>
        <sz val="11.0"/>
      </rPr>
      <t>, confirm with Disco team that the Analytics Stuff was updated appropriately for the pending release</t>
    </r>
  </si>
  <si>
    <r>
      <rPr>
        <rFont val="Arial"/>
        <sz val="11.0"/>
      </rPr>
      <t xml:space="preserve">Hello again! 
Just have a checklist item for today to confirm that the Analytics Stuff revision has been deployed to Live and there is no further work expected to finalize for our </t>
    </r>
    <r>
      <rPr>
        <rFont val="Arial"/>
        <color rgb="FFFF0000"/>
        <sz val="11.0"/>
      </rPr>
      <t>CHECKLIST_VERSION</t>
    </r>
    <r>
      <rPr>
        <rFont val="Arial"/>
        <sz val="11.0"/>
      </rPr>
      <t xml:space="preserve"> deploy tomorrow?
We all set and ready to :rock: &amp; :rollcat: ?</t>
    </r>
  </si>
  <si>
    <t>Verify Release Request is accurate</t>
  </si>
  <si>
    <r>
      <rPr>
        <rFont val="Arial"/>
        <sz val="11.0"/>
      </rPr>
      <t xml:space="preserve">1. Look at </t>
    </r>
    <r>
      <rPr>
        <rFont val="Arial"/>
        <color rgb="FF1155CC"/>
        <sz val="11.0"/>
        <u/>
      </rPr>
      <t>REAL-XXXX Ticket</t>
    </r>
    <r>
      <rPr>
        <rFont val="Arial"/>
        <sz val="11.0"/>
      </rPr>
      <t xml:space="preserve"> to ensure everything is up to date and any last minute changes have been captured
  ex. Clients/Backends/PatchSizes, Release Callouts (migrations, etc) </t>
    </r>
  </si>
  <si>
    <r>
      <rPr>
        <rFont val="Arial"/>
        <b/>
        <sz val="11.0"/>
      </rPr>
      <t xml:space="preserve">Release Owner: </t>
    </r>
    <r>
      <rPr>
        <rFont val="Arial"/>
        <sz val="11.0"/>
      </rPr>
      <t>Log into all deploy-related tools</t>
    </r>
  </si>
  <si>
    <t>Set a scheudled reminder for the deploy owner 2 days prior during their core hours (or if they are OOO at that time, find a time when they are available before the deployment)</t>
  </si>
  <si>
    <r>
      <rPr>
        <sz val="11.0"/>
      </rPr>
      <t xml:space="preserve">1. Log into the following services to ensure their platform is functioning and that you have access and will not be blocked at the last minute.
</t>
    </r>
    <r>
      <rPr>
        <b/>
        <sz val="11.0"/>
      </rPr>
      <t xml:space="preserve">Internal
</t>
    </r>
    <r>
      <rPr>
        <sz val="11.0"/>
      </rPr>
      <t xml:space="preserve">   a. </t>
    </r>
    <r>
      <rPr>
        <color rgb="FF1155CC"/>
        <sz val="11.0"/>
        <u/>
      </rPr>
      <t xml:space="preserve">Swarm
</t>
    </r>
    <r>
      <rPr>
        <sz val="11.0"/>
      </rPr>
      <t xml:space="preserve">   b. </t>
    </r>
    <r>
      <rPr>
        <color rgb="FF1155CC"/>
        <sz val="11.0"/>
        <u/>
      </rPr>
      <t>LightSwitch2</t>
    </r>
    <r>
      <rPr>
        <sz val="11.0"/>
      </rPr>
      <t xml:space="preserve">
   c. </t>
    </r>
    <r>
      <rPr>
        <color rgb="FF1155CC"/>
        <sz val="11.0"/>
        <u/>
      </rPr>
      <t>DS Portal</t>
    </r>
    <r>
      <rPr>
        <sz val="11.0"/>
      </rPr>
      <t xml:space="preserve">
   d. </t>
    </r>
    <r>
      <rPr>
        <color rgb="FF1155CC"/>
        <sz val="11.0"/>
        <u/>
      </rPr>
      <t>Horde</t>
    </r>
    <r>
      <rPr>
        <sz val="11.0"/>
      </rPr>
      <t xml:space="preserve">
   e. </t>
    </r>
    <r>
      <rPr>
        <color rgb="FF1155CC"/>
        <sz val="11.0"/>
        <u/>
      </rPr>
      <t xml:space="preserve">Grafana
</t>
    </r>
    <r>
      <rPr>
        <sz val="11.0"/>
      </rPr>
      <t xml:space="preserve">   f. </t>
    </r>
    <r>
      <rPr>
        <color rgb="FF1155CC"/>
        <sz val="11.0"/>
        <u/>
      </rPr>
      <t>Analytics</t>
    </r>
    <r>
      <rPr>
        <sz val="11.0"/>
      </rPr>
      <t xml:space="preserve">
   g. </t>
    </r>
    <r>
      <rPr>
        <color rgb="FF1155CC"/>
        <sz val="11.0"/>
        <u/>
      </rPr>
      <t>Data Asset Directory (DAD)</t>
    </r>
    <r>
      <rPr>
        <sz val="11.0"/>
      </rPr>
      <t xml:space="preserve">
</t>
    </r>
    <r>
      <rPr>
        <b/>
        <sz val="11.0"/>
      </rPr>
      <t>External</t>
    </r>
    <r>
      <rPr>
        <sz val="11.0"/>
      </rPr>
      <t xml:space="preserve">
   a. PlayStation
      i. </t>
    </r>
    <r>
      <rPr>
        <color rgb="FF1155CC"/>
        <sz val="11.0"/>
        <u/>
      </rPr>
      <t xml:space="preserve">PlayStation 5
</t>
    </r>
    <r>
      <rPr>
        <sz val="11.0"/>
      </rPr>
      <t xml:space="preserve">      ii. </t>
    </r>
    <r>
      <rPr>
        <color rgb="FF1155CC"/>
        <sz val="11.0"/>
        <u/>
      </rPr>
      <t>PlayStation 4</t>
    </r>
    <r>
      <rPr>
        <sz val="11.0"/>
      </rPr>
      <t xml:space="preserve">
   b. </t>
    </r>
    <r>
      <rPr>
        <color rgb="FF1155CC"/>
        <sz val="11.0"/>
        <u/>
      </rPr>
      <t xml:space="preserve">Microsoft Partner Center
</t>
    </r>
    <r>
      <rPr>
        <sz val="11.0"/>
      </rPr>
      <t xml:space="preserve">   c. </t>
    </r>
    <r>
      <rPr>
        <color rgb="FF1155CC"/>
        <sz val="11.0"/>
        <u/>
      </rPr>
      <t xml:space="preserve">Nintendo Content Management System
</t>
    </r>
    <r>
      <rPr>
        <sz val="11.0"/>
      </rPr>
      <t xml:space="preserve">   d. </t>
    </r>
    <r>
      <rPr>
        <color rgb="FF1155CC"/>
        <sz val="11.0"/>
        <u/>
      </rPr>
      <t>Nintendo Developer Portal</t>
    </r>
    <r>
      <rPr>
        <sz val="11.0"/>
      </rPr>
      <t xml:space="preserve">
   e. </t>
    </r>
    <r>
      <rPr>
        <color rgb="FF1155CC"/>
        <sz val="11.0"/>
        <u/>
      </rPr>
      <t>NVIDIA GeForce Now</t>
    </r>
    <r>
      <rPr>
        <sz val="11.0"/>
      </rPr>
      <t xml:space="preserve">
   f. </t>
    </r>
    <r>
      <rPr>
        <color rgb="FF1155CC"/>
        <sz val="11.0"/>
        <u/>
      </rPr>
      <t>Amazon Luna</t>
    </r>
    <r>
      <rPr>
        <sz val="11.0"/>
      </rPr>
      <t xml:space="preserve">
   g. </t>
    </r>
    <r>
      <rPr>
        <color rgb="FF1155CC"/>
        <sz val="11.0"/>
        <u/>
      </rPr>
      <t>Android OPPO</t>
    </r>
  </si>
  <si>
    <t xml:space="preserve">   ___     ___  __      __          ___             _ __     _              _  _  
  | _ \   / _ \ \ \    / /  o O O  |   \    ___    | '_ \   | |     ___    | || | 
  |   /  | (_) | \ \/\/ /  o       | |) |  / -_)   | .__/   | |    / _ \    \_, | 
  |_|_\   \___/   \_/\_/  TS__[O]  |___/   \___|   |_|__   _|_|_   \___/   _|__/  
_|"""""|_|"""""|_|"""""| {======|_|"""""|_|"""""|_|"""""|_|"""""|_|"""""|_| """"| 
"`-0-0-'"`-0-0-'"`-0-0-'./o--000'"`-0-0-'"`-0-0-'"`-0-0-'"`-0-0-'"`-0-0-'"`-0-0-' </t>
  </si>
  <si>
    <t xml:space="preserve">Lead-up to Downtime - Deployment Owner	</t>
  </si>
  <si>
    <t>Due buy</t>
  </si>
  <si>
    <t>Done by</t>
  </si>
  <si>
    <t xml:space="preserve"> Perma-Notes</t>
  </si>
  <si>
    <t>Set up Crash Reporter prior to release for Switch (does not apply for Switch 2)</t>
  </si>
  <si>
    <r>
      <rPr>
        <rFont val="Arial"/>
        <sz val="11.0"/>
      </rPr>
      <t xml:space="preserve">Wiki: </t>
    </r>
    <r>
      <rPr>
        <rFont val="Arial"/>
        <color rgb="FF1155CC"/>
        <sz val="11.0"/>
        <u/>
      </rPr>
      <t xml:space="preserve">https://confluence.it.epicgames.com/display/FORT/Change+Switch+Crash+Reporter+Version
</t>
    </r>
    <r>
      <rPr>
        <rFont val="Arial"/>
        <sz val="11.0"/>
      </rPr>
      <t xml:space="preserve">1. Navigate to the below file on the P drive (easily done on a Remote Machine)
</t>
    </r>
    <r>
      <rPr>
        <rFont val="Arial"/>
        <b/>
        <sz val="11.0"/>
      </rPr>
      <t xml:space="preserve">   P:\Symbols\Switch\LiveSymbols\FortniteClient-Switch-Shipping.nsp
</t>
    </r>
    <r>
      <rPr>
        <rFont val="Arial"/>
        <sz val="11.0"/>
      </rPr>
      <t xml:space="preserve">2. Open the file and swap in </t>
    </r>
    <r>
      <rPr>
        <rFont val="Arial"/>
        <color rgb="FFFF0000"/>
        <sz val="11.0"/>
      </rPr>
      <t>CHECKLIST_VERSION</t>
    </r>
    <r>
      <rPr>
        <rFont val="Arial"/>
        <b/>
        <sz val="11.0"/>
      </rPr>
      <t xml:space="preserve"> </t>
    </r>
    <r>
      <rPr>
        <rFont val="Arial"/>
        <sz val="11.0"/>
      </rPr>
      <t>&amp;</t>
    </r>
    <r>
      <rPr>
        <rFont val="Arial"/>
        <b/>
        <sz val="11.0"/>
      </rPr>
      <t xml:space="preserve"> the ++CL for the Switch Client
</t>
    </r>
    <r>
      <rPr>
        <rFont val="Arial"/>
        <sz val="11.0"/>
      </rPr>
      <t>3. Save and you are done</t>
    </r>
  </si>
  <si>
    <t>Final review of Release Request information</t>
  </si>
  <si>
    <t>1. Make sure all build artifacts match expectations and what was whitegloved by Release QA
2. Make sure all checklist items were completed</t>
  </si>
  <si>
    <t>Review initial build info setup</t>
  </si>
  <si>
    <r>
      <rPr>
        <rFont val="Arial"/>
        <sz val="11.0"/>
      </rPr>
      <t xml:space="preserve">1. Make sure Android and Switch candidates are propped up in </t>
    </r>
    <r>
      <rPr>
        <rFont val="Arial"/>
        <color rgb="FF1155CC"/>
        <sz val="11.0"/>
        <u/>
      </rPr>
      <t xml:space="preserve">Live Build Info
</t>
    </r>
    <r>
      <rPr>
        <rFont val="Arial"/>
        <sz val="11.0"/>
      </rPr>
      <t xml:space="preserve">2. Make sure Switch build info was removed from </t>
    </r>
    <r>
      <rPr>
        <rFont val="Arial"/>
        <color rgb="FF1155CC"/>
        <sz val="11.0"/>
        <u/>
      </rPr>
      <t>NSCert Build Info</t>
    </r>
  </si>
  <si>
    <t>Verify Generate Optimized Patch was run against the correct build and finished successfully.</t>
  </si>
  <si>
    <r>
      <rPr>
        <rFont val="Arial"/>
        <sz val="11.0"/>
      </rPr>
      <t xml:space="preserve">Wiki: </t>
    </r>
    <r>
      <rPr>
        <rFont val="Arial"/>
        <color rgb="FF1155CC"/>
        <sz val="11.0"/>
        <u/>
      </rPr>
      <t xml:space="preserve">https://confluence.it.epicgames.com/display/FORT/Generate+Optimized+Patches
</t>
    </r>
    <r>
      <rPr>
        <rFont val="Arial"/>
        <b/>
        <sz val="11.0"/>
        <u/>
      </rPr>
      <t>Process update</t>
    </r>
    <r>
      <rPr>
        <rFont val="Arial"/>
        <sz val="11.0"/>
      </rPr>
      <t xml:space="preserve"> – check this for all platforms that are patching, not just (Android, PC, PS4, XB1, IOS)
</t>
    </r>
    <r>
      <rPr>
        <rFont val="Arial"/>
        <b/>
        <sz val="11.0"/>
      </rPr>
      <t xml:space="preserve">Escalate any issues to the </t>
    </r>
    <r>
      <rPr>
        <rFont val="Arial"/>
        <b/>
        <color rgb="FF1155CC"/>
        <sz val="11.0"/>
        <u/>
      </rPr>
      <t>#fn-tech-ext</t>
    </r>
    <r>
      <rPr>
        <rFont val="Arial"/>
        <b/>
        <sz val="11.0"/>
      </rPr>
      <t xml:space="preserve"> channel</t>
    </r>
  </si>
  <si>
    <r>
      <rPr>
        <rFont val="Arial"/>
        <color rgb="FFFF0000"/>
        <sz val="11.0"/>
      </rPr>
      <t xml:space="preserve">
</t>
    </r>
    <r>
      <rPr>
        <rFont val="Arial"/>
        <color rgb="FF000000"/>
        <sz val="11.0"/>
      </rPr>
      <t>Tag Live Ops to Disable Alerts.</t>
    </r>
  </si>
  <si>
    <t>[Downtime minus 40 mins]</t>
  </si>
  <si>
    <t xml:space="preserve">Only LOps has access to the alerts. Ping whomever is on call to disable. Otherwise there are fireworks. </t>
  </si>
  <si>
    <r>
      <rPr>
        <rFont val="Arial"/>
        <color rgb="FFFF0000"/>
        <sz val="11.0"/>
      </rPr>
      <t xml:space="preserve">
</t>
    </r>
    <r>
      <rPr>
        <rFont val="Arial"/>
        <color rgb="FF000000"/>
        <sz val="11.0"/>
      </rPr>
      <t>Disable server scaledown ("Pin" server scaling)</t>
    </r>
  </si>
  <si>
    <t>[Downtime minus 35 mins]</t>
  </si>
  <si>
    <r>
      <rPr>
        <rFont val="Arial"/>
        <sz val="11.0"/>
      </rPr>
      <t xml:space="preserve">Navigate to </t>
    </r>
    <r>
      <rPr>
        <rFont val="Arial"/>
        <color rgb="FF1155CC"/>
        <sz val="11.0"/>
        <u/>
      </rPr>
      <t>DS Portal for Live</t>
    </r>
    <r>
      <rPr>
        <rFont val="Arial"/>
        <sz val="11.0"/>
      </rPr>
      <t xml:space="preserve"> &gt; Click the </t>
    </r>
    <r>
      <rPr>
        <rFont val="Arial"/>
        <b/>
        <sz val="11.0"/>
      </rPr>
      <t>Scale Down</t>
    </r>
    <r>
      <rPr>
        <rFont val="Arial"/>
        <sz val="11.0"/>
      </rPr>
      <t xml:space="preserve"> toggle to OFF (top right) to keep servers from scaling down during downtime.
Be sure to post in </t>
    </r>
    <r>
      <rPr>
        <rFont val="Arial"/>
        <color rgb="FF1155CC"/>
        <sz val="11.0"/>
        <u/>
      </rPr>
      <t>#fn-release-deploy-ext</t>
    </r>
    <r>
      <rPr>
        <rFont val="Arial"/>
        <sz val="11.0"/>
      </rPr>
      <t xml:space="preserve"> that this step was done.</t>
    </r>
  </si>
  <si>
    <r>
      <rPr>
        <rFont val="Arial"/>
        <color rgb="FFFF0000"/>
        <sz val="11.0"/>
      </rPr>
      <t xml:space="preserve">
</t>
    </r>
    <r>
      <rPr>
        <rFont val="Arial"/>
        <color rgb="FF000000"/>
        <sz val="11.0"/>
      </rPr>
      <t>Disable Matchmaking</t>
    </r>
  </si>
  <si>
    <t>[Downtime minus 30 mins]</t>
  </si>
  <si>
    <r>
      <rPr>
        <rFont val="Arial"/>
        <sz val="11.0"/>
      </rPr>
      <t>Option 1: MMS Admin Portal toggle button (</t>
    </r>
    <r>
      <rPr>
        <rFont val="Arial"/>
        <color rgb="FF1155CC"/>
        <sz val="11.0"/>
        <u/>
      </rPr>
      <t>Navigate to the Live MMS AP page</t>
    </r>
    <r>
      <rPr>
        <rFont val="Arial"/>
        <sz val="11.0"/>
      </rPr>
      <t xml:space="preserve"> &gt; In the "Playlist Restrictions Configuration" section change "disableAllMatchmaking": to true &gt; Hit the Update button)
Option 2: </t>
    </r>
    <r>
      <rPr>
        <rFont val="Arial"/>
        <color rgb="FF1155CC"/>
        <sz val="11.0"/>
        <u/>
      </rPr>
      <t xml:space="preserve">Hotfix directly through Admin Portal System Files
</t>
    </r>
    <r>
      <rPr>
        <rFont val="Arial"/>
        <sz val="11.0"/>
      </rPr>
      <t>DefaultGame.ini
[/Script/FortniteGame.FortGameInstance]
bBattleRoyaleMatchmakingEnabled=false</t>
    </r>
  </si>
  <si>
    <t>Start downtime Aegis Prewarm</t>
  </si>
  <si>
    <r>
      <rPr>
        <rFont val="Arial"/>
        <color rgb="FF000000"/>
        <sz val="11.0"/>
      </rPr>
      <t xml:space="preserve">1. Go to </t>
    </r>
    <r>
      <rPr>
        <rFont val="Arial"/>
        <color rgb="FF1155CC"/>
        <sz val="11.0"/>
        <u/>
      </rPr>
      <t>https://aegis-web.bfda.live.use1a.on.epicgames.com/prewarm</t>
    </r>
    <r>
      <rPr>
        <rFont val="Arial"/>
        <color rgb="FF000000"/>
        <sz val="11.0"/>
      </rPr>
      <t xml:space="preserve"> 
2. Queue up 1000 Links for all Platforms</t>
    </r>
  </si>
  <si>
    <r>
      <rPr>
        <rFont val="Arial"/>
        <sz val="11.0"/>
      </rPr>
      <t xml:space="preserve">Start "[Thread] Updates on </t>
    </r>
    <r>
      <rPr>
        <rFont val="Arial"/>
        <color rgb="FFFF0000"/>
        <sz val="11.0"/>
      </rPr>
      <t>CHECKLIST_VERSION</t>
    </r>
    <r>
      <rPr>
        <rFont val="Arial"/>
        <sz val="11.0"/>
      </rPr>
      <t xml:space="preserve"> Fortnite release:" in </t>
    </r>
    <r>
      <rPr>
        <rFont val="Arial"/>
        <color rgb="FF1155CC"/>
        <sz val="11.0"/>
        <u/>
      </rPr>
      <t>#pub-fortnite</t>
    </r>
    <r>
      <rPr>
        <rFont val="Arial"/>
        <sz val="11.0"/>
      </rPr>
      <t xml:space="preserve"> slack channel</t>
    </r>
  </si>
  <si>
    <t xml:space="preserve">Update with latest big callouts. </t>
  </si>
  <si>
    <r>
      <rPr>
        <rFont val="Arial"/>
        <color rgb="FF000000"/>
        <sz val="11.0"/>
      </rPr>
      <t xml:space="preserve">Example: </t>
    </r>
    <r>
      <rPr>
        <rFont val="Arial"/>
        <color rgb="FF1155CC"/>
        <sz val="11.0"/>
        <u/>
      </rPr>
      <t xml:space="preserve">https://epicgames.slack.com/archives/C044WR7HZDG/p1691482159647189
</t>
    </r>
    <r>
      <rPr>
        <rFont val="Arial"/>
        <color rgb="FF000000"/>
        <sz val="11.0"/>
      </rPr>
      <t xml:space="preserve">[Thread] Updates on </t>
    </r>
    <r>
      <rPr>
        <rFont val="Arial"/>
        <color rgb="FFFF0000"/>
        <sz val="11.0"/>
      </rPr>
      <t>CHECKLIST_VERSION</t>
    </r>
    <r>
      <rPr>
        <rFont val="Arial"/>
        <color rgb="FF000000"/>
        <sz val="11.0"/>
      </rPr>
      <t xml:space="preserve"> Fortnite release:
(post)
Matchmaking Disabled at 3:30 AM ET
LightSwitch Down at 4:00 AM ET
Deploy started on time (4am ET) and so far things are going smoothly. Estimated uptime is ~5/5:15am ET. Will crosspost any major updates or issues here.</t>
    </r>
  </si>
  <si>
    <t>Check in "Go Live" Hotfix config and run Preview job</t>
  </si>
  <si>
    <r>
      <rPr>
        <rFont val="Arial"/>
        <color rgb="FF1155CC"/>
        <sz val="11.0"/>
        <u/>
      </rPr>
      <t xml:space="preserve">Swarm link prepped by Release QA the night prior to release morning
</t>
    </r>
    <r>
      <rPr>
        <rFont val="Arial"/>
        <color rgb="FF1155CC"/>
        <sz val="11.0"/>
        <u/>
      </rPr>
      <t>Hotfix Deploy Runbook</t>
    </r>
  </si>
  <si>
    <t xml:space="preserve">During Downtime - Deployment Owner	</t>
  </si>
  <si>
    <t>Due Buy</t>
  </si>
  <si>
    <t xml:space="preserve">Confirm FN Lightswitch down </t>
  </si>
  <si>
    <r>
      <rPr>
        <rFont val="Arial"/>
        <color rgb="FF1155CC"/>
        <sz val="11.0"/>
        <u/>
      </rPr>
      <t>Validate via Login data that downtime has started properly.</t>
    </r>
    <r>
      <rPr>
        <rFont val="Arial"/>
        <color rgb="FF000000"/>
        <sz val="11.0"/>
        <u/>
      </rPr>
      <t xml:space="preserve"> (Success by Region/Platform in particular)</t>
    </r>
  </si>
  <si>
    <t xml:space="preserve">PS4/PS5 Client Publish SIEA (07022) </t>
  </si>
  <si>
    <t>New process has PS4/PS5 scheduled like Switch/XB1/XSX</t>
  </si>
  <si>
    <r>
      <rPr>
        <rFont val="Arial"/>
        <sz val="11.0"/>
      </rPr>
      <t xml:space="preserve">Tip: You might have to be on VPN AND Remote Desktop if performing from a location that does not have a allowlisted IP address.
Log in to </t>
    </r>
    <r>
      <rPr>
        <rFont val="Arial"/>
        <color rgb="FF1155CC"/>
        <sz val="11.0"/>
        <u/>
      </rPr>
      <t>PlayStation Partners portal</t>
    </r>
    <r>
      <rPr>
        <rFont val="Arial"/>
        <sz val="11.0"/>
      </rPr>
      <t xml:space="preserve"> then follow </t>
    </r>
    <r>
      <rPr>
        <rFont val="Arial"/>
        <color rgb="FF1155CC"/>
        <sz val="11.0"/>
        <u/>
      </rPr>
      <t>these steps in the PS5 section</t>
    </r>
    <r>
      <rPr>
        <rFont val="Arial"/>
        <sz val="11.0"/>
      </rPr>
      <t>.</t>
    </r>
  </si>
  <si>
    <t xml:space="preserve">PS4/PS5 Client Publish SIEE (07669) </t>
  </si>
  <si>
    <r>
      <rPr>
        <rFont val="Arial"/>
        <sz val="11.0"/>
      </rPr>
      <t xml:space="preserve">Tip: You might have to be on VPN AND Remote Desktop if performing from a location that does not have a allowlisted IP address.
Log in to </t>
    </r>
    <r>
      <rPr>
        <rFont val="Arial"/>
        <color rgb="FF1155CC"/>
        <sz val="11.0"/>
        <u/>
      </rPr>
      <t>PlayStation Partners portal</t>
    </r>
    <r>
      <rPr>
        <rFont val="Arial"/>
        <sz val="11.0"/>
      </rPr>
      <t xml:space="preserve"> then follow </t>
    </r>
    <r>
      <rPr>
        <rFont val="Arial"/>
        <color rgb="FF1155CC"/>
        <sz val="11.0"/>
        <u/>
      </rPr>
      <t>these steps in the PS5 section</t>
    </r>
    <r>
      <rPr>
        <rFont val="Arial"/>
        <sz val="11.0"/>
      </rPr>
      <t>.</t>
    </r>
  </si>
  <si>
    <t>Deploy MCP</t>
  </si>
  <si>
    <t>Confirm MCP version is reflected in Fortnite Queue Worker Prod11</t>
  </si>
  <si>
    <t>Queue Worker now auto deploys when we trigger an MCP deployment. We no longer need a manual job for QW. However we need to still confirm that QW updated correctly.</t>
  </si>
  <si>
    <t>Fortnite Queue Worker Prod11 in TeamCity</t>
  </si>
  <si>
    <t xml:space="preserve">Deploy "Go Live" INI Hotfix config </t>
  </si>
  <si>
    <t>(make sure this is done before server deploy to ensure hotfix config is pulled correctly)</t>
  </si>
  <si>
    <r>
      <rPr>
        <rFont val="Arial"/>
        <color rgb="FF1155CC"/>
        <sz val="11.0"/>
        <u/>
      </rPr>
      <t>Swarm link prepped by Release QA the night prior to release morning
H</t>
    </r>
    <r>
      <rPr>
        <rFont val="Arial"/>
        <color rgb="FF1155CC"/>
        <sz val="11.0"/>
        <u/>
      </rPr>
      <t>otfix Deploy Runbook</t>
    </r>
  </si>
  <si>
    <t>PC Client Promotion
(also select WindowsGFN/WindowsLuna if unchecked)</t>
  </si>
  <si>
    <t>PC/Android can be the same job if build labels match
(Client deploy should align with Downtime)</t>
  </si>
  <si>
    <t>Android Client Promotion</t>
  </si>
  <si>
    <t>iOS Client Promotion (wiki linked)</t>
  </si>
  <si>
    <r>
      <rPr>
        <rFont val="Arial"/>
        <sz val="11.0"/>
      </rPr>
      <t xml:space="preserve">1. Update the Live-IOS build label to the new ADPID version in </t>
    </r>
    <r>
      <rPr>
        <rFont val="Arial"/>
        <color rgb="FF1155CC"/>
        <sz val="11.0"/>
        <u/>
      </rPr>
      <t>Admin Portal</t>
    </r>
    <r>
      <rPr>
        <rFont val="Arial"/>
        <sz val="11.0"/>
      </rPr>
      <t xml:space="preserve">. 
2. Ensure that the ++ version is listed in LiveCompat.
3. Run </t>
    </r>
    <r>
      <rPr>
        <rFont val="Arial"/>
        <color rgb="FF1155CC"/>
        <sz val="11.0"/>
        <u/>
      </rPr>
      <t>GitHub Action Workflow</t>
    </r>
    <r>
      <rPr>
        <rFont val="Arial"/>
        <sz val="11.0"/>
      </rPr>
      <t xml:space="preserve"> to promote to AltStore
4. In App Store Connect release the App Store update</t>
    </r>
  </si>
  <si>
    <t>Deploy Servers</t>
  </si>
  <si>
    <t>Use the "Fast" option. When this is checked, hosts will immediately start the IPU process</t>
  </si>
  <si>
    <t>Server Deploy Runbook</t>
  </si>
  <si>
    <t>Deploy "Go Live" Discovery DAD Hotfix</t>
  </si>
  <si>
    <t xml:space="preserve">Go Live Revision is found in the Game Config sheet. </t>
  </si>
  <si>
    <t>Confirm Switch/XSX/XB1/PS4/PS5 (our scheduled platforms) new versions are populating</t>
  </si>
  <si>
    <t>(Client deploy should align with Downtime)</t>
  </si>
  <si>
    <t>Run Live promotion job for iOS, PS4, PS5, XB1, XSX, and Switch (no impact to Live players)</t>
  </si>
  <si>
    <r>
      <rPr>
        <rFont val="Arial"/>
        <b/>
        <sz val="11.0"/>
      </rPr>
      <t xml:space="preserve">Escalate any issues to the </t>
    </r>
    <r>
      <rPr>
        <rFont val="Arial"/>
        <b/>
        <color rgb="FF1155CC"/>
        <sz val="11.0"/>
        <u/>
      </rPr>
      <t>#fn-tech-ext</t>
    </r>
    <r>
      <rPr>
        <rFont val="Arial"/>
        <b/>
        <sz val="11.0"/>
      </rPr>
      <t xml:space="preserve"> channel</t>
    </r>
  </si>
  <si>
    <r>
      <rPr>
        <rFont val="Arial"/>
        <sz val="11.0"/>
      </rPr>
      <t xml:space="preserve">Example Thread: </t>
    </r>
    <r>
      <rPr>
        <rFont val="Arial"/>
        <color rgb="FF1155CC"/>
        <sz val="11.0"/>
        <u/>
      </rPr>
      <t>https://epicgames.slack.com/archives/C044TN4LVFT/p1667291267646149</t>
    </r>
    <r>
      <rPr>
        <rFont val="Arial"/>
        <sz val="11.0"/>
      </rPr>
      <t xml:space="preserve">
Example Deploy: </t>
    </r>
    <r>
      <rPr>
        <rFont val="Arial"/>
        <color rgb="FF1155CC"/>
        <sz val="11.0"/>
        <u/>
      </rPr>
      <t>https://horde.devtools.epicgames.com/job/6360d85fe271e75dea797f32</t>
    </r>
    <r>
      <rPr>
        <rFont val="Arial"/>
        <sz val="11.0"/>
      </rPr>
      <t xml:space="preserve">
22.30 Go Live PS4/PS5/XB1/XSX/Switch - Non-Player facing</t>
    </r>
  </si>
  <si>
    <t>Make sure Live Build Info is cleaned up (old fix versions no longer supported) before we go lightswitch up</t>
  </si>
  <si>
    <r>
      <rPr>
        <rFont val="Arial"/>
        <sz val="11.0"/>
      </rPr>
      <t xml:space="preserve">Expand </t>
    </r>
    <r>
      <rPr>
        <rFont val="Arial"/>
        <b/>
        <sz val="11.0"/>
      </rPr>
      <t>Live</t>
    </r>
    <r>
      <rPr>
        <rFont val="Arial"/>
        <sz val="11.0"/>
      </rPr>
      <t xml:space="preserve"> and </t>
    </r>
    <r>
      <rPr>
        <rFont val="Arial"/>
        <b/>
        <sz val="11.0"/>
      </rPr>
      <t>Live-Compatible</t>
    </r>
    <r>
      <rPr>
        <rFont val="Arial"/>
        <sz val="11.0"/>
      </rPr>
      <t xml:space="preserve"> sections making sure older releases are not present. Every major release should be a forced patch.</t>
    </r>
  </si>
  <si>
    <r>
      <rPr>
        <rFont val="Arial"/>
        <color rgb="FF1155CC"/>
        <sz val="11.0"/>
        <u/>
      </rPr>
      <t xml:space="preserve">https://adminportal.ol.epicgames.net/launcher/buildinfo/app/Fortnite
</t>
    </r>
    <r>
      <rPr>
        <rFont val="Arial"/>
        <color rgb="FF000000"/>
        <sz val="11.0"/>
        <u/>
      </rPr>
      <t xml:space="preserve">Ensure that the Promotion Labels section correctly displays the new Live versions for all platforms </t>
    </r>
    <r>
      <rPr>
        <rFont val="Arial"/>
        <b/>
        <color rgb="FFFF0000"/>
        <sz val="11.0"/>
        <u/>
      </rPr>
      <t xml:space="preserve">(This must be done before Light Switch Up)
* Build Info for Windows and Shipping-Android should always be real and never fake/dummy/placeholder.
* IOS, PS4, PS5, XB1, XSX, and Switch will need to be manually updated using the labels from the Live Compat section
</t>
    </r>
    <r>
      <rPr>
        <rFont val="Arial"/>
        <b/>
        <color rgb="FF1155CC"/>
        <sz val="11.0"/>
        <u/>
      </rPr>
      <t>** Be sure to delete previously live Build Info from Live Compatible labels (Excluding 13.40 for now)</t>
    </r>
  </si>
  <si>
    <t>Scaling servers in downtime</t>
  </si>
  <si>
    <t>[Uptime minus 15 mins]</t>
  </si>
  <si>
    <r>
      <rPr>
        <rFont val="Arial"/>
        <sz val="11.0"/>
      </rPr>
      <t xml:space="preserve">Note: Servers can take 10-15 min to scale up, please plan appropriately 
Wiki: </t>
    </r>
    <r>
      <rPr>
        <rFont val="Arial"/>
        <color rgb="FF1155CC"/>
        <sz val="11.0"/>
        <u/>
      </rPr>
      <t>https://confluence-epicgames.atlassian.net/wiki/spaces/ERM/pages/98206124/Scaling+Servers+for+Deployments</t>
    </r>
    <r>
      <rPr>
        <rFont val="Arial"/>
        <sz val="11.0"/>
      </rPr>
      <t xml:space="preserve"> </t>
    </r>
  </si>
  <si>
    <t>Make sure all Deploy Strategy callouts are finished before we go lightswitch up</t>
  </si>
  <si>
    <t>Refer to Release Ticket</t>
  </si>
  <si>
    <t>Additional checks before fully going Lightswitch Up</t>
  </si>
  <si>
    <t>"Additional checks before fully going Lightswitch Up:
-Make sure patch has been caught on all platforms by Release QA and that live patch sizes were close to estimates/not egregiously big
-If there are brand new non-brcore fleet LTMs going live at Lightswitch Up, confirm we are good with prescaling
-Ensure that any QA callouts are okay to come LS Up with, or have a SH that we can associate to each callout as needed
-Make sure Live Ops and Community owners approve going Lightswitch Up"</t>
  </si>
  <si>
    <t>Re-enable Matchmaking if the MMS Admin Portal toggle approach was used to Disable Matchmaking above.</t>
  </si>
  <si>
    <r>
      <rPr>
        <rFont val="Arial"/>
        <color rgb="FF1155CC"/>
        <sz val="11.0"/>
        <u/>
      </rPr>
      <t>MMS Admin Portal toggle button (</t>
    </r>
    <r>
      <rPr>
        <rFont val="Arial"/>
        <color rgb="FF1155CC"/>
        <sz val="11.0"/>
        <u/>
      </rPr>
      <t>Navigate to the Live MMS AP page</t>
    </r>
    <r>
      <rPr>
        <rFont val="Arial"/>
        <color rgb="FF1155CC"/>
        <sz val="11.0"/>
        <u/>
      </rPr>
      <t xml:space="preserve"> &gt; In the "Playlist Restrictions Configuration" section change "disable AllMatchmaking": to false &gt; Hit the Update button)
</t>
    </r>
  </si>
  <si>
    <t>Fortnite Lightswitch Up. Put "Fortnite is online" in the message box</t>
  </si>
  <si>
    <r>
      <rPr>
        <rFont val="Arial"/>
        <b/>
        <color rgb="FFFF0000"/>
        <sz val="11.0"/>
        <u/>
      </rPr>
      <t xml:space="preserve">USE EXTREME CAUTION HERE: </t>
    </r>
    <r>
      <rPr>
        <rFont val="Arial"/>
        <b/>
        <color rgb="FF1155CC"/>
        <sz val="11.0"/>
        <u/>
      </rPr>
      <t xml:space="preserve">link to Lightswitch page
</t>
    </r>
    <r>
      <rPr>
        <rFont val="Arial"/>
        <b/>
        <color rgb="FF000000"/>
        <sz val="11.0"/>
        <u/>
      </rPr>
      <t>* Status = Up (for lightswitch UP)
* Message = Fortnite is online
* Add Actions = Fortnite_Free_Platforms
* Create Event</t>
    </r>
  </si>
  <si>
    <t xml:space="preserve">Post-Release - Deployment Owner	</t>
  </si>
  <si>
    <t xml:space="preserve">Tag Live Ops to ReEnable Alerts. </t>
  </si>
  <si>
    <t>[Uptime plus 30 mins]</t>
  </si>
  <si>
    <t>End of deploy callout</t>
  </si>
  <si>
    <r>
      <rPr>
        <rFont val="Arial"/>
        <sz val="11.0"/>
      </rPr>
      <t xml:space="preserve">Post the following message in the </t>
    </r>
    <r>
      <rPr>
        <rFont val="Arial"/>
        <color rgb="FF1155CC"/>
        <sz val="11.0"/>
        <u/>
      </rPr>
      <t>#fn-release-deploy</t>
    </r>
    <r>
      <rPr>
        <rFont val="Arial"/>
        <sz val="11.0"/>
      </rPr>
      <t xml:space="preserve"> channel once we are lightswitch up:
"Friendly reminder that for all general weirdness callouts from this point forward that are unrelated to the live whiteglove to please use #fn-release-</t>
    </r>
    <r>
      <rPr>
        <rFont val="Arial"/>
        <color rgb="FFFF0000"/>
        <sz val="11.0"/>
      </rPr>
      <t>CHECKLIST-VERSION</t>
    </r>
    <r>
      <rPr>
        <rFont val="Arial"/>
        <sz val="11.0"/>
      </rPr>
      <t>"</t>
    </r>
  </si>
  <si>
    <t>Monitor Live!</t>
  </si>
  <si>
    <t>Monitor the related release slack channel and thread each one with an acknowledgement (most callouts will come from EU community):
-If high urgency: suggest making it a SH
-If low urgency: tag appropriate producers/owners to have a look as soon as they get on in normal hours</t>
  </si>
  <si>
    <t>Update Hotfix Form/Slack Webhook to new release</t>
  </si>
  <si>
    <t>Scroll to the "Then: Send Web Request" and edit that entry. 
Update the webhook, and make sure to Save the changes.
Then make sure to Publish.</t>
  </si>
  <si>
    <r>
      <rPr>
        <rFont val="Arial"/>
        <color rgb="FF1155CC"/>
        <sz val="11.0"/>
        <u/>
      </rPr>
      <t>https://api.slack.com/apps/A044VB8SXFV/incoming-webhooks?</t>
    </r>
    <r>
      <rPr>
        <rFont val="Arial"/>
        <color rgb="FF1155CC"/>
        <sz val="11.0"/>
        <u/>
      </rPr>
      <t xml:space="preserve">
Add webhook url to FNR automation job: </t>
    </r>
    <r>
      <rPr>
        <rFont val="Arial"/>
        <color rgb="FF1155CC"/>
        <sz val="11.0"/>
        <u/>
      </rPr>
      <t>https://jira.it.epicgames.com/secure/AutomationProjectAdminAction!default.jspa?projectKey=FNR#/rule/661</t>
    </r>
  </si>
  <si>
    <t>Add "Planned Release Slots" bookmark to slack channel</t>
  </si>
  <si>
    <t>We should move this to channel creation. Also probably need to review the miro content itself</t>
  </si>
  <si>
    <r>
      <rPr>
        <rFont val="Arial"/>
        <sz val="11.0"/>
      </rPr>
      <t xml:space="preserve">Add "Planned Release Slots" bookmark to the now live release slack channel with a link to the </t>
    </r>
    <r>
      <rPr>
        <rFont val="Arial"/>
        <color rgb="FF1155CC"/>
        <sz val="11.0"/>
        <u/>
      </rPr>
      <t>Planned Release Slots Miro board</t>
    </r>
  </si>
  <si>
    <t>Create HF Jira for each HF week</t>
  </si>
  <si>
    <r>
      <rPr>
        <rFont val="Arial"/>
        <color rgb="FF000000"/>
        <sz val="11.0"/>
        <u/>
      </rPr>
      <t xml:space="preserve">Example: </t>
    </r>
    <r>
      <rPr>
        <rFont val="Arial"/>
        <color rgb="FF1155CC"/>
        <sz val="11.0"/>
        <u/>
      </rPr>
      <t>ERM-26491</t>
    </r>
  </si>
  <si>
    <t>Set Slack channel Topic to Hotfix Request Form</t>
  </si>
  <si>
    <t>Example: Need a Hotfix? https://epic.gm/Hotfix ~ Email `release-team-oncall` to page Release-Team outside of office hours</t>
  </si>
  <si>
    <r>
      <rPr>
        <sz val="11.0"/>
      </rPr>
      <t xml:space="preserve">Do a manual post in </t>
    </r>
    <r>
      <rPr>
        <color rgb="FF1155CC"/>
        <sz val="11.0"/>
        <u/>
      </rPr>
      <t>#fn-live-updates</t>
    </r>
    <r>
      <rPr>
        <sz val="11.0"/>
      </rPr>
      <t xml:space="preserve"> that mentions we are up and copies in the ship list that should be pinned in the related release channel.</t>
    </r>
  </si>
  <si>
    <r>
      <rPr>
        <rFont val="Arial"/>
        <sz val="11.0"/>
      </rPr>
      <t xml:space="preserve">Example:
Good morning! We deployed </t>
    </r>
    <r>
      <rPr>
        <rFont val="Arial"/>
        <color rgb="FFFF0000"/>
        <sz val="11.0"/>
      </rPr>
      <t>CHECKLIST_VERSION</t>
    </r>
    <r>
      <rPr>
        <rFont val="Arial"/>
        <sz val="11.0"/>
      </rPr>
      <t xml:space="preserve"> this morning. Game opened up at 5:30 AM ET for players.
</t>
    </r>
    <r>
      <rPr>
        <rFont val="Arial"/>
        <color rgb="FFFF0000"/>
        <sz val="11.0"/>
      </rPr>
      <t>CHECKLIST_VERSION</t>
    </r>
    <r>
      <rPr>
        <rFont val="Arial"/>
        <sz val="11.0"/>
      </rPr>
      <t xml:space="preserve"> Ship List :ship:
* ship list notes here</t>
    </r>
  </si>
  <si>
    <t>Change JIRA Release from Unreleased to Released</t>
  </si>
  <si>
    <t>Do nothing with any issues still on the release. OOB may linger.</t>
  </si>
  <si>
    <t>Update Release Log and Release Request</t>
  </si>
  <si>
    <r>
      <rPr>
        <rFont val="Arial"/>
        <color rgb="FF000000"/>
        <sz val="11.0"/>
      </rPr>
      <t>Enable server scaledown ("Unpin" server scaling) afte</t>
    </r>
    <r>
      <rPr>
        <rFont val="Arial"/>
        <color rgb="FF000000"/>
        <sz val="11.0"/>
      </rPr>
      <t>r server usa</t>
    </r>
    <r>
      <rPr>
        <rFont val="Arial"/>
        <color rgb="FF000000"/>
        <sz val="11.0"/>
      </rPr>
      <t xml:space="preserve">ge levels off closer to what it was pre-downtime. </t>
    </r>
  </si>
  <si>
    <t>[Uptime plus 2 hours]
Check in with LiveOps first.</t>
  </si>
  <si>
    <r>
      <rPr>
        <rFont val="Arial"/>
        <color rgb="FF000000"/>
        <sz val="11.0"/>
      </rPr>
      <t xml:space="preserve">Navigate to </t>
    </r>
    <r>
      <rPr>
        <rFont val="Arial"/>
        <color rgb="FF1155CC"/>
        <sz val="11.0"/>
        <u/>
      </rPr>
      <t>Autoscaler for Live</t>
    </r>
    <r>
      <rPr>
        <rFont val="Arial"/>
        <color rgb="FF000000"/>
        <sz val="11.0"/>
      </rPr>
      <t xml:space="preserve"> &gt; Click the Edit checkbox &gt; Set "Can Scale Down?" to Yes
Be sure to post in </t>
    </r>
    <r>
      <rPr>
        <rFont val="Arial"/>
        <color rgb="FF1155CC"/>
        <sz val="11.0"/>
        <u/>
      </rPr>
      <t>#fn-release-deploy-ext</t>
    </r>
    <r>
      <rPr>
        <rFont val="Arial"/>
        <color rgb="FF000000"/>
        <sz val="11.0"/>
      </rPr>
      <t xml:space="preserve"> that this step was done.</t>
    </r>
  </si>
  <si>
    <t>Zero Out AutoScaler Scaler Capacities</t>
  </si>
  <si>
    <t>Do this when you unpin</t>
  </si>
  <si>
    <t>https://fm-as-scale-fn-prod.ol.epicgames.net/fleet/live/scalecapacity</t>
  </si>
  <si>
    <r>
      <rPr>
        <rFont val="Arial"/>
        <sz val="11.0"/>
      </rPr>
      <t xml:space="preserve">Send first Post-Deploy thread to </t>
    </r>
    <r>
      <rPr>
        <rFont val="Arial"/>
        <color rgb="FF1155CC"/>
        <sz val="11.0"/>
        <u/>
      </rPr>
      <t>#dev-roadmap-review</t>
    </r>
  </si>
  <si>
    <t>1. 7am
2. 11am - Contact perf and get release updates to send out. 
3. Afternoon 
4. Next Day
*Add Slack reminders for the email updates</t>
  </si>
  <si>
    <r>
      <rPr>
        <rFont val="Arial"/>
        <color rgb="FF1155CC"/>
        <sz val="11.0"/>
        <u/>
      </rPr>
      <t>List of Reports</t>
    </r>
    <r>
      <rPr>
        <rFont val="Arial"/>
        <color rgb="FF000000"/>
        <sz val="11.0"/>
      </rPr>
      <t xml:space="preserve">
Each timestamp is a reply to the original thread!</t>
    </r>
  </si>
  <si>
    <r>
      <rPr>
        <rFont val="Arial"/>
        <sz val="11.0"/>
      </rPr>
      <t xml:space="preserve">Set timed post for 2:30PM ET to: Post in </t>
    </r>
    <r>
      <rPr>
        <rFont val="Arial"/>
        <color rgb="FF1155CC"/>
        <sz val="11.0"/>
        <u/>
      </rPr>
      <t>#buildfarm-support-ext</t>
    </r>
    <r>
      <rPr>
        <rFont val="Arial"/>
        <sz val="11.0"/>
      </rPr>
      <t xml:space="preserve"> to remove the previous release version</t>
    </r>
  </si>
  <si>
    <t xml:space="preserve">Make sure to use the timed post feature in slack to send it at 2:30 PM ET. </t>
  </si>
  <si>
    <r>
      <rPr>
        <rFont val="Arial"/>
        <sz val="11.0"/>
      </rPr>
      <t xml:space="preserve">Reach out to Build Farm Support via </t>
    </r>
    <r>
      <rPr>
        <rFont val="Arial"/>
        <color rgb="FF1155CC"/>
        <sz val="11.0"/>
        <u/>
      </rPr>
      <t>#buildfarm-support-ext</t>
    </r>
    <r>
      <rPr>
        <rFont val="Arial"/>
        <sz val="11.0"/>
      </rPr>
      <t xml:space="preserve"> channel in slack and ask them to remove the previous branch from horde after the deploy is complete</t>
    </r>
  </si>
  <si>
    <t>Make sure the Post Deploy Tracker has Stability information in time for the 10:00AM ET Stability Sync</t>
  </si>
  <si>
    <r>
      <rPr>
        <rFont val="Arial"/>
        <sz val="11.0"/>
      </rPr>
      <t xml:space="preserve">Send Day-2 Post-Deploy thread to </t>
    </r>
    <r>
      <rPr>
        <rFont val="Arial"/>
        <color rgb="FF1155CC"/>
        <sz val="11.0"/>
        <u/>
      </rPr>
      <t>#dev-roadmap-review</t>
    </r>
  </si>
  <si>
    <t xml:space="preserve">Reply to the original thread! </t>
  </si>
  <si>
    <t>Archived Tasks</t>
  </si>
  <si>
    <t>Pre-upload symbols for the following (Within 24 hours of deployment)</t>
  </si>
  <si>
    <r>
      <rPr>
        <rFont val="Arial"/>
        <sz val="11.0"/>
      </rPr>
      <t xml:space="preserve">*No longer needed per </t>
    </r>
    <r>
      <rPr>
        <rFont val="Arial"/>
        <color rgb="FF1155CC"/>
        <sz val="11.0"/>
        <u/>
      </rPr>
      <t>#on-crashreporter-ext</t>
    </r>
  </si>
  <si>
    <r>
      <rPr>
        <rFont val="Arial"/>
        <sz val="11.0"/>
      </rPr>
      <t xml:space="preserve">Wiki: </t>
    </r>
    <r>
      <rPr>
        <rFont val="Arial"/>
        <color rgb="FF1155CC"/>
        <sz val="11.0"/>
        <u/>
      </rPr>
      <t xml:space="preserve">https://wiki.it.epicgames.net/display/FORT/How+to+Index+Symbols+Manually+for+Crash+Reporter
</t>
    </r>
    <r>
      <rPr>
        <rFont val="Arial"/>
        <sz val="11.0"/>
      </rPr>
      <t xml:space="preserve">1. Navigate to the </t>
    </r>
    <r>
      <rPr>
        <rFont val="Arial"/>
        <b/>
        <sz val="11.0"/>
      </rPr>
      <t xml:space="preserve">CrashReporter_Symbol-Indexer </t>
    </r>
    <r>
      <rPr>
        <rFont val="Arial"/>
        <color rgb="FF1155CC"/>
        <sz val="11.0"/>
        <u/>
      </rPr>
      <t>folder</t>
    </r>
    <r>
      <rPr>
        <rFont val="Arial"/>
        <sz val="11.0"/>
      </rPr>
      <t xml:space="preserve"> and copy to your computer</t>
    </r>
    <r>
      <rPr>
        <rFont val="Arial"/>
        <b/>
        <sz val="11.0"/>
      </rPr>
      <t xml:space="preserve">
</t>
    </r>
    <r>
      <rPr>
        <rFont val="Arial"/>
        <sz val="11.0"/>
      </rPr>
      <t xml:space="preserve">2. Open the </t>
    </r>
    <r>
      <rPr>
        <rFont val="Arial"/>
        <b/>
        <sz val="11.0"/>
      </rPr>
      <t>_Windows</t>
    </r>
    <r>
      <rPr>
        <rFont val="Arial"/>
        <sz val="11.0"/>
      </rPr>
      <t xml:space="preserve"> file by Right Click  &gt; Run With Powershell 
3. Input the version number in the format </t>
    </r>
    <r>
      <rPr>
        <rFont val="Arial"/>
        <color rgb="FFFF0000"/>
        <sz val="11.0"/>
      </rPr>
      <t>XX.YY</t>
    </r>
    <r>
      <rPr>
        <rFont val="Arial"/>
        <sz val="11.0"/>
      </rPr>
      <t xml:space="preserve"> (</t>
    </r>
    <r>
      <rPr>
        <rFont val="Arial"/>
        <color rgb="FFFF0000"/>
        <sz val="11.0"/>
      </rPr>
      <t>Not XX.YY.Z</t>
    </r>
    <r>
      <rPr>
        <rFont val="Arial"/>
        <sz val="11.0"/>
      </rPr>
      <t xml:space="preserve">) and hit enter
   </t>
    </r>
    <r>
      <rPr>
        <rFont val="Arial"/>
        <color rgb="FFFF0000"/>
        <sz val="11.0"/>
      </rPr>
      <t>CHECKLIST_VERSION</t>
    </r>
    <r>
      <rPr>
        <rFont val="Arial"/>
        <sz val="11.0"/>
      </rPr>
      <t xml:space="preserve">
4. Input the CL from the </t>
    </r>
    <r>
      <rPr>
        <rFont val="Arial"/>
        <color rgb="FF1155CC"/>
        <sz val="11.0"/>
        <u/>
      </rPr>
      <t>REAL-XXXX</t>
    </r>
    <r>
      <rPr>
        <rFont val="Arial"/>
        <sz val="11.0"/>
      </rPr>
      <t xml:space="preserve"> Ticket (no ++) and hit enter
5. Repeat for </t>
    </r>
    <r>
      <rPr>
        <rFont val="Arial"/>
        <b/>
        <sz val="11.0"/>
      </rPr>
      <t>Switch, Android, IOS &amp; Linux</t>
    </r>
  </si>
  <si>
    <r>
      <rPr>
        <rFont val="Arial"/>
        <sz val="11.0"/>
      </rPr>
      <t xml:space="preserve">Confirm MCP deploy percentage with OGS (tag Pete Axt &amp; Joe Pintozzi) and Live Ops.
   </t>
    </r>
    <r>
      <rPr>
        <rFont val="Arial"/>
        <color rgb="FF1155CC"/>
        <sz val="11.0"/>
        <u/>
      </rPr>
      <t>WIKI</t>
    </r>
  </si>
  <si>
    <r>
      <rPr>
        <rFont val="Arial"/>
        <b/>
        <color rgb="FF000000"/>
        <sz val="11.0"/>
      </rPr>
      <t>Slack:</t>
    </r>
    <r>
      <rPr>
        <rFont val="Arial"/>
        <color rgb="FF000000"/>
        <sz val="11.0"/>
      </rPr>
      <t xml:space="preserve"> </t>
    </r>
    <r>
      <rPr>
        <rFont val="Arial"/>
        <color rgb="FF0000FF"/>
        <sz val="11.0"/>
      </rPr>
      <t>LINK</t>
    </r>
  </si>
  <si>
    <r>
      <rPr>
        <rFont val="Arial"/>
        <sz val="11.0"/>
      </rPr>
      <t xml:space="preserve">1. Make a post in </t>
    </r>
    <r>
      <rPr>
        <rFont val="Arial"/>
        <color rgb="FF1155CC"/>
        <sz val="11.0"/>
        <u/>
      </rPr>
      <t>#epic-live-operations-ext</t>
    </r>
    <r>
      <rPr>
        <rFont val="Arial"/>
        <sz val="11.0"/>
      </rPr>
      <t xml:space="preserve"> or </t>
    </r>
    <r>
      <rPr>
        <rFont val="Arial"/>
        <color rgb="FF1155CC"/>
        <sz val="11.0"/>
        <u/>
      </rPr>
      <t>#on-dbs-game-services-ext</t>
    </r>
    <r>
      <rPr>
        <rFont val="Arial"/>
        <sz val="11.0"/>
      </rPr>
      <t xml:space="preserve"> using the suggested text in Column H</t>
    </r>
  </si>
  <si>
    <r>
      <rPr>
        <rFont val="arial,sans,sans-serif"/>
        <sz val="11.0"/>
      </rPr>
      <t xml:space="preserve">@Joe Pintozzi @Pete Axt 
Just confirming we are targeting 50% DeployHostPercentage during downtime as usual for the </t>
    </r>
    <r>
      <rPr>
        <rFont val="arial,sans,sans-serif"/>
        <color rgb="FFFF0000"/>
        <sz val="11.0"/>
      </rPr>
      <t>CHECKLIST_VERSION</t>
    </r>
    <r>
      <rPr>
        <rFont val="arial,sans,sans-serif"/>
        <sz val="11.0"/>
      </rPr>
      <t xml:space="preserve"> MCP deploy tomorrow?</t>
    </r>
  </si>
  <si>
    <t>Create Bug Bids Page</t>
  </si>
  <si>
    <r>
      <rPr>
        <rFont val="Arial"/>
        <b/>
        <color rgb="FF000000"/>
        <sz val="11.0"/>
      </rPr>
      <t>Bug Bids Page:</t>
    </r>
    <r>
      <rPr>
        <rFont val="Arial"/>
        <color rgb="FF000000"/>
        <sz val="11.0"/>
      </rPr>
      <t xml:space="preserve"> </t>
    </r>
    <r>
      <rPr>
        <rFont val="Arial"/>
        <color rgb="FF0000FF"/>
        <sz val="11.0"/>
      </rPr>
      <t>LINK</t>
    </r>
  </si>
  <si>
    <r>
      <rPr>
        <rFont val="Arial"/>
        <sz val="11.0"/>
      </rPr>
      <t>1. Go to the previous version's Bug Bids Page (</t>
    </r>
    <r>
      <rPr>
        <rFont val="Arial"/>
        <color rgb="FF1155CC"/>
        <sz val="11.0"/>
        <u/>
      </rPr>
      <t xml:space="preserve">here)
</t>
    </r>
    <r>
      <rPr>
        <rFont val="Arial"/>
        <sz val="11.0"/>
      </rPr>
      <t xml:space="preserve">2. Click "..." &gt; Copy &gt; Copy
3. Change title to </t>
    </r>
    <r>
      <rPr>
        <rFont val="Arial"/>
        <b/>
        <sz val="11.0"/>
      </rPr>
      <t xml:space="preserve">Bug Bids for </t>
    </r>
    <r>
      <rPr>
        <rFont val="Arial"/>
        <b/>
        <color rgb="FFFF0000"/>
        <sz val="11.0"/>
      </rPr>
      <t>CHECKLIST_VERSION</t>
    </r>
    <r>
      <rPr>
        <rFont val="Arial"/>
        <sz val="11.0"/>
      </rPr>
      <t xml:space="preserve"> &gt; Publish
4. Note the current values in the </t>
    </r>
    <r>
      <rPr>
        <rFont val="Arial"/>
        <b/>
        <sz val="11.0"/>
      </rPr>
      <t>Issues Left</t>
    </r>
    <r>
      <rPr>
        <rFont val="Arial"/>
        <sz val="11.0"/>
      </rPr>
      <t xml:space="preserve"> column
5. Edit the page &gt; Update the hard coded HL-1w and HL dates as per the </t>
    </r>
    <r>
      <rPr>
        <rFont val="Arial"/>
        <color rgb="FF1155CC"/>
        <sz val="11.0"/>
        <u/>
      </rPr>
      <t>FN Schedule</t>
    </r>
    <r>
      <rPr>
        <rFont val="Arial"/>
        <sz val="11.0"/>
      </rPr>
      <t xml:space="preserve">
6. Clear the hardcoded values in HL-1W and HL columns (highlight and delete)
</t>
    </r>
    <r>
      <rPr>
        <rFont val="Arial"/>
        <color rgb="FFFF00FF"/>
        <sz val="11.0"/>
      </rPr>
      <t>This section is borked until the &lt;&gt; is re-added back. Need to do manually until then :(((((</t>
    </r>
    <r>
      <rPr>
        <rFont val="Arial"/>
        <sz val="11.0"/>
      </rPr>
      <t xml:space="preserve">
7. Select the </t>
    </r>
    <r>
      <rPr>
        <rFont val="Arial"/>
        <b/>
        <sz val="11.0"/>
      </rPr>
      <t>&lt;&gt;</t>
    </r>
    <r>
      <rPr>
        <rFont val="Arial"/>
        <sz val="11.0"/>
      </rPr>
      <t xml:space="preserve"> icon to open in source editor
8. Find the version you copied from, replace all with the version you want &gt; Apply &gt; Update
9. Ensure the values have changed</t>
    </r>
  </si>
  <si>
    <r>
      <rPr>
        <rFont val="Arial"/>
        <sz val="11.0"/>
      </rPr>
      <t xml:space="preserve">Schedule Send Bug Bids Email </t>
    </r>
    <r>
      <rPr>
        <rFont val="Arial"/>
        <b/>
        <sz val="11.0"/>
        <u/>
      </rPr>
      <t>10 days prior to Hard Lock date at 10:30am</t>
    </r>
  </si>
  <si>
    <r>
      <rPr>
        <rFont val="Arial"/>
        <sz val="11.0"/>
      </rPr>
      <t xml:space="preserve">Send scheduled for </t>
    </r>
    <r>
      <rPr>
        <rFont val="Arial"/>
        <color rgb="FFFF0000"/>
        <sz val="11.0"/>
      </rPr>
      <t>DATE</t>
    </r>
  </si>
  <si>
    <r>
      <rPr>
        <rFont val="Arial"/>
        <sz val="11.0"/>
      </rPr>
      <t xml:space="preserve">1. Go to GMail and compose a new email
2. Send email using the suggested text in Column H
3. Link the bug bids page to the </t>
    </r>
    <r>
      <rPr>
        <rFont val="Arial"/>
        <color rgb="FF0000FF"/>
        <sz val="11.0"/>
      </rPr>
      <t>blue text</t>
    </r>
    <r>
      <rPr>
        <rFont val="Arial"/>
        <sz val="11.0"/>
      </rPr>
      <t xml:space="preserve">
4. Change </t>
    </r>
    <r>
      <rPr>
        <rFont val="Arial"/>
        <color rgb="FFFF0000"/>
        <sz val="11.0"/>
      </rPr>
      <t>Day MM/DD</t>
    </r>
    <r>
      <rPr>
        <rFont val="Arial"/>
        <sz val="11.0"/>
      </rPr>
      <t xml:space="preserve"> to the date of review </t>
    </r>
    <r>
      <rPr>
        <rFont val="Arial"/>
        <color rgb="FFFF00FF"/>
        <sz val="11.0"/>
      </rPr>
      <t>(monday the week of HL)</t>
    </r>
    <r>
      <rPr>
        <rFont val="Arial"/>
        <sz val="11.0"/>
      </rPr>
      <t xml:space="preserve">
5. Once done, hit the drop down arrow on the blue Send button &gt; Schedule Send
6. Pick a Date &amp; Time &gt; </t>
    </r>
    <r>
      <rPr>
        <rFont val="Arial"/>
        <b/>
        <sz val="11.0"/>
        <u/>
      </rPr>
      <t xml:space="preserve">10 days prior to Hard Lock date at 10:30am </t>
    </r>
    <r>
      <rPr>
        <rFont val="Arial"/>
        <b/>
        <color rgb="FFFF0000"/>
        <sz val="11.0"/>
        <u/>
      </rPr>
      <t>(See Cell F2)</t>
    </r>
    <r>
      <rPr>
        <rFont val="Arial"/>
        <sz val="11.0"/>
      </rPr>
      <t xml:space="preserve">
7. Schedule Send
8. Go to your gmail &gt; Scheduled (below sent) and review the preview to ensure it is all correct
9. Paste the scheduled send info in column F for reference </t>
    </r>
  </si>
  <si>
    <r>
      <rPr>
        <rFont val="Arial"/>
        <b/>
        <sz val="11.0"/>
      </rPr>
      <t xml:space="preserve">The </t>
    </r>
    <r>
      <rPr>
        <rFont val="Arial"/>
        <b/>
        <color rgb="FF0000FF"/>
        <sz val="11.0"/>
      </rPr>
      <t>CHECKLIST_VERSION Bug Bids</t>
    </r>
    <r>
      <rPr>
        <rFont val="Arial"/>
        <b/>
        <sz val="11.0"/>
      </rPr>
      <t xml:space="preserve"> wiki has been created and is ready for you to enter your bids!
We will start reviewing at morning sync next week on </t>
    </r>
    <r>
      <rPr>
        <rFont val="Arial"/>
        <b/>
        <color rgb="FFFF0000"/>
        <sz val="11.0"/>
      </rPr>
      <t>DAY MM/DD</t>
    </r>
    <r>
      <rPr>
        <rFont val="Arial"/>
        <b/>
        <sz val="11.0"/>
      </rPr>
      <t>.</t>
    </r>
    <r>
      <rPr>
        <rFont val="Arial"/>
        <sz val="11.0"/>
      </rPr>
      <t xml:space="preserve">
Reminder, there's a link on the top of this page you can use to look at historic fix rate data for your components, which you can use to reason about what your teams can realistically tackle leading up to </t>
    </r>
    <r>
      <rPr>
        <rFont val="Arial"/>
        <color rgb="FFFF0000"/>
        <sz val="11.0"/>
      </rPr>
      <t>CHECKLIST_VERSION</t>
    </r>
    <r>
      <rPr>
        <rFont val="Arial"/>
        <sz val="11.0"/>
      </rPr>
      <t xml:space="preserve">. Past Bug Bid pages are also still available for review under the Release Accountability parent page.
</t>
    </r>
    <r>
      <rPr>
        <rFont val="Arial"/>
        <color rgb="FFFF0000"/>
        <sz val="11.0"/>
      </rPr>
      <t>CHECKLIST_VERSION</t>
    </r>
    <r>
      <rPr>
        <rFont val="Arial"/>
        <sz val="11.0"/>
      </rPr>
      <t xml:space="preserve"> Dashboard: [</t>
    </r>
    <r>
      <rPr>
        <rFont val="Arial"/>
        <color rgb="FF0000FF"/>
        <sz val="11.0"/>
      </rPr>
      <t>Link</t>
    </r>
    <r>
      <rPr>
        <rFont val="Arial"/>
        <sz val="11.0"/>
      </rPr>
      <t>]
Doing this thinking now, ahead of the hectic bugfix stage, will help identify rational targets you can use to guide triage activities &amp; tradeoff decisions. 
Thanks,
Release Team</t>
    </r>
  </si>
  <si>
    <r>
      <rPr>
        <rFont val="Arial"/>
        <b/>
        <sz val="11.0"/>
      </rPr>
      <t>TO:</t>
    </r>
    <r>
      <rPr>
        <rFont val="Arial"/>
        <sz val="11.0"/>
      </rPr>
      <t xml:space="preserve">
Release-Team@epicgames.com
</t>
    </r>
    <r>
      <rPr>
        <rFont val="Arial"/>
        <b/>
        <sz val="11.0"/>
      </rPr>
      <t>CC:</t>
    </r>
    <r>
      <rPr>
        <rFont val="Arial"/>
        <sz val="11.0"/>
      </rPr>
      <t xml:space="preserve">
FN-Prod-All &lt;FN-Prod-All@epicgames.com&gt;, FNE Release &lt;fne-release@epicgames.com&gt;
</t>
    </r>
    <r>
      <rPr>
        <rFont val="Arial"/>
        <b/>
        <sz val="11.0"/>
      </rPr>
      <t xml:space="preserve">Subject:
</t>
    </r>
    <r>
      <rPr>
        <rFont val="Arial"/>
        <sz val="11.0"/>
      </rPr>
      <t xml:space="preserve">Bug Bids for </t>
    </r>
    <r>
      <rPr>
        <rFont val="Arial"/>
        <color rgb="FFFF0000"/>
        <sz val="11.0"/>
      </rPr>
      <t>CHECKLIST_VERSION</t>
    </r>
  </si>
  <si>
    <r>
      <rPr>
        <rFont val="Arial"/>
        <color rgb="FFFF00FF"/>
        <sz val="11.0"/>
      </rPr>
      <t>(Joe) I would just completely kill this line in favor of the Build Protection line just above.</t>
    </r>
    <r>
      <rPr>
        <rFont val="Arial"/>
        <sz val="11.0"/>
      </rPr>
      <t xml:space="preserve">
Run </t>
    </r>
    <r>
      <rPr>
        <rFont val="Arial"/>
        <b/>
        <sz val="11.0"/>
      </rPr>
      <t>Keep Release Candidate</t>
    </r>
    <r>
      <rPr>
        <rFont val="Arial"/>
        <sz val="11.0"/>
      </rPr>
      <t xml:space="preserve"> job for all final client candidate CLs.</t>
    </r>
  </si>
  <si>
    <r>
      <rPr>
        <rFont val="Arial"/>
        <b/>
        <sz val="11.0"/>
      </rPr>
      <t>PLATFORM_1:</t>
    </r>
    <r>
      <rPr>
        <rFont val="Arial"/>
        <sz val="11.0"/>
      </rPr>
      <t xml:space="preserve"> </t>
    </r>
    <r>
      <rPr>
        <rFont val="Arial"/>
        <color rgb="FF0000FF"/>
        <sz val="11.0"/>
      </rPr>
      <t>HORDE_JOB_LINK</t>
    </r>
    <r>
      <rPr>
        <rFont val="Arial"/>
        <sz val="11.0"/>
      </rPr>
      <t xml:space="preserve">
</t>
    </r>
    <r>
      <rPr>
        <rFont val="Arial"/>
        <b/>
        <sz val="11.0"/>
      </rPr>
      <t>PLATFORM_2:</t>
    </r>
    <r>
      <rPr>
        <rFont val="Arial"/>
        <sz val="11.0"/>
      </rPr>
      <t xml:space="preserve"> </t>
    </r>
    <r>
      <rPr>
        <rFont val="Arial"/>
        <color rgb="FF0000FF"/>
        <sz val="11.0"/>
      </rPr>
      <t>HORDE_JOB_LINK</t>
    </r>
    <r>
      <rPr>
        <rFont val="Arial"/>
        <sz val="11.0"/>
      </rPr>
      <t xml:space="preserve">
</t>
    </r>
    <r>
      <rPr>
        <rFont val="Arial"/>
        <b/>
        <sz val="11.0"/>
      </rPr>
      <t>PLATFORM_3:</t>
    </r>
    <r>
      <rPr>
        <rFont val="Arial"/>
        <sz val="11.0"/>
      </rPr>
      <t xml:space="preserve"> </t>
    </r>
    <r>
      <rPr>
        <rFont val="Arial"/>
        <color rgb="FF0000FF"/>
        <sz val="11.0"/>
      </rPr>
      <t>HORDE_JOB_LINK</t>
    </r>
  </si>
  <si>
    <r>
      <rPr>
        <rFont val="Arial"/>
        <sz val="11.0"/>
      </rPr>
      <t xml:space="preserve">1. Go to the </t>
    </r>
    <r>
      <rPr>
        <rFont val="Arial"/>
        <color rgb="FF1155CC"/>
        <sz val="11.0"/>
        <u/>
      </rPr>
      <t>REAL-XXXX</t>
    </r>
    <r>
      <rPr>
        <rFont val="Arial"/>
        <sz val="11.0"/>
      </rPr>
      <t xml:space="preserve"> ticket for this release to see the final candidate CLs
2. Go to the </t>
    </r>
    <r>
      <rPr>
        <rFont val="Arial"/>
        <color rgb="FF1155CC"/>
        <sz val="11.0"/>
        <u/>
      </rPr>
      <t xml:space="preserve">Promotions </t>
    </r>
    <r>
      <rPr>
        <rFont val="Arial"/>
        <sz val="11.0"/>
      </rPr>
      <t xml:space="preserve">tab of Main Horde
3. Select the blue </t>
    </r>
    <r>
      <rPr>
        <rFont val="Arial"/>
        <b/>
        <sz val="11.0"/>
      </rPr>
      <t>New Job</t>
    </r>
    <r>
      <rPr>
        <rFont val="Arial"/>
        <sz val="11.0"/>
      </rPr>
      <t xml:space="preserve"> button in top right
4. Change template dropdown to </t>
    </r>
    <r>
      <rPr>
        <rFont val="Arial"/>
        <b/>
        <sz val="11.0"/>
      </rPr>
      <t xml:space="preserve">Keep Release Candidate
</t>
    </r>
    <r>
      <rPr>
        <rFont val="Arial"/>
        <sz val="11.0"/>
      </rPr>
      <t xml:space="preserve">5. Put the first CL in the </t>
    </r>
    <r>
      <rPr>
        <rFont val="Arial"/>
        <b/>
        <sz val="11.0"/>
      </rPr>
      <t>Change</t>
    </r>
    <r>
      <rPr>
        <rFont val="Arial"/>
        <sz val="11.0"/>
      </rPr>
      <t xml:space="preserve"> field and set the associated </t>
    </r>
    <r>
      <rPr>
        <rFont val="Arial"/>
        <b/>
        <sz val="11.0"/>
      </rPr>
      <t>Promote Platforms</t>
    </r>
    <r>
      <rPr>
        <rFont val="Arial"/>
        <sz val="11.0"/>
      </rPr>
      <t xml:space="preserve"> field. Then </t>
    </r>
    <r>
      <rPr>
        <rFont val="Arial"/>
        <b/>
        <sz val="11.0"/>
      </rPr>
      <t>Start Job</t>
    </r>
    <r>
      <rPr>
        <rFont val="Arial"/>
        <sz val="11.0"/>
      </rPr>
      <t xml:space="preserve">.
   a. Re-Run for all </t>
    </r>
    <r>
      <rPr>
        <rFont val="Arial"/>
        <b/>
        <sz val="11.0"/>
      </rPr>
      <t>Client</t>
    </r>
    <r>
      <rPr>
        <rFont val="Arial"/>
        <sz val="11.0"/>
      </rPr>
      <t xml:space="preserve"> CLs with their associated </t>
    </r>
    <r>
      <rPr>
        <rFont val="Arial"/>
        <b/>
        <sz val="11.0"/>
      </rPr>
      <t>Promote Platforms</t>
    </r>
    <r>
      <rPr>
        <rFont val="Arial"/>
        <sz val="11.0"/>
      </rPr>
      <t xml:space="preserve"> field. </t>
    </r>
  </si>
  <si>
    <t>Release Team no longer needs to send hotfixes to update CRC values when we ship new Android client builds. The 13.40 values need to stay, but the Android APK Whitelist hotfixes no longer function in 23.50+ . This is now being done on the AntiCheat side via Dragonfly.</t>
  </si>
  <si>
    <t>Verify it is in the game config file</t>
  </si>
  <si>
    <t xml:space="preserve">Review Android APK allowlist syntax is included and correct in Release QA swarm link and in PredeployA files </t>
  </si>
  <si>
    <t>Create a Jira for StW Calendar/Store to be update/reviewed (CN/RoW)</t>
  </si>
  <si>
    <r>
      <rPr>
        <rFont val="Arial"/>
        <sz val="11.0"/>
      </rPr>
      <t>Assign to Dav Harnish and CC Henry Meredith in comments</t>
    </r>
    <r>
      <rPr>
        <rFont val="Arial"/>
        <color rgb="FF000000"/>
        <sz val="11.0"/>
      </rPr>
      <t xml:space="preserve">
</t>
    </r>
    <r>
      <rPr>
        <rFont val="Arial"/>
        <color rgb="FF1155CC"/>
        <sz val="11.0"/>
        <u/>
      </rPr>
      <t>https://jira.it.epicgames.net/browse/FORT-247162</t>
    </r>
  </si>
  <si>
    <t>Check Android APK size and make sure it is under 150 MB</t>
  </si>
  <si>
    <t>Look at APK in the build folder</t>
  </si>
  <si>
    <r>
      <rPr>
        <rFont val="Arial"/>
        <sz val="11.0"/>
      </rPr>
      <t xml:space="preserve">Create a tab in </t>
    </r>
    <r>
      <rPr>
        <rFont val="Arial"/>
        <color rgb="FF1155CC"/>
        <sz val="11.0"/>
        <u/>
      </rPr>
      <t>FN Playlist Planning sheet</t>
    </r>
    <r>
      <rPr>
        <rFont val="Arial"/>
        <sz val="11.0"/>
      </rPr>
      <t xml:space="preserve"> and let stakeholders know in </t>
    </r>
    <r>
      <rPr>
        <rFont val="Arial"/>
        <color rgb="FF1155CC"/>
        <sz val="11.0"/>
        <u/>
      </rPr>
      <t>#fn-release-playlistplanning-ext</t>
    </r>
    <r>
      <rPr>
        <rFont val="Arial"/>
        <sz val="11.0"/>
      </rPr>
      <t xml:space="preserve"> that it now exists</t>
    </r>
  </si>
  <si>
    <r>
      <rPr>
        <rFont val="Arial"/>
        <color rgb="FF1155CC"/>
        <sz val="11.0"/>
        <u/>
      </rPr>
      <t xml:space="preserve">https://confluence.it.epicgames.com/display/FORT/Playlist+Planning
</t>
    </r>
    <r>
      <rPr>
        <rFont val="Arial"/>
        <b/>
        <sz val="11.0"/>
      </rPr>
      <t xml:space="preserve">Note: </t>
    </r>
    <r>
      <rPr>
        <rFont val="Arial"/>
        <sz val="11.0"/>
      </rPr>
      <t>If its a .10 release, spin up a thread. If its not, then mark this task as N/A.</t>
    </r>
  </si>
  <si>
    <t>Schedule Meeting: Release Notes Signoff</t>
  </si>
  <si>
    <t>No Release Notes!</t>
  </si>
  <si>
    <t>Thurs. of CertSub week</t>
  </si>
  <si>
    <t>Release Notes: Initial Setup and Email Sent</t>
  </si>
  <si>
    <t>Schedule Calendar Reminders: Release Notes Section Owners</t>
  </si>
  <si>
    <t>1 each day for 2 document days of release notes</t>
  </si>
  <si>
    <t>Order breakfast for morning of publish day</t>
  </si>
  <si>
    <t>Please bring this back!!!</t>
  </si>
  <si>
    <t>Send initial IOS Submission email</t>
  </si>
  <si>
    <t>Update Google Play Roadmap email (if applicable)</t>
  </si>
  <si>
    <t>to:
Dan Song &lt;mtd@google.com(opens in new tab)&gt;
Lawrence Koh &lt;lawrencekoh@google.com(opens in new tab)&gt;
CC
release-team
Jocelyn
Hans</t>
  </si>
  <si>
    <t>Send Release Notes 1st Draft to FN-Release-Updates</t>
  </si>
  <si>
    <t>Forward CN patch notes to EGC</t>
  </si>
  <si>
    <t>Forward version patch notes for China to Martin Yu. Martin will review and deliver to Tencent.</t>
  </si>
  <si>
    <t>Add IOS Whitelist Hotfix to MobileCert</t>
  </si>
  <si>
    <t>Check iOS Compressed File Size</t>
  </si>
  <si>
    <r>
      <rPr>
        <rFont val="Arial"/>
        <sz val="11.0"/>
      </rPr>
      <t xml:space="preserve">Compressed File Size: MB
Previously in 13.40 Release flagged if greater than 200 MB. Compressed sizes have increased in allowance from Apple.
We should still note what the size is and report to tech-mobile
Jira for investigations is </t>
    </r>
    <r>
      <rPr>
        <rFont val="Arial"/>
        <color rgb="FF1155CC"/>
        <sz val="11.0"/>
        <u/>
      </rPr>
      <t>FORT-772296</t>
    </r>
    <r>
      <rPr>
        <rFont val="Arial"/>
        <sz val="11.0"/>
      </rPr>
      <t xml:space="preserve">
This process may be something we can remove, but need to keep an eye out for a few releases. [</t>
    </r>
    <r>
      <rPr>
        <rFont val="Arial"/>
        <color rgb="FF1155CC"/>
        <sz val="11.0"/>
        <u/>
      </rPr>
      <t>thread</t>
    </r>
    <r>
      <rPr>
        <rFont val="Arial"/>
        <sz val="11.0"/>
      </rPr>
      <t>]</t>
    </r>
  </si>
  <si>
    <r>
      <rPr>
        <rFont val="arial,sans,sans-serif"/>
        <sz val="11.0"/>
      </rPr>
      <t xml:space="preserve">1. Go to </t>
    </r>
    <r>
      <rPr>
        <rFont val="arial,sans,sans-serif"/>
        <color rgb="FF1155CC"/>
        <sz val="11.0"/>
        <u/>
      </rPr>
      <t>https://appstoreconnect.apple.com/apps</t>
    </r>
    <r>
      <rPr>
        <rFont val="arial,sans,sans-serif"/>
        <sz val="11.0"/>
      </rPr>
      <t xml:space="preserve">
2. Select Fortnite
3. Select TestFlight
4. Select the RC candidate Version and Build
5. View the Build Metadata for Compressed File Size
6. Record the size and pass along to Tech-Mobile</t>
    </r>
  </si>
  <si>
    <t>Audit MobileCert environment config for potential cert blockers</t>
  </si>
  <si>
    <t>Configure MobileCert Build Info</t>
  </si>
  <si>
    <t>MobileCert: MCP Update</t>
  </si>
  <si>
    <t>MobileCert: Server Promote</t>
  </si>
  <si>
    <t>Cert Submission: iOS</t>
  </si>
  <si>
    <t>Send email notifying Apple contacts that build is uploaded</t>
  </si>
  <si>
    <t>Send email notifying Google contacts that build is uploaded</t>
  </si>
  <si>
    <t>Remove MobileCert Redirect</t>
  </si>
  <si>
    <t>Remove Android Build Info from MobileCert</t>
  </si>
  <si>
    <t>Live: Update LiveCN Build Info</t>
  </si>
  <si>
    <t>Deploy will be coordinated with TC in #ext-fncn-live in Slack. TC will flip WeGame switches. THIS STEP IS ONLY NEEDED IF STAGING THE CN BUILD FAILED.</t>
  </si>
  <si>
    <t>VVV To be Re-Added Once iOS comes back VVV</t>
  </si>
  <si>
    <t>Make sure PredeployA Hotfix Files are set back to appropriate Android Whitelist and IOS Banning syntax for LOPS to copy at time of release</t>
  </si>
  <si>
    <t>Only Android?</t>
  </si>
  <si>
    <t>Android: Whitelist syntax needs to be added
IOS: Remove the following:
[/Script/FortniteGame.FortGameModeZone]
BanCodeAction_20=(AnyReason=2, UnsignedIPA=0)
BanCodeAction_28=(AnyReason=2, NoIOSCryptInfo=0)</t>
  </si>
  <si>
    <t>Make sure PredeployA Hotfix Files are set back to appropriate Android Whitelist and IOS Banning syntax for QA to not be blocked</t>
  </si>
  <si>
    <t>Android: Whitelist synatx needs to be removed
IOS: Add the following:
[/Script/FortniteGame.FortGameModeZone]
BanCodeAction_20=(AnyReason=2, UnsignedIPA=0)
BanCodeAction_28=(AnyReason=2, NoIOSCryptInfo=0</t>
  </si>
  <si>
    <t>Determine if release breaks Replays and/or if we should whitelist any old CLs</t>
  </si>
  <si>
    <t>https://wiki.it.epicgames.net/pages/viewpage.action?spaceKey=FORT&amp;title=Replay+Whitelisting</t>
  </si>
  <si>
    <t>Should be considered if we are breaking replays of a major Live event from the previous release
Ask Shak or Matt Grandstaff</t>
  </si>
  <si>
    <t>Test verify PS4 remaster jobs have no errors or warnings</t>
  </si>
  <si>
    <t>Nightly Job "Publish PS4 Remaster Submission Packages (SIEA (07022)  Only)"</t>
  </si>
  <si>
    <t>Confirm all Non-Unity warnings and errors are fixed or benign</t>
  </si>
  <si>
    <t>PS4: Update R:\Analytics\sony_version.csv</t>
  </si>
  <si>
    <t>I refuse</t>
  </si>
  <si>
    <r>
      <rPr>
        <rFont val="Arial"/>
        <color rgb="FFFF0000"/>
        <sz val="11.0"/>
      </rPr>
      <t xml:space="preserve">[24 hrs before] 
</t>
    </r>
    <r>
      <rPr>
        <rFont val="Arial"/>
        <color rgb="FF000000"/>
        <sz val="11.0"/>
      </rPr>
      <t>Inform Tencent and Community</t>
    </r>
  </si>
  <si>
    <r>
      <rPr>
        <rFont val="Arial"/>
      </rPr>
      <t>24 hrs before - Inform in #ext-fncn-live @Sula Yu and CN QA deply captain
Check EGC QA Checklist &gt; Captain tab  for additional @</t>
    </r>
    <r>
      <rPr>
        <rFont val="Arial"/>
        <color rgb="FF000000"/>
      </rPr>
      <t xml:space="preserve">
</t>
    </r>
    <r>
      <rPr>
        <rFont val="Arial"/>
        <color rgb="FF1155CC"/>
        <u/>
      </rPr>
      <t>https://docs.google.com/spreadsheets/d/1nUx7qP1aLLU6D1VVv0Q4mx18aMMG_tz5vmQC0Z9wxgc/edit?usp=shari</t>
    </r>
    <r>
      <rPr>
        <rFont val="Arial"/>
      </rPr>
      <t xml:space="preserve">ng </t>
    </r>
  </si>
  <si>
    <r>
      <rPr>
        <rFont val="Arial"/>
        <color rgb="FFFF0000"/>
        <sz val="11.0"/>
      </rPr>
      <t xml:space="preserve">[24 hrs before] 
</t>
    </r>
    <r>
      <rPr>
        <rFont val="Arial"/>
        <color rgb="FF000000"/>
        <sz val="11.0"/>
      </rPr>
      <t>Release JIRA</t>
    </r>
  </si>
  <si>
    <t>Link Release management Jira ticket here</t>
  </si>
  <si>
    <r>
      <rPr>
        <rFont val="Arial"/>
        <color rgb="FFFF0000"/>
        <sz val="11.0"/>
      </rPr>
      <t xml:space="preserve">[2 hours befire] 
</t>
    </r>
    <r>
      <rPr>
        <rFont val="Arial"/>
        <color rgb="FF000000"/>
        <sz val="11.0"/>
      </rPr>
      <t>Hotfixes Checked In and Previewed</t>
    </r>
  </si>
  <si>
    <t>Check fn-release-team around 4PM ET</t>
  </si>
  <si>
    <r>
      <rPr>
        <rFont val="Arial"/>
      </rPr>
      <t xml:space="preserve">RQA will provide a Swarm shelf to approve and merge around 4PM ET
</t>
    </r>
    <r>
      <rPr>
        <rFont val="Arial"/>
        <color rgb="FF1155CC"/>
        <u/>
      </rPr>
      <t>https://docs.google.com/spreadsheets/d/1w5PQcnciR-lbbU6H6m0aaqgiFWNRbttSr7uEoCmKUzk/edit#gid=206378158</t>
    </r>
    <r>
      <rPr>
        <rFont val="Arial"/>
      </rPr>
      <t xml:space="preserve">3 </t>
    </r>
  </si>
  <si>
    <r>
      <rPr>
        <rFont val="Arial"/>
        <color rgb="FFFF0000"/>
        <sz val="11.0"/>
      </rPr>
      <t xml:space="preserve">[2 hours before] 
</t>
    </r>
    <r>
      <rPr>
        <rFont val="Arial"/>
        <color rgb="FF000000"/>
        <sz val="11.0"/>
      </rPr>
      <t>Schedule Downtime (Fortnite)</t>
    </r>
  </si>
  <si>
    <t>Schedule sometime before 4:40pm</t>
  </si>
  <si>
    <t>https://adminportal-website-management.ol.epicgames.net/lightswitch2/schedule/fortnitelivecn?server=Lightswitch&amp;moduleName=lightswitch</t>
  </si>
  <si>
    <r>
      <rPr>
        <rFont val="Arial"/>
        <color rgb="FFFF0000"/>
        <sz val="11.0"/>
      </rPr>
      <t xml:space="preserve">[1 hrs before] 
</t>
    </r>
    <r>
      <rPr>
        <rFont val="Arial"/>
        <color rgb="FF000000"/>
        <sz val="11.0"/>
      </rPr>
      <t>Verify Client, Server, and MCP for release</t>
    </r>
  </si>
  <si>
    <t>Pinged in Release Private if unsure of any changes</t>
  </si>
  <si>
    <r>
      <rPr>
        <rFont val="Arial"/>
        <color rgb="FFFF0000"/>
        <sz val="11.0"/>
      </rPr>
      <t xml:space="preserve">[1 hrs before] 
</t>
    </r>
    <r>
      <rPr>
        <rFont val="Arial"/>
        <color rgb="FF000000"/>
        <sz val="11.0"/>
      </rPr>
      <t>Internal Release Email</t>
    </r>
  </si>
  <si>
    <t>fncn-live@epicgames.com,
fn-live, 
online-infra, 
global-live-deployments</t>
  </si>
  <si>
    <r>
      <rPr>
        <rFont val="Arial"/>
        <color rgb="FFFF0000"/>
        <sz val="11.0"/>
      </rPr>
      <t xml:space="preserve">[35 min before] 
</t>
    </r>
    <r>
      <rPr>
        <rFont val="Arial"/>
        <b/>
        <color rgb="FFFF0000"/>
        <sz val="11.0"/>
      </rPr>
      <t>Turn off FN CN Alerts</t>
    </r>
  </si>
  <si>
    <t>Poke liveOPS at MMS disable</t>
  </si>
  <si>
    <t>Request liveOPS pause FN Grafana integration in OpsGenie
https://epicgames.app.opsgenie.com/teams/dashboard/76f730d9-7346-4f83-b599-ab3589ba2fce/integrations</t>
  </si>
  <si>
    <r>
      <rPr>
        <rFont val="Arial"/>
        <color rgb="FFFF0000"/>
        <sz val="11.0"/>
      </rPr>
      <t xml:space="preserve">[35 min before] 
</t>
    </r>
    <r>
      <rPr>
        <rFont val="Arial"/>
        <color rgb="FF000000"/>
        <sz val="11.0"/>
      </rPr>
      <t>Alternatively, Set False to True for Playlist Restrictions Configuration
section at</t>
    </r>
    <r>
      <rPr>
        <rFont val="Arial"/>
        <color rgb="FF000000"/>
        <sz val="11.0"/>
        <u/>
      </rPr>
      <t xml:space="preserve"> </t>
    </r>
    <r>
      <rPr>
        <rFont val="Arial"/>
        <color rgb="FF1155CC"/>
        <sz val="11.0"/>
        <u/>
      </rPr>
      <t>https://adminportal.ol.epicgames.net/fortnite/profileProxy?server=Fortnite%20China&amp;moduleName=fortnit</t>
    </r>
    <r>
      <rPr>
        <rFont val="Arial"/>
        <color rgb="FF1155CC"/>
        <sz val="11.0"/>
      </rPr>
      <t xml:space="preserve">e
</t>
    </r>
    <r>
      <rPr>
        <rFont val="Arial"/>
        <color rgb="FF000000"/>
        <sz val="11.0"/>
      </rPr>
      <t>Click MMS at top and scroll down to Playlist Restrictions Configuration
Set disableAllMatchmaking to true</t>
    </r>
  </si>
  <si>
    <r>
      <rPr>
        <rFont val="Arial"/>
      </rPr>
      <t xml:space="preserve">35mins before LS down
Edit directly under Admin Portal
</t>
    </r>
    <r>
      <rPr>
        <rFont val="Arial"/>
        <color rgb="FF1155CC"/>
        <u/>
      </rPr>
      <t>https://adminportal-website-management.ol.epicgames.net/fortnite/systemFiles</t>
    </r>
    <r>
      <rPr>
        <rFont val="Arial"/>
      </rPr>
      <t xml:space="preserve">
Make sure you are in "Fortnite China"
Notify fn-release-deploy (FN-Deploy Public) and Mission Control slack channels </t>
    </r>
  </si>
  <si>
    <t>For Old Hotfix Method: 
DefaultGame.ini 
[/Script/FortniteGame.FortGameInstance]
bBattleRoyaleMatchmakingEnabled=false</t>
  </si>
  <si>
    <r>
      <rPr>
        <rFont val="Arial"/>
        <color rgb="FF5DA2E8"/>
        <sz val="11.0"/>
        <u/>
      </rPr>
      <t>Confirm Lightswitch</t>
    </r>
    <r>
      <rPr>
        <rFont val="Arial"/>
        <color rgb="FF5DA2E8"/>
        <sz val="11.0"/>
        <u/>
      </rPr>
      <t xml:space="preserve"> down status</t>
    </r>
  </si>
  <si>
    <r>
      <rPr>
        <rFont val="Arial"/>
      </rPr>
      <t xml:space="preserve">Check status has switched to DOWN - </t>
    </r>
    <r>
      <rPr>
        <rFont val="Arial"/>
        <color rgb="FF1155CC"/>
        <u/>
      </rPr>
      <t>https://adminportal-website-management.ol.epicgames.net/lightswitch2/schedule/fortnitelivecn?server=Lightswitch&amp;moduleName=lightswitch</t>
    </r>
  </si>
  <si>
    <t>Lightswitch down notifications</t>
  </si>
  <si>
    <t>Post message in fn-release-deploy and Mission Control slack channels</t>
  </si>
  <si>
    <t>We Games access disabled</t>
  </si>
  <si>
    <t>Notify ext-fncn-live to disable access for we games. 
More often than not this is Sula, but confirm it isn't a different Tencent employee</t>
  </si>
  <si>
    <r>
      <rPr>
        <rFont val="Arial"/>
        <sz val="11.0"/>
      </rPr>
      <t>Deploy "Go Live" INI Hotfix config (</t>
    </r>
    <r>
      <rPr>
        <rFont val="Arial"/>
        <color rgb="FFFF0000"/>
        <sz val="11.0"/>
      </rPr>
      <t>make sure this is done before server deploy to ensure hotfix config is pulled correctly</t>
    </r>
    <r>
      <rPr>
        <rFont val="Arial"/>
        <sz val="11.0"/>
      </rPr>
      <t>)</t>
    </r>
  </si>
  <si>
    <t>Can move on to MCP and Client deploys until Hotfix is done.
Notify fn-release-deploy and Mission Control slack channels
Use FN-Deploy internal</t>
  </si>
  <si>
    <t xml:space="preserve">Deploy MCP </t>
  </si>
  <si>
    <t>Deploy %: 50%
Notify fn-release-deploy and Mission Control slack channels
Use FN-Deploy internal</t>
  </si>
  <si>
    <t>Deploy MMS</t>
  </si>
  <si>
    <t>Done by MMS team after matcmaking is disabled - confirm with them during release sync if a deployment is being done. 
Loop them in when light switch down</t>
  </si>
  <si>
    <r>
      <rPr>
        <rFont val="Arial"/>
        <color rgb="FF5DA2E8"/>
        <sz val="11.0"/>
        <u/>
      </rPr>
      <t>PC Client Deploy</t>
    </r>
    <r>
      <rPr>
        <rFont val="Arial"/>
        <color rgb="FF5DA2E8"/>
        <sz val="11.0"/>
        <u/>
      </rPr>
      <t xml:space="preserve"> - Use Promotion Job (Client)</t>
    </r>
  </si>
  <si>
    <t>Whole build string, LiveCN, only Windows.
Allow Live Promotions and BPT checked
Notify fn-release-deploy and Mission Control slack channels
Use FN-Deploy Public</t>
  </si>
  <si>
    <r>
      <rPr>
        <rFont val="Arial"/>
        <color rgb="FF5DA2E8"/>
        <sz val="11.0"/>
        <u/>
      </rPr>
      <t>Server Deploy</t>
    </r>
    <r>
      <rPr>
        <rFont val="Arial"/>
        <color rgb="FF5DA2E8"/>
        <sz val="11.0"/>
        <u/>
      </rPr>
      <t xml:space="preserve">
</t>
    </r>
  </si>
  <si>
    <t xml:space="preserve">Make sure Hotfix is underway before Deploying Server. Otherwise servers won't get new hotfixes for possibly 4 hours. 
</t>
  </si>
  <si>
    <r>
      <rPr>
        <rFont val="Arial"/>
        <b/>
        <color rgb="FFFF0000"/>
      </rPr>
      <t>Start immediately after hotfix deploy</t>
    </r>
    <r>
      <rPr>
        <rFont val="Arial"/>
        <b/>
        <color rgb="FFFF0000"/>
      </rPr>
      <t xml:space="preserve">, due to server prep time, hotfixes should be live just prior to sessions starting
Fleet: LiveCN
Cohort: Main
</t>
    </r>
    <r>
      <rPr>
        <rFont val="Arial"/>
        <b/>
        <color rgb="FFFF0000"/>
      </rPr>
      <t xml:space="preserve">Use fast deploy option for downtime releases.
</t>
    </r>
    <r>
      <rPr>
        <rFont val="Arial"/>
        <b/>
        <color rgb="FFFF0000"/>
      </rPr>
      <t>Notify fn-release-deploy and Mission Control slack channels
Use FN-Deploy internal</t>
    </r>
  </si>
  <si>
    <r>
      <rPr>
        <rFont val="Arial"/>
        <sz val="11.0"/>
      </rPr>
      <t xml:space="preserve">Nvidia: reply to already existing corresponding release thread in </t>
    </r>
    <r>
      <rPr>
        <rFont val="Arial"/>
        <color rgb="FF1155CC"/>
        <sz val="11.0"/>
        <u/>
      </rPr>
      <t>#ue-partner-nvidia-ext</t>
    </r>
    <r>
      <rPr>
        <rFont val="Arial"/>
        <sz val="11.0"/>
      </rPr>
      <t xml:space="preserve"> with courtesy status updates</t>
    </r>
  </si>
  <si>
    <t>Usually Douglas Valkenaar, Alexander Gustev or Andrew Saritsky - #external-nvidia channel</t>
  </si>
  <si>
    <t>StW Whiteglove</t>
  </si>
  <si>
    <t>Poke ext-fccn-live with @s to start whiteglove</t>
  </si>
  <si>
    <t>BR Whiteglove</t>
  </si>
  <si>
    <t>Whiteglove is completed by both Epic CN and Tencent teams separately - need confirmation from both teams of a successful check.</t>
  </si>
  <si>
    <t>If help is needed flushing buckets</t>
  </si>
  <si>
    <t>Click "Direct control panel link" in next link</t>
  </si>
  <si>
    <t>https://adminportal-website-management.ol.epicgames.net/fortnite/profileProxy?server=Fortnite%20China&amp;moduleName=fortnite</t>
  </si>
  <si>
    <t>Re-enable Light Switch Up</t>
  </si>
  <si>
    <r>
      <rPr>
        <rFont val="arial"/>
        <color rgb="FF000000"/>
      </rPr>
      <t xml:space="preserve">Ready once the whiteglove has been confirmed and without any issues
Update status message to </t>
    </r>
    <r>
      <rPr>
        <rFont val="arial"/>
        <i/>
        <color rgb="FF000000"/>
      </rPr>
      <t>Fortnite is up!</t>
    </r>
    <r>
      <rPr>
        <rFont val="arial"/>
        <color rgb="FF000000"/>
      </rPr>
      <t xml:space="preserve">
Notify Sula - Access has been re-enabled. @Sula Yu please re-enable from wegames side as well
Notify in Mission Control and FN-Release-Deploy - No whiteglove callout and lightswitch up</t>
    </r>
  </si>
  <si>
    <t>Re-enable CN alerts</t>
  </si>
  <si>
    <r>
      <rPr>
        <rFont val="Arial"/>
      </rPr>
      <t xml:space="preserve">Unpause FN Grafana integration in OpsGenie
</t>
    </r>
    <r>
      <rPr>
        <rFont val="Arial"/>
        <color rgb="FF1155CC"/>
        <u/>
      </rPr>
      <t>https://epicgames.app.opsgenie.com/teams/dashboard/76f730d9-7346-4f83-b599-ab3589ba2fce/integrations</t>
    </r>
  </si>
  <si>
    <t>Post in #buildfarm-support to remove the previous release version</t>
  </si>
  <si>
    <t>Reach out to Build Farm Support via #buildfarm-support channel in slack and ask them to remove the previous branch from horde after CN deploy is complete</t>
  </si>
  <si>
    <t>Archive previous release Slack channel</t>
  </si>
  <si>
    <r>
      <rPr>
        <rFont val="Arial"/>
        <b/>
        <sz val="11.0"/>
      </rPr>
      <t xml:space="preserve">Suggested Slack Post Text 
</t>
    </r>
    <r>
      <rPr>
        <rFont val="Arial"/>
        <b val="0"/>
        <sz val="11.0"/>
      </rPr>
      <t>(unless otherwise stated)</t>
    </r>
  </si>
  <si>
    <r>
      <rPr>
        <rFont val="Arial"/>
        <b/>
        <sz val="11.0"/>
      </rPr>
      <t xml:space="preserve">Suggested Slack Thread Text 
</t>
    </r>
    <r>
      <rPr>
        <rFont val="Arial"/>
        <b val="0"/>
        <sz val="11.0"/>
      </rPr>
      <t>(unless otherwise stated)</t>
    </r>
  </si>
  <si>
    <t>PROD</t>
  </si>
  <si>
    <r>
      <rPr>
        <rFont val="Arial"/>
        <sz val="11.0"/>
      </rPr>
      <t xml:space="preserve">Send Slack Review For </t>
    </r>
    <r>
      <rPr>
        <rFont val="Arial"/>
        <b/>
        <sz val="11.0"/>
        <u/>
      </rPr>
      <t>Untriaged Pre-SH &amp; QA High Risk</t>
    </r>
    <r>
      <rPr>
        <rFont val="Arial"/>
        <sz val="11.0"/>
      </rPr>
      <t xml:space="preserve"> JIRAs:
</t>
    </r>
    <r>
      <rPr>
        <rFont val="Arial"/>
        <b/>
        <color rgb="FFFF0000"/>
        <sz val="11.0"/>
      </rPr>
      <t>Keep this checklist item open until closer to CERT to continue to refresh and escalate issues added</t>
    </r>
  </si>
  <si>
    <r>
      <rPr>
        <rFont val="arial,sans,sans-serif"/>
        <b/>
        <sz val="11.0"/>
      </rPr>
      <t xml:space="preserve">Slack: </t>
    </r>
    <r>
      <rPr>
        <rFont val="arial,sans,sans-serif"/>
        <color rgb="FF0000FF"/>
        <sz val="11.0"/>
      </rPr>
      <t xml:space="preserve">LINK
</t>
    </r>
    <r>
      <rPr>
        <rFont val="arial,sans,sans-serif"/>
        <b/>
        <sz val="11.0"/>
      </rPr>
      <t xml:space="preserve">Last Update: </t>
    </r>
    <r>
      <rPr>
        <rFont val="arial,sans,sans-serif"/>
        <sz val="11.0"/>
      </rPr>
      <t xml:space="preserve">
- MONTH_DAY</t>
    </r>
  </si>
  <si>
    <r>
      <rPr>
        <rFont val="arial,sans,sans-serif"/>
        <sz val="11.0"/>
      </rPr>
      <t xml:space="preserve">1. Go to the following </t>
    </r>
    <r>
      <rPr>
        <rFont val="arial,sans,sans-serif"/>
        <color rgb="FF1155CC"/>
        <sz val="11.0"/>
        <u/>
      </rPr>
      <t xml:space="preserve">FILTER </t>
    </r>
    <r>
      <rPr>
        <rFont val="arial,sans,sans-serif"/>
        <sz val="11.0"/>
      </rPr>
      <t>and set the affectedVersion=</t>
    </r>
    <r>
      <rPr>
        <rFont val="arial,sans,sans-serif"/>
        <color rgb="FFFF0000"/>
        <sz val="11.0"/>
      </rPr>
      <t>CHECKLIST_VERSION</t>
    </r>
    <r>
      <rPr>
        <rFont val="arial,sans,sans-serif"/>
        <color rgb="FF1155CC"/>
        <sz val="11.0"/>
        <u/>
      </rPr>
      <t xml:space="preserve">
</t>
    </r>
    <r>
      <rPr>
        <rFont val="arial,sans,sans-serif"/>
        <sz val="11.0"/>
      </rPr>
      <t>3. Spin up a thread in the #fn-release-</t>
    </r>
    <r>
      <rPr>
        <rFont val="arial,sans,sans-serif"/>
        <color rgb="FFFF0000"/>
        <sz val="11.0"/>
      </rPr>
      <t>CHECKLIST-VERSION</t>
    </r>
    <r>
      <rPr>
        <rFont val="arial,sans,sans-serif"/>
        <sz val="11.0"/>
      </rPr>
      <t xml:space="preserve">-ext slack channel using the suggested text in column H/I --&gt; 
   a. Tag in the </t>
    </r>
    <r>
      <rPr>
        <rFont val="arial,sans,sans-serif"/>
        <b/>
        <sz val="11.0"/>
      </rPr>
      <t>Tech</t>
    </r>
    <r>
      <rPr>
        <rFont val="arial,sans,sans-serif"/>
        <sz val="11.0"/>
      </rPr>
      <t xml:space="preserve"> component owner (currently Chris Tran / Jay Chaney) and the seasonal prod owner (</t>
    </r>
    <r>
      <rPr>
        <rFont val="arial,sans,sans-serif"/>
        <color rgb="FF1155CC"/>
        <sz val="11.0"/>
        <u/>
      </rPr>
      <t>row 1</t>
    </r>
    <r>
      <rPr>
        <rFont val="arial,sans,sans-serif"/>
        <sz val="11.0"/>
      </rPr>
      <t xml:space="preserve">)
   b. Tag in Component owners for each JIRA in the filter
   c. Copy the links to the 2 filters and link them over their associated blue text
Example: </t>
    </r>
    <r>
      <rPr>
        <rFont val="arial,sans,sans-serif"/>
        <color rgb="FF1155CC"/>
        <sz val="11.0"/>
        <u/>
      </rPr>
      <t xml:space="preserve">LINK
</t>
    </r>
    <r>
      <rPr>
        <rFont val="arial,sans,sans-serif"/>
        <sz val="11.0"/>
      </rPr>
      <t xml:space="preserve">Steps for how to easily add jiras into message in this cells note
</t>
    </r>
    <r>
      <rPr>
        <rFont val="arial,sans,sans-serif"/>
        <color rgb="FFFF00FF"/>
        <sz val="11.0"/>
      </rPr>
      <t>(This task would certainly benefit from an already existing workato recipe... someone just needs to set it up)</t>
    </r>
  </si>
  <si>
    <r>
      <rPr>
        <rFont val="arial,sans,sans-serif"/>
        <color rgb="FFFF0000"/>
        <sz val="11.0"/>
      </rPr>
      <t xml:space="preserve">CHECKLIST_VERSION </t>
    </r>
    <r>
      <rPr>
        <rFont val="arial,sans,sans-serif"/>
        <sz val="11.0"/>
      </rPr>
      <t>Untriaged Pre-SH &amp; QA High Risk Review :thread:</t>
    </r>
  </si>
  <si>
    <r>
      <rPr>
        <rFont val="arial,sans,sans-serif"/>
        <sz val="11.0"/>
      </rPr>
      <t xml:space="preserve">Hi </t>
    </r>
    <r>
      <rPr>
        <rFont val="arial,sans,sans-serif"/>
        <color rgb="FFFF0000"/>
        <sz val="11.0"/>
      </rPr>
      <t>@PROD_OWNER &amp; @Chris Tran</t>
    </r>
    <r>
      <rPr>
        <rFont val="arial,sans,sans-serif"/>
        <sz val="11.0"/>
      </rPr>
      <t xml:space="preserve">
If y'all have time in the next couple days, RM would appreciate your review of various Untriaged QA High Risk &amp; Pre-SH JIRAs affecting </t>
    </r>
    <r>
      <rPr>
        <rFont val="arial,sans,sans-serif"/>
        <color rgb="FFFF0000"/>
        <sz val="11.0"/>
      </rPr>
      <t>CHECKLIST_VERSION</t>
    </r>
    <r>
      <rPr>
        <rFont val="arial,sans,sans-serif"/>
        <sz val="11.0"/>
      </rPr>
      <t xml:space="preserve">. 
Please ensure these JIRAs have an appropriate Priority, Fix Version &amp; Assignee set so they do not fall through the cracks.
The goal of this ask is to make sure these crashes get visibility and review now, instead of potentially in a post-release shit happens. 
We will be doing a sweep of this dashboard periodically leading up to CERT. 
:ty: in Advance!
</t>
    </r>
    <r>
      <rPr>
        <rFont val="arial,sans,sans-serif"/>
        <color rgb="FF0000FF"/>
        <sz val="11.0"/>
      </rPr>
      <t xml:space="preserve">PreShitHappens and QAHighRisk
</t>
    </r>
    <r>
      <rPr>
        <rFont val="arial,sans,sans-serif"/>
        <sz val="11.0"/>
      </rPr>
      <t>XXX</t>
    </r>
  </si>
  <si>
    <t>Workato - Component Lookup</t>
  </si>
  <si>
    <r>
      <rPr>
        <rFont val="Arial"/>
        <sz val="11.0"/>
      </rPr>
      <t xml:space="preserve">Send Slack Review For </t>
    </r>
    <r>
      <rPr>
        <rFont val="Arial"/>
        <b/>
        <sz val="11.0"/>
        <u/>
      </rPr>
      <t>Pre-SH &amp; QA High Risk that are assigned to the current release</t>
    </r>
    <r>
      <rPr>
        <rFont val="Arial"/>
        <sz val="11.0"/>
      </rPr>
      <t xml:space="preserve">:
</t>
    </r>
    <r>
      <rPr>
        <rFont val="Arial"/>
        <b/>
        <color rgb="FFFF0000"/>
        <sz val="11.0"/>
      </rPr>
      <t>Keep this checklist item open until closer to CERT to continue to refresh and escalate issues added</t>
    </r>
  </si>
  <si>
    <r>
      <rPr>
        <rFont val="arial,sans,sans-serif"/>
        <b/>
        <sz val="11.0"/>
      </rPr>
      <t xml:space="preserve">Slack: </t>
    </r>
    <r>
      <rPr>
        <rFont val="arial,sans,sans-serif"/>
        <color rgb="FF0000FF"/>
        <sz val="11.0"/>
      </rPr>
      <t xml:space="preserve">LINK
</t>
    </r>
    <r>
      <rPr>
        <rFont val="arial,sans,sans-serif"/>
        <b/>
        <sz val="11.0"/>
      </rPr>
      <t xml:space="preserve">Last Update: </t>
    </r>
    <r>
      <rPr>
        <rFont val="arial,sans,sans-serif"/>
        <sz val="11.0"/>
      </rPr>
      <t xml:space="preserve">
- MONTH_DAY</t>
    </r>
  </si>
  <si>
    <r>
      <rPr>
        <rFont val="arial,sans,sans-serif"/>
        <sz val="11.0"/>
      </rPr>
      <t xml:space="preserve">1. Go to the following </t>
    </r>
    <r>
      <rPr>
        <rFont val="arial,sans,sans-serif"/>
        <color rgb="FF1155CC"/>
        <sz val="11.0"/>
        <u/>
      </rPr>
      <t xml:space="preserve">FILTER </t>
    </r>
    <r>
      <rPr>
        <rFont val="arial,sans,sans-serif"/>
        <sz val="11.0"/>
      </rPr>
      <t xml:space="preserve">and set the FixVersion = </t>
    </r>
    <r>
      <rPr>
        <rFont val="arial,sans,sans-serif"/>
        <color rgb="FFFF0000"/>
        <sz val="11.0"/>
      </rPr>
      <t xml:space="preserve">CHECKLIST_VERSION
</t>
    </r>
    <r>
      <rPr>
        <rFont val="arial,sans,sans-serif"/>
        <sz val="11.0"/>
      </rPr>
      <t xml:space="preserve">2. Update the thread that you created above with this filter and ask the seasonal/tech owners to review the current filter and get a pulse check on where we stand with Issues that we plan to fix in this release
Example: </t>
    </r>
    <r>
      <rPr>
        <rFont val="arial,sans,sans-serif"/>
        <color rgb="FF1155CC"/>
        <sz val="11.0"/>
        <u/>
      </rPr>
      <t>LINK</t>
    </r>
  </si>
  <si>
    <t>Release Content Legal Approval has Started</t>
  </si>
  <si>
    <r>
      <rPr>
        <rFont val="arial,sans,sans-serif"/>
        <b/>
        <sz val="11.0"/>
      </rPr>
      <t xml:space="preserve">Leave this task as In Progress until we have the final sign-off on all items in the sheet
Slack: </t>
    </r>
    <r>
      <rPr>
        <rFont val="arial,sans,sans-serif"/>
        <color rgb="FF0000FF"/>
        <sz val="11.0"/>
      </rPr>
      <t>LINK</t>
    </r>
  </si>
  <si>
    <r>
      <rPr>
        <rFont val="Arial"/>
        <sz val="11.0"/>
      </rPr>
      <t xml:space="preserve">1. Navigate to the </t>
    </r>
    <r>
      <rPr>
        <rFont val="Arial"/>
        <color rgb="FF1155CC"/>
        <sz val="11.0"/>
        <u/>
      </rPr>
      <t>#fn-legal-publishing-approvals-ext</t>
    </r>
    <r>
      <rPr>
        <rFont val="Arial"/>
        <sz val="11.0"/>
      </rPr>
      <t xml:space="preserve"> slack channel
2. Look for thread containing </t>
    </r>
    <r>
      <rPr>
        <rFont val="Arial"/>
        <b/>
        <sz val="11.0"/>
      </rPr>
      <t xml:space="preserve">Ready For Review
</t>
    </r>
    <r>
      <rPr>
        <rFont val="Arial"/>
        <sz val="11.0"/>
      </rPr>
      <t xml:space="preserve">   a. Currently by Ben Massoglia (Adam Baxter if Ben is OOO)
3. If thread is not present, send a DM to Ben Massoglia/Chris Oneil asking when that will happen</t>
    </r>
  </si>
  <si>
    <t>Make sure Disallow List has Started (Data Encryption)</t>
  </si>
  <si>
    <r>
      <rPr>
        <rFont val="arial,sans,sans-serif"/>
        <b/>
        <sz val="11.0"/>
      </rPr>
      <t xml:space="preserve">Leave this task as In Progress until we have confirmation that all items from the encryption pass have been properly encrypted or SHs have been spun up to account for leaks
Slack: </t>
    </r>
    <r>
      <rPr>
        <rFont val="arial,sans,sans-serif"/>
        <color rgb="FF0000FF"/>
        <sz val="11.0"/>
      </rPr>
      <t>LINK</t>
    </r>
  </si>
  <si>
    <r>
      <rPr>
        <rFont val="Arial"/>
        <sz val="11.0"/>
      </rPr>
      <t xml:space="preserve">1. Navigate to the </t>
    </r>
    <r>
      <rPr>
        <rFont val="Arial"/>
        <color rgb="FF1155CC"/>
        <sz val="11.0"/>
        <u/>
      </rPr>
      <t>#fn-encryptedassets-ext</t>
    </r>
    <r>
      <rPr>
        <rFont val="Arial"/>
        <sz val="11.0"/>
      </rPr>
      <t xml:space="preserve"> slack channel 
2. Look for the thread containing </t>
    </r>
    <r>
      <rPr>
        <rFont val="Arial"/>
        <b/>
        <sz val="11.0"/>
      </rPr>
      <t xml:space="preserve">Datamine Results
</t>
    </r>
    <r>
      <rPr>
        <rFont val="Arial"/>
        <sz val="11.0"/>
      </rPr>
      <t xml:space="preserve">   a. Currently by Ben Massoglia (Adam Baxter if Ben is OOO)
3. If thread is not present, send a DM to Ben Massoglia asking when that will happen
4. Reminder to confirm that All FN, FNE (Creative+UEFN), JUNO, DelMar, Sparks terms are being checked</t>
    </r>
  </si>
  <si>
    <r>
      <rPr>
        <rFont val="Arial"/>
        <sz val="11.0"/>
      </rPr>
      <t xml:space="preserve">Send Slack Review For </t>
    </r>
    <r>
      <rPr>
        <rFont val="Arial"/>
        <b/>
        <sz val="11.0"/>
        <u/>
      </rPr>
      <t>Untriaged Pre-SH &amp; QA High Risk</t>
    </r>
    <r>
      <rPr>
        <rFont val="Arial"/>
        <sz val="11.0"/>
      </rPr>
      <t xml:space="preserve"> JIRAs:
</t>
    </r>
    <r>
      <rPr>
        <rFont val="Arial"/>
        <b/>
        <color rgb="FFFF0000"/>
        <sz val="11.0"/>
      </rPr>
      <t>Keep this checklist item open until closer to CERT to continue to refresh and escalate issues added</t>
    </r>
  </si>
  <si>
    <r>
      <rPr>
        <rFont val="arial,sans,sans-serif"/>
        <b/>
        <sz val="11.0"/>
      </rPr>
      <t xml:space="preserve">Slack: </t>
    </r>
    <r>
      <rPr>
        <rFont val="arial,sans,sans-serif"/>
        <color rgb="FF0000FF"/>
        <sz val="11.0"/>
      </rPr>
      <t xml:space="preserve">LINK
</t>
    </r>
    <r>
      <rPr>
        <rFont val="arial,sans,sans-serif"/>
        <b/>
        <sz val="11.0"/>
      </rPr>
      <t xml:space="preserve">Last Update: </t>
    </r>
    <r>
      <rPr>
        <rFont val="arial,sans,sans-serif"/>
        <sz val="11.0"/>
      </rPr>
      <t xml:space="preserve">
- MONTH_DAY</t>
    </r>
  </si>
  <si>
    <r>
      <rPr>
        <sz val="11.0"/>
      </rPr>
      <t xml:space="preserve">1. Go to the following </t>
    </r>
    <r>
      <rPr>
        <color rgb="FF1155CC"/>
        <sz val="11.0"/>
        <u/>
      </rPr>
      <t xml:space="preserve">FILTER </t>
    </r>
    <r>
      <rPr>
        <sz val="11.0"/>
      </rPr>
      <t>and set the affectedVersion=</t>
    </r>
    <r>
      <rPr>
        <color rgb="FFFF0000"/>
        <sz val="11.0"/>
      </rPr>
      <t>CHECKLIST_VERSION</t>
    </r>
    <r>
      <rPr>
        <color rgb="FF1155CC"/>
        <sz val="11.0"/>
        <u/>
      </rPr>
      <t xml:space="preserve">
</t>
    </r>
    <r>
      <rPr>
        <sz val="11.0"/>
      </rPr>
      <t>3. Spin up a thread in the #fn-release-</t>
    </r>
    <r>
      <rPr>
        <color rgb="FFFF0000"/>
        <sz val="11.0"/>
      </rPr>
      <t>CHECKLIST-VERSION</t>
    </r>
    <r>
      <rPr>
        <sz val="11.0"/>
      </rPr>
      <t xml:space="preserve">-ext slack channel using the suggested text in column H/I --&gt; 
   a. Tag in the </t>
    </r>
    <r>
      <rPr>
        <b/>
        <sz val="11.0"/>
      </rPr>
      <t>Tech</t>
    </r>
    <r>
      <rPr>
        <sz val="11.0"/>
      </rPr>
      <t xml:space="preserve"> component owner (currently Chris Tran / Jay Chaney) and the seasonal prod owner (</t>
    </r>
    <r>
      <rPr>
        <color rgb="FF1155CC"/>
        <sz val="11.0"/>
        <u/>
      </rPr>
      <t>row 1</t>
    </r>
    <r>
      <rPr>
        <sz val="11.0"/>
      </rPr>
      <t xml:space="preserve">)
   b. Tag in Component owners for each JIRA in the filter
   c. Copy the links to the 2 filters and link them over their associated blue text
Example: </t>
    </r>
    <r>
      <rPr>
        <color rgb="FF1155CC"/>
        <sz val="11.0"/>
        <u/>
      </rPr>
      <t xml:space="preserve">LINK
</t>
    </r>
    <r>
      <rPr>
        <sz val="11.0"/>
      </rPr>
      <t xml:space="preserve">Steps for how to easily add jiras into message in this cells note
</t>
    </r>
    <r>
      <rPr>
        <color rgb="FFFF00FF"/>
        <sz val="11.0"/>
      </rPr>
      <t>(This task would certainly benefit from an already existing workato recipe... someone just needs to set it up)</t>
    </r>
  </si>
  <si>
    <r>
      <rPr>
        <rFont val="arial,sans,sans-serif"/>
        <color rgb="FFFF0000"/>
        <sz val="11.0"/>
      </rPr>
      <t xml:space="preserve">CHECKLIST_VERSION </t>
    </r>
    <r>
      <rPr>
        <rFont val="arial,sans,sans-serif"/>
        <sz val="11.0"/>
      </rPr>
      <t>Untriaged Pre-SH &amp; QA High Risk Review :thread:</t>
    </r>
  </si>
  <si>
    <r>
      <rPr>
        <sz val="11.0"/>
      </rPr>
      <t xml:space="preserve">Hi </t>
    </r>
    <r>
      <rPr>
        <color rgb="FFFF0000"/>
        <sz val="11.0"/>
      </rPr>
      <t>@PROD_OWNER &amp; @Chris Tran</t>
    </r>
    <r>
      <rPr>
        <sz val="11.0"/>
      </rPr>
      <t xml:space="preserve">
If y'all have time in the next couple days, RM would appreciate your review of various Untriaged QA High Risk &amp; Pre-SH JIRAs affecting </t>
    </r>
    <r>
      <rPr>
        <color rgb="FFFF0000"/>
        <sz val="11.0"/>
      </rPr>
      <t>CHECKLIST_VERSION</t>
    </r>
    <r>
      <rPr>
        <sz val="11.0"/>
      </rPr>
      <t xml:space="preserve">. 
Please ensure these JIRAs have an appropriate Priority, Fix Version &amp; Assignee set so they do not fall through the cracks.
The goal of this ask is to make sure these crashes get visibility and review now, instead of potentially in a post-release shit happens. 
We will be doing a sweep of this dashboard periodically leading up to CERT. 
:ty: in Advance!
</t>
    </r>
    <r>
      <rPr>
        <color rgb="FF0000FF"/>
        <sz val="11.0"/>
      </rPr>
      <t xml:space="preserve">PreShitHappens and QAHighRisk
</t>
    </r>
    <r>
      <rPr>
        <sz val="11.0"/>
      </rPr>
      <t>XXX</t>
    </r>
  </si>
  <si>
    <r>
      <rPr>
        <rFont val="Arial"/>
        <sz val="11.0"/>
      </rPr>
      <t xml:space="preserve">Send Slack Review For </t>
    </r>
    <r>
      <rPr>
        <rFont val="Arial"/>
        <b/>
        <sz val="11.0"/>
        <u/>
      </rPr>
      <t>Untriaged Escaped Crashes / Asserts / Ensures</t>
    </r>
    <r>
      <rPr>
        <rFont val="Arial"/>
        <sz val="11.0"/>
      </rPr>
      <t xml:space="preserve"> JIRAs:
</t>
    </r>
    <r>
      <rPr>
        <rFont val="Arial"/>
        <b/>
        <color rgb="FFFF0000"/>
        <sz val="11.0"/>
      </rPr>
      <t>Keep this checklist item open until closer to CERT to continue to refresh and escalate issues added</t>
    </r>
  </si>
  <si>
    <r>
      <rPr>
        <rFont val="arial,sans,sans-serif"/>
        <b/>
        <sz val="11.0"/>
      </rPr>
      <t xml:space="preserve">Slack: </t>
    </r>
    <r>
      <rPr>
        <rFont val="arial,sans,sans-serif"/>
        <color rgb="FF0000FF"/>
        <sz val="11.0"/>
      </rPr>
      <t xml:space="preserve">LINK
</t>
    </r>
    <r>
      <rPr>
        <rFont val="arial,sans,sans-serif"/>
        <b/>
        <color rgb="FFFF0000"/>
        <sz val="11.0"/>
      </rPr>
      <t>Keep this checklist item open until closer to CERT to continue to refresh and escalate issues added</t>
    </r>
  </si>
  <si>
    <r>
      <rPr>
        <sz val="11.0"/>
      </rPr>
      <t xml:space="preserve">1. Go to the following </t>
    </r>
    <r>
      <rPr>
        <color rgb="FF1155CC"/>
        <sz val="11.0"/>
        <u/>
      </rPr>
      <t xml:space="preserve">FILTER </t>
    </r>
    <r>
      <rPr>
        <sz val="11.0"/>
      </rPr>
      <t>and set the affectedVersion=</t>
    </r>
    <r>
      <rPr>
        <color rgb="FFFF0000"/>
        <sz val="11.0"/>
      </rPr>
      <t>CHECKLIST_VERSION</t>
    </r>
    <r>
      <rPr>
        <color rgb="FF1155CC"/>
        <sz val="11.0"/>
        <u/>
      </rPr>
      <t xml:space="preserve">
</t>
    </r>
    <r>
      <rPr>
        <sz val="11.0"/>
      </rPr>
      <t>3. Spin up a thread in the #fn-release-</t>
    </r>
    <r>
      <rPr>
        <color rgb="FFFF0000"/>
        <sz val="11.0"/>
      </rPr>
      <t>CHECKLIST-VERSION</t>
    </r>
    <r>
      <rPr>
        <sz val="11.0"/>
      </rPr>
      <t xml:space="preserve">-ext slack channel using the suggested text in column H/I --&gt; 
   a. Tag in the </t>
    </r>
    <r>
      <rPr>
        <b/>
        <sz val="11.0"/>
      </rPr>
      <t>Tech</t>
    </r>
    <r>
      <rPr>
        <sz val="11.0"/>
      </rPr>
      <t xml:space="preserve"> component owner (currently Chris Tran / Jay Chaney) and the seasonal prod owner (</t>
    </r>
    <r>
      <rPr>
        <color rgb="FF1155CC"/>
        <sz val="11.0"/>
        <u/>
      </rPr>
      <t>row 1</t>
    </r>
    <r>
      <rPr>
        <sz val="11.0"/>
      </rPr>
      <t xml:space="preserve">)
   b. Tag in Component owners for each JIRA in the filter
   c. Copy the links to the 2 filters and link them over their associated blue text
Example: </t>
    </r>
    <r>
      <rPr>
        <color rgb="FF1155CC"/>
        <sz val="11.0"/>
        <u/>
      </rPr>
      <t xml:space="preserve">LINK
</t>
    </r>
    <r>
      <rPr>
        <sz val="11.0"/>
      </rPr>
      <t xml:space="preserve">Steps for how to easily add jiras into message in this cells note
</t>
    </r>
    <r>
      <rPr>
        <color rgb="FFFF00FF"/>
        <sz val="11.0"/>
      </rPr>
      <t>(This task would certainly benefit from an already existing workato recipe... someone just needs to set it up)</t>
    </r>
  </si>
  <si>
    <r>
      <rPr>
        <rFont val="arial,sans,sans-serif"/>
        <color rgb="FFFF0000"/>
        <sz val="11.0"/>
      </rPr>
      <t xml:space="preserve">CHECKLIST_VERSION </t>
    </r>
    <r>
      <rPr>
        <rFont val="arial,sans,sans-serif"/>
        <sz val="11.0"/>
      </rPr>
      <t>Untriaged Escaped Crashes / Asserts / Ensures Review :thread:</t>
    </r>
  </si>
  <si>
    <r>
      <rPr>
        <sz val="11.0"/>
      </rPr>
      <t xml:space="preserve">Hi </t>
    </r>
    <r>
      <rPr>
        <color rgb="FFFF0000"/>
        <sz val="11.0"/>
      </rPr>
      <t>@PROD_OWNER &amp; @Chris Tran</t>
    </r>
    <r>
      <rPr>
        <sz val="11.0"/>
      </rPr>
      <t xml:space="preserve">
If y'all have time in the next couple days, RM would appreciate your review of various Untriaged Escaped Crash / Assert / Ensure JIRAs affecting </t>
    </r>
    <r>
      <rPr>
        <color rgb="FFFF0000"/>
        <sz val="11.0"/>
      </rPr>
      <t>CHECKLIST_VERSION</t>
    </r>
    <r>
      <rPr>
        <sz val="11.0"/>
      </rPr>
      <t xml:space="preserve">. 
Please ensure these JIRAs have an appropriate Priority, Fix Version &amp; Assignee set so they do not fall through the cracks.
The goal of this ask is to make sure these crashes get visibility and review now, instead of potentially in a post-release shit happens. 
We will be doing a sweep of this dashboard periodically leading up to CERT. 
:ty: in Advance!
</t>
    </r>
    <r>
      <rPr>
        <color rgb="FF0000FF"/>
        <sz val="11.0"/>
      </rPr>
      <t xml:space="preserve">Escaped Crashes / Asserts / Ensures
</t>
    </r>
    <r>
      <rPr>
        <sz val="11.0"/>
      </rPr>
      <t>XXX</t>
    </r>
  </si>
  <si>
    <r>
      <rPr>
        <rFont val="Arial"/>
        <sz val="11.0"/>
      </rPr>
      <t xml:space="preserve">Release Content Legal Approval (FN and UEFN content)
   </t>
    </r>
    <r>
      <rPr>
        <rFont val="Arial"/>
        <color rgb="FF1155CC"/>
        <sz val="11.0"/>
        <u/>
      </rPr>
      <t>Cosmetic Content Assets Sheet</t>
    </r>
  </si>
  <si>
    <r>
      <rPr>
        <rFont val="arial,sans,sans-serif"/>
        <b/>
        <sz val="11.0"/>
      </rPr>
      <t xml:space="preserve">Slack: </t>
    </r>
    <r>
      <rPr>
        <rFont val="arial,sans,sans-serif"/>
        <color rgb="FF0000FF"/>
        <sz val="11.0"/>
      </rPr>
      <t>LINK</t>
    </r>
  </si>
  <si>
    <r>
      <rPr>
        <rFont val="arial,sans,sans-serif"/>
        <sz val="11.0"/>
      </rPr>
      <t xml:space="preserve">Hi @Ben Massoglia, just checking in for </t>
    </r>
    <r>
      <rPr>
        <rFont val="arial,sans,sans-serif"/>
        <color rgb="FFFF0000"/>
        <sz val="11.0"/>
      </rPr>
      <t>CHECKLIST_VERSION</t>
    </r>
    <r>
      <rPr>
        <rFont val="arial,sans,sans-serif"/>
        <sz val="11.0"/>
      </rPr>
      <t xml:space="preserve"> readiness. 
Have we confirmed we are all wrapped up and ready to go on the Legal/Publishing front? If not, what is still left to do?
:ty: in advance! </t>
    </r>
  </si>
  <si>
    <t>Make sure Disallow List was reviewed
(FN, FNE (Creative+UEFN), JUNO, DelMar, Sparks terms)</t>
  </si>
  <si>
    <r>
      <rPr>
        <rFont val="arial,sans,sans-serif"/>
        <b/>
        <sz val="11.0"/>
      </rPr>
      <t xml:space="preserve">Slack: </t>
    </r>
    <r>
      <rPr>
        <rFont val="arial,sans,sans-serif"/>
        <color rgb="FF0000FF"/>
        <sz val="11.0"/>
      </rPr>
      <t>LINK</t>
    </r>
  </si>
  <si>
    <r>
      <rPr>
        <rFont val="Arial"/>
        <sz val="11.0"/>
      </rPr>
      <t xml:space="preserve">Reference: </t>
    </r>
    <r>
      <rPr>
        <rFont val="Arial"/>
        <color rgb="FF1155CC"/>
        <sz val="11.0"/>
        <u/>
      </rPr>
      <t xml:space="preserve">Term Tracker Sheet
</t>
    </r>
    <r>
      <rPr>
        <rFont val="Arial"/>
        <sz val="11.0"/>
      </rPr>
      <t xml:space="preserve">1. Navigate to the </t>
    </r>
    <r>
      <rPr>
        <rFont val="Arial"/>
        <color rgb="FF1155CC"/>
        <sz val="11.0"/>
        <u/>
      </rPr>
      <t>#fn-encryptedassets-ext</t>
    </r>
    <r>
      <rPr>
        <rFont val="Arial"/>
        <sz val="11.0"/>
      </rPr>
      <t xml:space="preserve"> slack channel 
2. Look for the thread containing </t>
    </r>
    <r>
      <rPr>
        <rFont val="Arial"/>
        <b/>
        <sz val="11.0"/>
      </rPr>
      <t xml:space="preserve">Datamine Results
</t>
    </r>
    <r>
      <rPr>
        <rFont val="Arial"/>
        <sz val="11.0"/>
      </rPr>
      <t xml:space="preserve">   a. Currently by Adam Baxter &amp; Ben Massoglia (Ben to take over in the future)
3. If thread is not present, send a DM to Adam Baxter &amp; Steve Allison asking when that will happen
4. Reminder to confirm that All FN, FNE (Creative+UEFN), JUNO, DelMar, Sparks terms are being checked</t>
    </r>
  </si>
  <si>
    <r>
      <rPr>
        <rFont val="arial,sans,sans-serif"/>
        <sz val="11.0"/>
      </rPr>
      <t xml:space="preserve">Hi @Ben Massoglia, just checking in for </t>
    </r>
    <r>
      <rPr>
        <rFont val="arial,sans,sans-serif"/>
        <color rgb="FFFF0000"/>
        <sz val="11.0"/>
      </rPr>
      <t>CHECKLIST_VERSION</t>
    </r>
    <r>
      <rPr>
        <rFont val="arial,sans,sans-serif"/>
        <sz val="11.0"/>
      </rPr>
      <t xml:space="preserve"> readiness. 
Have we confirmed we are all wrapped up and ready to go on the Encrypted Assets front? If not, what is still left to do?
And also - as always -  just confirming All FN, FNE (Creative+UEFN), JUNO, DelMar, Sparks terms are being checked.
:ty: in advance! </t>
    </r>
  </si>
  <si>
    <t>Confirm the final loc commit job successfully makes it into P4
Need to ask for:
- Fortnite
- UEFN
- Lego
- Festival
- Rocket Racing</t>
  </si>
  <si>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</si>
  <si>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#fn-release-loc</t>
    </r>
    <r>
      <rPr>
        <rFont val="Arial"/>
        <sz val="11.0"/>
      </rPr>
      <t xml:space="preserve"> slack channel 
2. Look for the thread around </t>
    </r>
    <r>
      <rPr>
        <rFont val="Arial"/>
        <b/>
        <sz val="11.0"/>
      </rPr>
      <t xml:space="preserve">Final Loc Import </t>
    </r>
    <r>
      <rPr>
        <rFont val="Arial"/>
        <sz val="11.0"/>
      </rPr>
      <t>and tag in the LOC POCs for all of the live products (currently FN, UEFN, Festival, Rocket Racing &amp; Lego)</t>
    </r>
    <r>
      <rPr>
        <rFont val="Arial"/>
        <b/>
        <sz val="11.0"/>
      </rPr>
      <t xml:space="preserve">
</t>
    </r>
    <r>
      <rPr>
        <rFont val="Arial"/>
        <sz val="11.0"/>
      </rPr>
      <t xml:space="preserve">   a. FN is Kevin Shen UEFN is Abdul Alenezi</t>
    </r>
    <r>
      <rPr>
        <rFont val="Arial"/>
        <b/>
        <sz val="11.0"/>
      </rPr>
      <t xml:space="preserve">, </t>
    </r>
    <r>
      <rPr>
        <rFont val="Arial"/>
        <sz val="11.0"/>
      </rPr>
      <t>Festival, RR, Lego are Liza Grebenshchikova</t>
    </r>
    <r>
      <rPr>
        <rFont val="Arial"/>
        <b/>
        <sz val="11.0"/>
      </rPr>
      <t xml:space="preserve">
</t>
    </r>
    <r>
      <rPr>
        <rFont val="Arial"/>
        <sz val="11.0"/>
      </rPr>
      <t>3. If not already stated when its coming in (or past that date), poke the thread using the suggested text in Column H</t>
    </r>
  </si>
  <si>
    <r>
      <rPr>
        <sz val="11.0"/>
      </rPr>
      <t xml:space="preserve">Hi @loc-fn-producers @Abdul Alenezi just want to confirm the final loc commit job for </t>
    </r>
    <r>
      <rPr>
        <color rgb="FFFF0000"/>
        <sz val="11.0"/>
      </rPr>
      <t>CHECKLIST_VERSION</t>
    </r>
    <r>
      <rPr>
        <sz val="11.0"/>
      </rPr>
      <t xml:space="preserve"> is on track for all products.
Will that be delivered tonight by tonight?</t>
    </r>
  </si>
  <si>
    <t>Replacing template text in this checklist</t>
  </si>
  <si>
    <r>
      <rPr>
        <rFont val="arial,sans,sans-serif"/>
        <sz val="11.0"/>
      </rPr>
      <t xml:space="preserve">This step should eliminate needing to change MOST template text in any pathing or messaging templates
</t>
    </r>
    <r>
      <rPr>
        <rFont val="arial,sans,sans-serif"/>
        <b/>
        <color rgb="FFFF00FF"/>
        <sz val="11.0"/>
        <u/>
      </rPr>
      <t>OPTIONAL: Alex Will Do This If You Don't Want To</t>
    </r>
  </si>
  <si>
    <r>
      <rPr>
        <color rgb="FF000000"/>
        <sz val="11.0"/>
      </rPr>
      <t>1. Click Cell A1
2. Press Ctrl+F &gt; push the 3 dots
3. Find the string "</t>
    </r>
    <r>
      <rPr>
        <color rgb="FFFF0000"/>
        <sz val="11.0"/>
      </rPr>
      <t>CHECKLIST_VERSION</t>
    </r>
    <r>
      <rPr>
        <color rgb="FF000000"/>
        <sz val="11.0"/>
      </rPr>
      <t xml:space="preserve">" and replace it with the real value
   a. ex. Find: </t>
    </r>
    <r>
      <rPr>
        <b/>
        <color rgb="FFFF0000"/>
        <sz val="11.0"/>
        <u/>
      </rPr>
      <t>CHECKLIST_VERSION</t>
    </r>
    <r>
      <rPr>
        <color rgb="FFFF0000"/>
        <sz val="11.0"/>
      </rPr>
      <t xml:space="preserve">          </t>
    </r>
    <r>
      <rPr>
        <color rgb="FF000000"/>
        <sz val="11.0"/>
      </rPr>
      <t xml:space="preserve">Replace with </t>
    </r>
    <r>
      <rPr>
        <b/>
        <color rgb="FF000000"/>
        <sz val="11.0"/>
        <u/>
      </rPr>
      <t xml:space="preserve">32.00
</t>
    </r>
    <r>
      <rPr>
        <b/>
        <color rgb="FF000000"/>
        <sz val="11.0"/>
      </rPr>
      <t xml:space="preserve">          ^Checklist dot Version^
4</t>
    </r>
    <r>
      <rPr>
        <color rgb="FF000000"/>
        <sz val="11.0"/>
      </rPr>
      <t xml:space="preserve">. Select the "Replace All" button to swap all instances
4. Repeat steps 3-4 by replacing </t>
    </r>
    <r>
      <rPr>
        <b/>
        <color rgb="FFFF0000"/>
        <sz val="11.0"/>
      </rPr>
      <t>PREVIOUS_VERSION</t>
    </r>
    <r>
      <rPr>
        <color rgb="FFFF0000"/>
        <sz val="11.0"/>
      </rPr>
      <t xml:space="preserve"> </t>
    </r>
    <r>
      <rPr>
        <color rgb="FF000000"/>
        <sz val="11.0"/>
      </rPr>
      <t xml:space="preserve">with </t>
    </r>
    <r>
      <rPr>
        <b/>
        <color rgb="FF000000"/>
        <sz val="11.0"/>
      </rPr>
      <t xml:space="preserve">31.40
                                        ^Previous Version^
</t>
    </r>
    <r>
      <rPr>
        <color rgb="FF000000"/>
        <sz val="11.0"/>
      </rPr>
      <t xml:space="preserve">5. Repeat steps 3-4 by replacing </t>
    </r>
    <r>
      <rPr>
        <b/>
        <color rgb="FFFF0000"/>
        <sz val="11.0"/>
      </rPr>
      <t>CHECKLIST-VERSION</t>
    </r>
    <r>
      <rPr>
        <color rgb="FFFF0000"/>
        <sz val="11.0"/>
      </rPr>
      <t xml:space="preserve"> </t>
    </r>
    <r>
      <rPr>
        <color rgb="FF000000"/>
        <sz val="11.0"/>
      </rPr>
      <t xml:space="preserve">with </t>
    </r>
    <r>
      <rPr>
        <b/>
        <color rgb="FF000000"/>
        <sz val="11.0"/>
      </rPr>
      <t xml:space="preserve">32-00 
                                            ^Checklist dash Version^
</t>
    </r>
    <r>
      <rPr>
        <color rgb="FF000000"/>
        <sz val="11.0"/>
      </rPr>
      <t xml:space="preserve">6. Repeat steps 3-4 by replacing </t>
    </r>
    <r>
      <rPr>
        <b/>
        <color rgb="FFFF0000"/>
        <sz val="11.0"/>
      </rPr>
      <t>NEXT_VERSION</t>
    </r>
    <r>
      <rPr>
        <color rgb="FF000000"/>
        <sz val="11.0"/>
      </rPr>
      <t xml:space="preserve"> with </t>
    </r>
    <r>
      <rPr>
        <b/>
        <color rgb="FF000000"/>
        <sz val="11.0"/>
      </rPr>
      <t xml:space="preserve">32.10
                                             ^Next Version^
</t>
    </r>
    <r>
      <rPr>
        <color rgb="FF000000"/>
        <sz val="11.0"/>
      </rPr>
      <t xml:space="preserve">7. Repeat steps 3-4 by replacing </t>
    </r>
    <r>
      <rPr>
        <color rgb="FFFF0000"/>
        <sz val="11.0"/>
      </rPr>
      <t xml:space="preserve">NEXT_MAJOR_VERSION </t>
    </r>
    <r>
      <rPr>
        <color rgb="FF000000"/>
        <sz val="11.0"/>
      </rPr>
      <t xml:space="preserve">with 33.00
</t>
    </r>
    <r>
      <rPr>
        <b/>
        <color rgb="FF000000"/>
        <sz val="11.0"/>
      </rPr>
      <t xml:space="preserve">                                    ^Next Major Version (.00)^
</t>
    </r>
    <r>
      <rPr>
        <color rgb="FF000000"/>
        <sz val="11.0"/>
      </rPr>
      <t>You will know it worked if all red text in this cell/sheet has been updated to the set values</t>
    </r>
  </si>
  <si>
    <t>Add this sheet's ID to the Workato checklist sheet</t>
  </si>
  <si>
    <t>This step enables a workato recipe to automatically comb this sheet for steps that are due today or late and post them to the embedded release channel to follow up on</t>
  </si>
  <si>
    <r>
      <rPr>
        <color rgb="FF000000"/>
        <sz val="11.0"/>
      </rPr>
      <t xml:space="preserve">1. Open the Active Release Checklists
2. If a prior checklist is complete, remove it
3. Add this sheet ID to a new row (this will be everything after </t>
    </r>
    <r>
      <rPr>
        <color rgb="FFFF0000"/>
        <sz val="11.0"/>
      </rPr>
      <t xml:space="preserve">docs.google.com/spreadsheets/d/ </t>
    </r>
    <r>
      <rPr>
        <color rgb="FF000000"/>
        <sz val="11.0"/>
      </rPr>
      <t>and before</t>
    </r>
    <r>
      <rPr>
        <color rgb="FFFF0000"/>
        <sz val="11.0"/>
      </rPr>
      <t xml:space="preserve"> /edit?gid=1048475786#gid=1048475786
</t>
    </r>
    <r>
      <rPr>
        <color rgb="FF000000"/>
        <sz val="11.0"/>
      </rPr>
      <t>4. If the A and B columns are missing use the fill handle from a different row to complete their formulas
5. If you see any #REF errors, click to see if the B column cell needs access allowed and select allow</t>
    </r>
  </si>
  <si>
    <r>
      <rPr>
        <rFont val="Arial"/>
        <sz val="11.0"/>
      </rPr>
      <t>Create fn-release-</t>
    </r>
    <r>
      <rPr>
        <rFont val="Arial"/>
        <color rgb="FFFF0000"/>
        <sz val="11.0"/>
      </rPr>
      <t>CHECKLIST-VERSION</t>
    </r>
    <r>
      <rPr>
        <rFont val="Arial"/>
        <sz val="11.0"/>
      </rPr>
      <t>-ext Slack channel and invite groups/users listed in Columns H/I</t>
    </r>
  </si>
  <si>
    <r>
      <rPr>
        <rFont val="arial,sans,sans-serif"/>
        <b/>
        <sz val="11.0"/>
      </rPr>
      <t xml:space="preserve">Slack Channel: </t>
    </r>
    <r>
      <rPr>
        <rFont val="arial,sans,sans-serif"/>
        <color rgb="FF0000FF"/>
        <sz val="11.0"/>
      </rPr>
      <t xml:space="preserve">LINK
</t>
    </r>
    <r>
      <rPr>
        <rFont val="arial,sans,sans-serif"/>
        <b/>
        <sz val="11.0"/>
      </rPr>
      <t>IT Request</t>
    </r>
    <r>
      <rPr>
        <rFont val="arial,sans,sans-serif"/>
        <color rgb="FF0000FF"/>
        <sz val="11.0"/>
      </rPr>
      <t xml:space="preserve">: LINK
</t>
    </r>
  </si>
  <si>
    <r>
      <rPr>
        <sz val="11.0"/>
      </rPr>
      <t>1. Create a new slack channel using the naming format "fn-release-</t>
    </r>
    <r>
      <rPr>
        <color rgb="FFFF0000"/>
        <sz val="11.0"/>
      </rPr>
      <t>CHECKLIST-VERSION</t>
    </r>
    <r>
      <rPr>
        <sz val="11.0"/>
      </rPr>
      <t xml:space="preserve">-ext"
   a. Type </t>
    </r>
    <r>
      <rPr>
        <b/>
        <sz val="11.0"/>
      </rPr>
      <t xml:space="preserve">/channel </t>
    </r>
    <r>
      <rPr>
        <sz val="11.0"/>
      </rPr>
      <t xml:space="preserve">and press enter to bring up the window
   b. Select </t>
    </r>
    <r>
      <rPr>
        <b/>
        <sz val="11.0"/>
      </rPr>
      <t>fn</t>
    </r>
    <r>
      <rPr>
        <sz val="11.0"/>
      </rPr>
      <t xml:space="preserve"> for the prefix
   c. Channel name = 
</t>
    </r>
    <r>
      <rPr>
        <b/>
        <sz val="11.0"/>
      </rPr>
      <t>release-</t>
    </r>
    <r>
      <rPr>
        <b/>
        <color rgb="FFFF0000"/>
        <sz val="11.0"/>
      </rPr>
      <t>CHECKLIST-VERSION</t>
    </r>
    <r>
      <rPr>
        <sz val="11.0"/>
      </rPr>
      <t xml:space="preserve">
   d. Check </t>
    </r>
    <r>
      <rPr>
        <b/>
        <sz val="11.0"/>
      </rPr>
      <t>Allow Non-Employees In the Channel</t>
    </r>
    <r>
      <rPr>
        <sz val="11.0"/>
      </rPr>
      <t xml:space="preserve"> 
</t>
    </r>
    <r>
      <rPr>
        <b/>
        <sz val="11.0"/>
      </rPr>
      <t xml:space="preserve">   </t>
    </r>
    <r>
      <rPr>
        <sz val="11.0"/>
      </rPr>
      <t xml:space="preserve">e. Skip Invite Users &amp; Topic for now
   f. Description = </t>
    </r>
    <r>
      <rPr>
        <b/>
        <sz val="11.0"/>
      </rPr>
      <t xml:space="preserve">Coordination Channel for the </t>
    </r>
    <r>
      <rPr>
        <b/>
        <color rgb="FFFF0000"/>
        <sz val="11.0"/>
      </rPr>
      <t>CHECKLIST_VERSION</t>
    </r>
    <r>
      <rPr>
        <b/>
        <sz val="11.0"/>
      </rPr>
      <t xml:space="preserve"> Release</t>
    </r>
    <r>
      <rPr>
        <sz val="11.0"/>
      </rPr>
      <t xml:space="preserve">
   g. Result should look like: </t>
    </r>
    <r>
      <rPr>
        <b/>
        <sz val="11.0"/>
      </rPr>
      <t>fn-release-</t>
    </r>
    <r>
      <rPr>
        <b/>
        <color rgb="FFFF0000"/>
        <sz val="11.0"/>
      </rPr>
      <t>CHECKLIST-VERSION</t>
    </r>
    <r>
      <rPr>
        <b/>
        <sz val="11.0"/>
      </rPr>
      <t>-ext</t>
    </r>
    <r>
      <rPr>
        <sz val="11.0"/>
      </rPr>
      <t xml:space="preserve">
2. Add the people in columns H and I
   a. Cross reference with </t>
    </r>
    <r>
      <rPr>
        <color rgb="FF1155CC"/>
        <sz val="11.0"/>
        <u/>
      </rPr>
      <t>This List</t>
    </r>
    <r>
      <rPr>
        <sz val="11.0"/>
      </rPr>
      <t xml:space="preserve"> from Frima to ensure the list in column I is up to date. If not, please update it accordingly
3. Create an IT request to add the '</t>
    </r>
    <r>
      <rPr>
        <b/>
        <sz val="11.0"/>
      </rPr>
      <t>Fortnite External QA</t>
    </r>
    <r>
      <rPr>
        <sz val="11.0"/>
      </rPr>
      <t xml:space="preserve">' workspace
   a. Send a message to </t>
    </r>
    <r>
      <rPr>
        <color rgb="FF1155CC"/>
        <sz val="11.0"/>
        <u/>
      </rPr>
      <t>it-helpdesk</t>
    </r>
    <r>
      <rPr>
        <sz val="11.0"/>
      </rPr>
      <t xml:space="preserve"> with the following message:
Hello there, can I please have the `Fortnite External QA` Workspace added to the newly created </t>
    </r>
    <r>
      <rPr>
        <sz val="11.0"/>
        <u/>
      </rPr>
      <t>#fn-release-</t>
    </r>
    <r>
      <rPr>
        <color rgb="FFFF0000"/>
        <sz val="11.0"/>
        <u/>
      </rPr>
      <t>CHECKLIST-VERSION</t>
    </r>
    <r>
      <rPr>
        <sz val="11.0"/>
        <u/>
      </rPr>
      <t>-ext</t>
    </r>
    <r>
      <rPr>
        <sz val="11.0"/>
      </rPr>
      <t xml:space="preserve"> channel?
@Andrew Lucas for vis on this request
Thanks in advance!</t>
    </r>
  </si>
  <si>
    <r>
      <rPr>
        <rFont val="Arial"/>
        <b/>
        <sz val="11.0"/>
      </rPr>
      <t xml:space="preserve">Internal Friends To Add
</t>
    </r>
    <r>
      <rPr>
        <rFont val="Arial"/>
        <b val="0"/>
        <sz val="11.0"/>
      </rPr>
      <t>(can add all at once, may have to manually adjust the</t>
    </r>
    <r>
      <rPr>
        <rFont val="Arial"/>
        <b val="0"/>
        <color rgb="FFFF0000"/>
        <sz val="11.0"/>
      </rPr>
      <t xml:space="preserve"> red ones </t>
    </r>
    <r>
      <rPr>
        <rFont val="Arial"/>
        <b val="0"/>
        <sz val="11.0"/>
      </rPr>
      <t xml:space="preserve">by clicking on them and selecting the intended alias))
----------------------------------------------------------------------
</t>
    </r>
    <r>
      <rPr>
        <rFont val="Arial"/>
        <b val="0"/>
        <color rgb="FFFF0000"/>
        <sz val="11.0"/>
      </rPr>
      <t>@release team
@release qa</t>
    </r>
    <r>
      <rPr>
        <rFont val="Arial"/>
        <b val="0"/>
        <sz val="11.0"/>
      </rPr>
      <t xml:space="preserve">
@fn-perfprod 
@community_swat
@greg.garnhart
@tristan.hardy
@fn-buildhealthqa
</t>
    </r>
    <r>
      <rPr>
        <rFont val="Arial"/>
        <b val="0"/>
        <color rgb="FFFF0000"/>
        <sz val="11.0"/>
      </rPr>
      <t>@liveqa</t>
    </r>
    <r>
      <rPr>
        <rFont val="Arial"/>
        <b val="0"/>
        <sz val="11.0"/>
      </rPr>
      <t xml:space="preserve">
@eric.day
@lusine.davtyan
@sarah.shannon
</t>
    </r>
    <r>
      <rPr>
        <rFont val="Arial"/>
        <b/>
        <sz val="11.0"/>
      </rPr>
      <t xml:space="preserve">@competitive ops
@alec.shobin
@paris.nourmohammadi
@Michael Micholic
@chris.etuk
@fn-calendar-owners
@epic-liveops
@ben constable
</t>
    </r>
  </si>
  <si>
    <t xml:space="preserve">External friends need to be added with the '/user add @username' command 
(These are all Frima folks)
NOTE: 
    copy/pasting this list may not work. 
    If not, add one by one (up to 15 at a time)
----------------------------------------------------------------------
Batch 1
@alison.mckenzie @amanda.perry @Ben.Massoglia @Francois.Guimond @Haley.Nelson @mathew bender @matthew.geisen  @Michael.Krkuc @Scott.Sevon @steve taylor @connor allen
Batch 2 - Frima
@Abner Herrera @Alain Du @Alex St-Louis @Alexandre Seguin @Annick Dunn @Anthony Lamoureux @Camille Dion-Bolduc @Ciro Ivan Bolado-Palomo @Danick Carpenter  @David Savard @Dominik Luissier-Marcott @Edson Goncalves @Felix Bernier @Francis Langlais 
Batch 3 - Frima
@Guillaume Aube  @JeanGabryel Caron  @Jean-Simon Racine  @Katheryne Bergeron @Laurie Bernard  @Maryeve Boivin  @Mathieu Chamberland  @Mathieu Roy @Maxime Vaillancourt @Murat Balaban  @Olivier Bolduc @Olivier Levesque  @Pierre Ung
Batch 4 - Frima
@Remi Senechal @Ricardo Bourgoin-Beaulieu  @Rodrigo Cordova @Samuel Carrier @Steven Comeau @Virginie Gaudreault  @Alexandre Ould-Hamouda  @Alexandre  Turgeon @Camille Gendreau  @Charles Rheaume  @Dominic Charron  @Eric Morneau Lepine @Genevieve Bolduc @Antoine Terrienne
Batch 5 - Frima
@Ismael De Souza @Marc Cossette @Mathieu Audet  @Maxime Zobenbueler  @Remi Lavertu @Mathieu Roy Lortie @Caleb Tremblay @Alisson Silva @Jérémi Labbé  @Gustavo Totoy @Marc-Antoine Ledoux @MarieLee Bergeron @Julie Sanschagrin @Andre Andre Marier @Hugo Mckie
</t>
  </si>
  <si>
    <t>Create Release Request</t>
  </si>
  <si>
    <r>
      <rPr>
        <rFont val="Arial"/>
        <b/>
        <color rgb="FF000000"/>
        <sz val="11.0"/>
      </rPr>
      <t xml:space="preserve">JIRA Ticket: </t>
    </r>
    <r>
      <rPr>
        <rFont val="Arial"/>
        <color rgb="FF0000FF"/>
        <sz val="11.0"/>
      </rPr>
      <t>LINK</t>
    </r>
  </si>
  <si>
    <r>
      <rPr>
        <sz val="11.0"/>
      </rPr>
      <t xml:space="preserve">1. Go to the </t>
    </r>
    <r>
      <rPr>
        <color rgb="FF1155CC"/>
        <sz val="11.0"/>
        <u/>
      </rPr>
      <t>Release Ticket Template</t>
    </r>
    <r>
      <rPr>
        <sz val="11.0"/>
      </rPr>
      <t xml:space="preserve">
2. More &gt; Clone
3. Change name to:
</t>
    </r>
    <r>
      <rPr>
        <b/>
        <sz val="11.0"/>
      </rPr>
      <t xml:space="preserve">[FN] </t>
    </r>
    <r>
      <rPr>
        <b/>
        <color rgb="FFFF0000"/>
        <sz val="11.0"/>
      </rPr>
      <t>CHECKLIST_VERSION</t>
    </r>
    <r>
      <rPr>
        <b/>
        <sz val="11.0"/>
      </rPr>
      <t xml:space="preserve"> Release
</t>
    </r>
    <r>
      <rPr>
        <sz val="11.0"/>
      </rPr>
      <t xml:space="preserve">4. Put the name+link to the ticket in </t>
    </r>
    <r>
      <rPr>
        <color rgb="FF1155CC"/>
        <sz val="11.0"/>
        <u/>
      </rPr>
      <t xml:space="preserve">cell F3
</t>
    </r>
    <r>
      <rPr>
        <sz val="11.0"/>
      </rPr>
      <t xml:space="preserve">5. Set Fix Version to </t>
    </r>
    <r>
      <rPr>
        <color rgb="FFFF0000"/>
        <sz val="11.0"/>
      </rPr>
      <t>CHECKLIST_VERSION</t>
    </r>
  </si>
  <si>
    <t>Create Release JIRA Dashboard</t>
  </si>
  <si>
    <r>
      <rPr>
        <rFont val="Arial"/>
        <b/>
        <color rgb="FF000000"/>
        <sz val="11.0"/>
      </rPr>
      <t xml:space="preserve">Dashboard: </t>
    </r>
    <r>
      <rPr>
        <rFont val="Arial"/>
        <color rgb="FF0000FF"/>
        <sz val="11.0"/>
      </rPr>
      <t>LINK</t>
    </r>
  </si>
  <si>
    <r>
      <rPr>
        <sz val="11.0"/>
      </rPr>
      <t xml:space="preserve">1. Go to the </t>
    </r>
    <r>
      <rPr>
        <color rgb="FF1155CC"/>
        <sz val="11.0"/>
        <u/>
      </rPr>
      <t xml:space="preserve">Release Dashboard Template
</t>
    </r>
    <r>
      <rPr>
        <sz val="11.0"/>
      </rPr>
      <t>2. Go to the "</t>
    </r>
    <r>
      <rPr>
        <b/>
        <sz val="11.0"/>
      </rPr>
      <t>...</t>
    </r>
    <r>
      <rPr>
        <sz val="11.0"/>
      </rPr>
      <t xml:space="preserve">" on the top right and Copy Dashboard
3. Change name to:
</t>
    </r>
    <r>
      <rPr>
        <b/>
        <color rgb="FFFF0000"/>
        <sz val="11.0"/>
      </rPr>
      <t>CHECKLIST_VERSION</t>
    </r>
    <r>
      <rPr>
        <b/>
        <sz val="11.0"/>
      </rPr>
      <t xml:space="preserve"> Release Dashboard</t>
    </r>
    <r>
      <rPr>
        <sz val="11.0"/>
      </rPr>
      <t xml:space="preserve">
4. Set "Add Viewers: Group to </t>
    </r>
    <r>
      <rPr>
        <b/>
        <sz val="11.0"/>
      </rPr>
      <t>Any Logged In User</t>
    </r>
    <r>
      <rPr>
        <sz val="11.0"/>
      </rPr>
      <t xml:space="preserve"> and press +Add
5. Set "Add Editors" to the </t>
    </r>
    <r>
      <rPr>
        <b/>
        <sz val="11.0"/>
      </rPr>
      <t>AD-Jira-FNRM</t>
    </r>
    <r>
      <rPr>
        <sz val="11.0"/>
      </rPr>
      <t xml:space="preserve"> Group +Add
6. When complete, Press Add at the bottom
7. Go to the bottom of the dashboard to the 2 Controller Widgets
   a. Set the </t>
    </r>
    <r>
      <rPr>
        <color rgb="FFFF0000"/>
        <sz val="11.0"/>
      </rPr>
      <t xml:space="preserve">RED </t>
    </r>
    <r>
      <rPr>
        <b/>
        <sz val="11.0"/>
        <u/>
      </rPr>
      <t>Affect Version</t>
    </r>
    <r>
      <rPr>
        <sz val="11.0"/>
      </rPr>
      <t xml:space="preserve"> &amp; </t>
    </r>
    <r>
      <rPr>
        <color rgb="FF0000FF"/>
        <sz val="11.0"/>
      </rPr>
      <t xml:space="preserve">BLUE </t>
    </r>
    <r>
      <rPr>
        <b/>
        <sz val="11.0"/>
        <u/>
      </rPr>
      <t>Fix Version</t>
    </r>
    <r>
      <rPr>
        <sz val="11.0"/>
      </rPr>
      <t xml:space="preserve"> to the </t>
    </r>
    <r>
      <rPr>
        <color rgb="FFFF0000"/>
        <sz val="11.0"/>
      </rPr>
      <t>CHECKLIST_VERSION</t>
    </r>
    <r>
      <rPr>
        <sz val="11.0"/>
      </rPr>
      <t xml:space="preserve"> (there are duplicate entries but they are all the same so just select 1)</t>
    </r>
    <r>
      <rPr>
        <color rgb="FFFF0000"/>
        <sz val="11.0"/>
      </rPr>
      <t xml:space="preserve">
</t>
    </r>
    <r>
      <rPr>
        <sz val="11.0"/>
      </rPr>
      <t>8. Add the Burndown chart using the steps in column H</t>
    </r>
  </si>
  <si>
    <r>
      <rPr>
        <rFont val="Arial"/>
        <b/>
        <sz val="11.0"/>
      </rPr>
      <t xml:space="preserve">Steps for adding Release Burndown Chart:
----------------------------------------------------------------------
</t>
    </r>
    <r>
      <rPr>
        <rFont val="Arial"/>
        <sz val="11.0"/>
      </rPr>
      <t xml:space="preserve">1. Go to the </t>
    </r>
    <r>
      <rPr>
        <rFont val="Arial"/>
        <color rgb="FF1155CC"/>
        <sz val="11.0"/>
        <u/>
      </rPr>
      <t>Release Burndown Template Tab</t>
    </r>
    <r>
      <rPr>
        <rFont val="Arial"/>
        <sz val="11.0"/>
      </rPr>
      <t xml:space="preserve"> &gt; Duplicate and rename
2. Add </t>
    </r>
    <r>
      <rPr>
        <rFont val="Arial"/>
        <b/>
        <sz val="11.0"/>
      </rPr>
      <t>Branch Open Date</t>
    </r>
    <r>
      <rPr>
        <rFont val="Arial"/>
        <sz val="11.0"/>
      </rPr>
      <t xml:space="preserve"> (C2) using the </t>
    </r>
    <r>
      <rPr>
        <rFont val="Arial"/>
        <color rgb="FF1155CC"/>
        <sz val="11.0"/>
        <u/>
      </rPr>
      <t>FN Release Schedule Sheet</t>
    </r>
    <r>
      <rPr>
        <rFont val="Arial"/>
        <sz val="11.0"/>
      </rPr>
      <t xml:space="preserve"> </t>
    </r>
    <r>
      <rPr>
        <rFont val="Arial"/>
        <b/>
        <sz val="11.0"/>
      </rPr>
      <t>(row 16)</t>
    </r>
    <r>
      <rPr>
        <rFont val="Arial"/>
        <sz val="11.0"/>
      </rPr>
      <t xml:space="preserve">
3. Adjust the other milestone gates (column A) to thier corresponding rows for their dates using the </t>
    </r>
    <r>
      <rPr>
        <rFont val="Arial"/>
        <color rgb="FF1155CC"/>
        <sz val="11.0"/>
        <u/>
      </rPr>
      <t>FN Release Schedule Sheet</t>
    </r>
    <r>
      <rPr>
        <rFont val="Arial"/>
        <sz val="11.0"/>
      </rPr>
      <t xml:space="preserve"> 
4. In the </t>
    </r>
    <r>
      <rPr>
        <rFont val="Arial"/>
        <b/>
        <sz val="11.0"/>
      </rPr>
      <t>ReleaseList Tab</t>
    </r>
    <r>
      <rPr>
        <rFont val="Arial"/>
        <sz val="11.0"/>
      </rPr>
      <t xml:space="preserve">, copy cells B3/B4 and paste into B2 
   a. If B2 is currently set to a version that has NOT been deployed, </t>
    </r>
    <r>
      <rPr>
        <rFont val="Arial"/>
        <color rgb="FFFF0000"/>
        <sz val="11.0"/>
      </rPr>
      <t>DO NOT OVERWRITE IT.</t>
    </r>
    <r>
      <rPr>
        <rFont val="Arial"/>
        <sz val="11.0"/>
      </rPr>
      <t xml:space="preserve"> 
5. Edit the title of the graph to this checklist's version tab (double click text)
   a. 3 vertical dots on graph &gt; Publish &gt; Link tab &gt; copy link
6. Go back to this checklist's version Dashboard &gt; JIRA Burndown &gt; 3 horizontal dots &gt; Paste in External Page Link</t>
    </r>
  </si>
  <si>
    <t>Generate Release Controller Permalink</t>
  </si>
  <si>
    <r>
      <rPr>
        <sz val="11.0"/>
      </rPr>
      <t xml:space="preserve">1. Navigate to the seasonal dashboard created in the above step
2. Set the Richfilter Controller Fix Version and Affects Version to the current release version
3. Create the Permalink
    a. From Controller (bottom right widget) with "..." &gt; "Generate Permalink" &gt; Right Click &amp; Copy Link
4. Go to Rebrandly &gt; New Link &gt; Paste Permalink &gt; Leave Branded Domain &gt; Set Signature slug to Release Version
    a. Final should look like </t>
    </r>
    <r>
      <rPr>
        <color rgb="FF1155CC"/>
        <sz val="11.0"/>
        <u/>
      </rPr>
      <t>epic.gm/28-10</t>
    </r>
  </si>
  <si>
    <t>Set Slack channel Topic to Release Manager and Dashboard Link</t>
  </si>
  <si>
    <r>
      <rPr>
        <sz val="11.0"/>
      </rPr>
      <t>1. Go to fn-release-</t>
    </r>
    <r>
      <rPr>
        <color rgb="FFFF0000"/>
        <sz val="11.0"/>
      </rPr>
      <t>CHECKLIST-VERSION</t>
    </r>
    <r>
      <rPr>
        <sz val="11.0"/>
      </rPr>
      <t xml:space="preserve">-ext channel
2. Select the channel name at the top
3. Enter the suggested text in Column H in the Topic Section
   a. Person 1/2 are row 22 of the </t>
    </r>
    <r>
      <rPr>
        <color rgb="FF1155CC"/>
        <sz val="11.0"/>
        <u/>
      </rPr>
      <t xml:space="preserve">FN Schedule Sheet
</t>
    </r>
    <r>
      <rPr>
        <sz val="11.0"/>
      </rPr>
      <t>4. Attach the permalink generated in the prior step</t>
    </r>
  </si>
  <si>
    <r>
      <rPr>
        <rFont val="Arial"/>
        <color rgb="FF0000FF"/>
        <sz val="11.0"/>
      </rPr>
      <t>@release-embedded</t>
    </r>
    <r>
      <rPr>
        <rFont val="Arial"/>
        <sz val="11.0"/>
      </rPr>
      <t xml:space="preserve"> | Dashboard: epic.gm/</t>
    </r>
    <r>
      <rPr>
        <rFont val="Arial"/>
        <color rgb="FFFF0000"/>
        <sz val="11.0"/>
      </rPr>
      <t>CHECKLIST-VERSION</t>
    </r>
    <r>
      <rPr>
        <rFont val="Arial"/>
        <sz val="11.0"/>
      </rPr>
      <t xml:space="preserve"> | Hotfix Req </t>
    </r>
    <r>
      <rPr>
        <rFont val="Arial"/>
        <color rgb="FF4A86E8"/>
        <sz val="11.0"/>
      </rPr>
      <t>epic.gm/Hotfix</t>
    </r>
    <r>
      <rPr>
        <rFont val="Arial"/>
        <sz val="11.0"/>
      </rPr>
      <t xml:space="preserve"> ~ Email `release-team-oncall` to page after office hours; </t>
    </r>
    <r>
      <rPr>
        <rFont val="Arial"/>
        <color rgb="FF1155CC"/>
        <sz val="11.0"/>
        <u/>
      </rPr>
      <t>http://epic.gm/TeamInfo</t>
    </r>
  </si>
  <si>
    <t>Setup Release Dashboard's Top Widget</t>
  </si>
  <si>
    <r>
      <rPr>
        <sz val="11.0"/>
      </rPr>
      <t xml:space="preserve">1. In the Dashboard, mouse over the Schedule section &gt; "..." &gt; Edit
2. Using the template in column H, replace the red text with the appropriate info
   a. RM owners from the </t>
    </r>
    <r>
      <rPr>
        <color rgb="FF1155CC"/>
        <sz val="11.0"/>
        <u/>
      </rPr>
      <t xml:space="preserve">Release Schedule
</t>
    </r>
    <r>
      <rPr>
        <sz val="11.0"/>
      </rPr>
      <t xml:space="preserve">   b. </t>
    </r>
    <r>
      <rPr>
        <color rgb="FF1155CC"/>
        <sz val="11.0"/>
        <u/>
      </rPr>
      <t>Game Config</t>
    </r>
    <r>
      <rPr>
        <sz val="11.0"/>
      </rPr>
      <t xml:space="preserve"> from tab's link
   c. Copy slack channel's link</t>
    </r>
  </si>
  <si>
    <r>
      <rPr/>
      <t>&lt;div class="left"&gt;
&lt;h3&gt;Release Schedules&lt;/h3&gt;
&lt;ul&gt;
&lt;li&gt;
  &lt;strong&gt;</t>
    </r>
    <r>
      <rPr>
        <b/>
      </rPr>
      <t>Google Sheets</t>
    </r>
    <r>
      <rPr/>
      <t>:&lt;/strong&gt;
  &lt;a href="https://docs.google.com/spreadsheets/d/11P9U3a6TDH-u8mR6ynIKFpqGKaMxSe-NbvfAmt42iIY/edit?gid=2068775089/" target="_blank"&gt;FN Release Schedule &lt;/a&gt;&lt;/li&gt;
&lt;li&gt;
  &lt;strong&gt;</t>
    </r>
    <r>
      <rPr>
        <b/>
      </rPr>
      <t>Air Table</t>
    </r>
    <r>
      <rPr/>
      <t>:&lt;/strong&gt;  
  &lt;a href="https://airtable.com/appTMZnv3FFYvaEf5/pagXaUnRze2SaaSDS/" target="_blank"&gt;Milestone Calendar &lt;/a&gt;&lt;/li&gt;
&lt;li&gt;
  &lt;strong&gt;</t>
    </r>
    <r>
      <rPr>
        <b/>
      </rPr>
      <t>Google Calendar</t>
    </r>
    <r>
      <rPr/>
      <t>:&lt;/strong&gt;
  &lt;a href="https://calendar.google.com/calendar?cid=ZXBpY2dhbWVzLmNvbV84ZXIzOG1oZXV1djFzZXEyNzltNmg0dmQ3OEBncm91cC5jYWxlbmRhci5nb29nbGUuY29t" target="_blank"&gt; Add To My Google Calendar&lt;/a&gt;&lt;/li&gt;
&lt;/ul&gt;&lt;/div&gt;
&lt;div class="right"&gt;
&lt;ul&gt;
&lt;li&gt;
   &lt;strong&gt;Schedule:&lt;/strong&gt;
   &lt;a target="_blank" href="https://docs.google.com/spreadsheets/d/11P9U3a6TDH-u8mR6ynIKFpqGKaMxSe-NbvfAmt42iIY/"&gt;Roadmap &amp;amp; Release Schedule&lt;/a&gt;&lt;/li&gt;
&lt;li&gt;
   &lt;strong&gt;Roadmap:&lt;/strong&gt;
   &lt;a target="_blank" href="https://airtable.com/appachk0WfaFrftUG/paguCjFwcolH7Q2ye"&gt;Deliverables Roadmap&lt;/a&gt;&lt;/li&gt;
&lt;li&gt;
   &lt;strong&gt;</t>
    </r>
    <r>
      <rPr>
        <b/>
      </rPr>
      <t>Game Config</t>
    </r>
    <r>
      <rPr/>
      <t>:&lt;/strong&gt;
   &lt;a href="https://docs.google.com/spreadsheets/d/1w5PQcnciR-lbbU6H6m0aaqgiFWNRbttSr7uEoCmKUzk/edit#gid=</t>
    </r>
    <r>
      <rPr>
        <color rgb="FFFF0000"/>
      </rPr>
      <t>XXXXXXX</t>
    </r>
    <r>
      <rPr/>
      <t>" target="_blank"&gt;Hotfix Game Config Tracking&lt;/a&gt;
&lt;/li&gt;
&lt;li&gt;
  &lt;strong&gt;</t>
    </r>
    <r>
      <rPr>
        <b/>
      </rPr>
      <t>Slack</t>
    </r>
    <r>
      <rPr/>
      <t>:&lt;/strong&gt;
  &lt;a href="https://epicgames.slack.com/archives/</t>
    </r>
    <r>
      <rPr>
        <color rgb="FFFF0000"/>
      </rPr>
      <t>XXXXXXXX</t>
    </r>
    <r>
      <rPr/>
      <t>" target="_blank"&gt; #fn-release-</t>
    </r>
    <r>
      <rPr>
        <color rgb="FFFF0000"/>
      </rPr>
      <t>CHECKLIST-VERSION</t>
    </r>
    <r>
      <rPr/>
      <t>-ext&lt;/a&gt;
&lt;/li&gt;
&lt;div&gt;&lt;font color="red"&gt;&lt;b&gt;First time viewing dashboard and numbers are large: &lt;/b&gt;&lt;/font&gt;Scroll down to bottom and update FixVersion and AffectsVersion to desired release. It will save the cookies for next view. &lt;/div&gt;
&lt;/ul&gt;&lt;/div&gt;
&lt;style type="text/css"&gt;
table {margin-left:20px;}
div.left{float:left}
div.right{margin-left:350px}
li {padding-bottom: 5px;}
.tg  {border-collapse:collapse;border-spacing:0;border-color:#ccc;}
.tg td{font-family:Arial, sans-serif;font-size:14px;padding:10px 5px;border-style:solid;border-width:1px;overflow:hidden;word-break:normal;border-color:#ccc;color:#333;background-color:#fff;}
.tg th{font-family:Arial, sans-serif;font-size:14px;font-weight:normal;padding:10px 5px;border-style:solid;border-width:1px;overflow:hidden;word-break:normal;border-color:#ccc;color:#333;background-color:#f0f0f0;}
.tg .header{font-weight:bold;background-color:#f0f0f0;border-color:inherit;text-align:center;vertical-align:top}
.tg .data{border-color:inherit;vertical-align:top}
&lt;/style&gt;</t>
    </r>
  </si>
  <si>
    <r>
      <rPr>
        <rFont val="Arial"/>
        <sz val="11.0"/>
      </rPr>
      <t xml:space="preserve">Cross check </t>
    </r>
    <r>
      <rPr>
        <rFont val="Arial"/>
        <b/>
        <sz val="11.0"/>
      </rPr>
      <t>Fortnite Release Calendar</t>
    </r>
    <r>
      <rPr>
        <rFont val="Arial"/>
        <sz val="11.0"/>
      </rPr>
      <t xml:space="preserve"> below dates are accurate for all versions from this checklist's season and the following season found in the </t>
    </r>
    <r>
      <rPr>
        <rFont val="Arial"/>
        <color rgb="FF1155CC"/>
        <sz val="11.0"/>
        <u/>
      </rPr>
      <t>FN Release Schedule</t>
    </r>
    <r>
      <rPr>
        <rFont val="Arial"/>
        <sz val="11.0"/>
      </rPr>
      <t xml:space="preserve"> and populated from the </t>
    </r>
    <r>
      <rPr>
        <rFont val="Arial"/>
        <color rgb="FF1155CC"/>
        <sz val="11.0"/>
        <u/>
      </rPr>
      <t>Air Table</t>
    </r>
    <r>
      <rPr>
        <rFont val="Arial"/>
        <sz val="11.0"/>
      </rPr>
      <t xml:space="preserve">
   - </t>
    </r>
    <r>
      <rPr>
        <rFont val="Arial"/>
        <b/>
        <sz val="11.0"/>
      </rPr>
      <t xml:space="preserve">Row 16: </t>
    </r>
    <r>
      <rPr>
        <rFont val="Arial"/>
        <sz val="11.0"/>
      </rPr>
      <t xml:space="preserve">Branch Opening
   - </t>
    </r>
    <r>
      <rPr>
        <rFont val="Arial"/>
        <b/>
        <sz val="11.0"/>
      </rPr>
      <t>Row 17:</t>
    </r>
    <r>
      <rPr>
        <rFont val="Arial"/>
        <sz val="11.0"/>
      </rPr>
      <t xml:space="preserve"> Development Complete
</t>
    </r>
    <r>
      <rPr>
        <rFont val="Arial"/>
        <b/>
        <sz val="11.0"/>
      </rPr>
      <t xml:space="preserve">   - Row 18: </t>
    </r>
    <r>
      <rPr>
        <rFont val="Arial"/>
        <sz val="11.0"/>
      </rPr>
      <t xml:space="preserve">Hard Lock
</t>
    </r>
    <r>
      <rPr>
        <rFont val="Arial"/>
        <b/>
        <sz val="11.0"/>
      </rPr>
      <t xml:space="preserve">   - Row 19:</t>
    </r>
    <r>
      <rPr>
        <rFont val="Arial"/>
        <sz val="11.0"/>
      </rPr>
      <t xml:space="preserve"> Pencils Down
</t>
    </r>
    <r>
      <rPr>
        <rFont val="Arial"/>
        <b/>
        <sz val="11.0"/>
      </rPr>
      <t xml:space="preserve">   - Row 20:</t>
    </r>
    <r>
      <rPr>
        <rFont val="Arial"/>
        <sz val="11.0"/>
      </rPr>
      <t xml:space="preserve"> Cert Sub
</t>
    </r>
    <r>
      <rPr>
        <rFont val="Arial"/>
        <b/>
        <sz val="11.0"/>
      </rPr>
      <t xml:space="preserve">   - Row 5:</t>
    </r>
    <r>
      <rPr>
        <rFont val="Arial"/>
        <sz val="11.0"/>
      </rPr>
      <t xml:space="preserve"> Live
</t>
    </r>
    <r>
      <rPr>
        <rFont val="Arial"/>
        <b/>
        <sz val="11.0"/>
      </rPr>
      <t xml:space="preserve">   - Row 5 of next column(s):</t>
    </r>
    <r>
      <rPr>
        <rFont val="Arial"/>
        <sz val="11.0"/>
      </rPr>
      <t xml:space="preserve"> HF(s) Live</t>
    </r>
  </si>
  <si>
    <t>Alternate AirTable Link</t>
  </si>
  <si>
    <r>
      <rPr>
        <sz val="11.0"/>
      </rPr>
      <t xml:space="preserve">1. Go to the </t>
    </r>
    <r>
      <rPr>
        <color rgb="FF1155CC"/>
        <sz val="11.0"/>
        <u/>
      </rPr>
      <t>FN Release Schedule</t>
    </r>
    <r>
      <rPr>
        <sz val="11.0"/>
      </rPr>
      <t xml:space="preserve"> to get the dates
2. Go to Google Calendar and search for </t>
    </r>
    <r>
      <rPr>
        <color rgb="FFFF0000"/>
        <sz val="11.0"/>
      </rPr>
      <t>CHECKLIST_VERSION</t>
    </r>
    <r>
      <rPr>
        <sz val="11.0"/>
      </rPr>
      <t xml:space="preserve">
3. Ensure the dates from the Release Schedule are present in Google Calendar (This is driven by </t>
    </r>
    <r>
      <rPr>
        <color rgb="FF1155CC"/>
        <sz val="11.0"/>
        <u/>
      </rPr>
      <t>AirTable Automation</t>
    </r>
    <r>
      <rPr>
        <sz val="11.0"/>
      </rPr>
      <t>)
   a. If there are any discrepancies, flag it to the release management team</t>
    </r>
  </si>
  <si>
    <t xml:space="preserve">Create a Jira for BR Calendar/Store/Shop to be update/reviewed </t>
  </si>
  <si>
    <r>
      <rPr>
        <rFont val="Arial"/>
        <b/>
        <color rgb="FF000000"/>
        <sz val="11.0"/>
      </rPr>
      <t xml:space="preserve">JIRA Ticket: </t>
    </r>
    <r>
      <rPr>
        <rFont val="Arial"/>
        <color rgb="FF0000FF"/>
        <sz val="11.0"/>
      </rPr>
      <t>LINK</t>
    </r>
  </si>
  <si>
    <r>
      <rPr>
        <sz val="11.0"/>
      </rPr>
      <t xml:space="preserve">1. Go to the JIRA </t>
    </r>
    <r>
      <rPr>
        <color rgb="FF1155CC"/>
        <sz val="11.0"/>
        <u/>
      </rPr>
      <t>Template</t>
    </r>
    <r>
      <rPr>
        <sz val="11.0"/>
      </rPr>
      <t xml:space="preserve">
2. Move &gt; Clone
3. Rename ticket in the format: 
</t>
    </r>
    <r>
      <rPr>
        <b/>
        <sz val="11.0"/>
      </rPr>
      <t>|Shop| Verify ROW Store/Calendar (BR) for [</t>
    </r>
    <r>
      <rPr>
        <b/>
        <color rgb="FFFF0000"/>
        <sz val="11.0"/>
      </rPr>
      <t>CHECKLIST_VERSION</t>
    </r>
    <r>
      <rPr>
        <b/>
        <sz val="11.0"/>
      </rPr>
      <t>] Deploy Scheduled for [</t>
    </r>
    <r>
      <rPr>
        <b/>
        <color rgb="FFFF0000"/>
        <sz val="11.0"/>
      </rPr>
      <t>MM/DD</t>
    </r>
    <r>
      <rPr>
        <b/>
        <sz val="11.0"/>
      </rPr>
      <t>]</t>
    </r>
    <r>
      <rPr>
        <b/>
        <color rgb="FFFF0000"/>
        <sz val="11.0"/>
      </rPr>
      <t xml:space="preserve">
</t>
    </r>
    <r>
      <rPr>
        <sz val="11.0"/>
      </rPr>
      <t xml:space="preserve">4. Add as "Watchers" and CC the following in the comments (copy below and paste in TEXT vs VISUAL)
</t>
    </r>
    <r>
      <rPr>
        <b/>
        <sz val="11.0"/>
      </rPr>
      <t xml:space="preserve">*CC:* [~juan.romero] [~nick.owens] [~steve.allison] [~amanda.perry] [~matthew.geisen] [~alison.mckenzie]
</t>
    </r>
    <r>
      <rPr>
        <sz val="11.0"/>
      </rPr>
      <t xml:space="preserve">5. Set Fix Version to </t>
    </r>
    <r>
      <rPr>
        <color rgb="FFFF0000"/>
        <sz val="11.0"/>
      </rPr>
      <t>CHECKLIST_VERSION</t>
    </r>
  </si>
  <si>
    <r>
      <rPr>
        <rFont val="Arial"/>
        <sz val="11.0"/>
      </rPr>
      <t xml:space="preserve">Verify </t>
    </r>
    <r>
      <rPr>
        <rFont val="Arial"/>
        <b/>
        <sz val="11.0"/>
      </rPr>
      <t>BranchFoundIn</t>
    </r>
    <r>
      <rPr>
        <rFont val="Arial"/>
        <sz val="11.0"/>
      </rPr>
      <t xml:space="preserve"> in JIRA is already populated for </t>
    </r>
    <r>
      <rPr>
        <rFont val="Arial"/>
        <color rgb="FFFF0000"/>
        <sz val="11.0"/>
      </rPr>
      <t>CHECKLIST_VERSION</t>
    </r>
    <r>
      <rPr>
        <rFont val="Arial"/>
        <sz val="11.0"/>
      </rPr>
      <t xml:space="preserve">
if not, request it be done in </t>
    </r>
    <r>
      <rPr>
        <rFont val="Arial"/>
        <color rgb="FF1155CC"/>
        <sz val="11.0"/>
        <u/>
      </rPr>
      <t>#fn-jira-admins-ext</t>
    </r>
  </si>
  <si>
    <r>
      <rPr>
        <rFont val="arial,sans,sans-serif"/>
        <b/>
        <sz val="11.0"/>
      </rPr>
      <t xml:space="preserve">Slack: </t>
    </r>
    <r>
      <rPr>
        <rFont val="arial,sans,sans-serif"/>
        <color rgb="FF0000FF"/>
        <sz val="11.0"/>
      </rPr>
      <t>LINK</t>
    </r>
  </si>
  <si>
    <r>
      <rPr>
        <rFont val="Arial"/>
        <sz val="11.0"/>
      </rPr>
      <t xml:space="preserve">1. Go to JIRA &gt; Create (blue button at top)
2. Look for </t>
    </r>
    <r>
      <rPr>
        <rFont val="Arial"/>
        <b/>
        <sz val="11.0"/>
      </rPr>
      <t xml:space="preserve">BranchFoundIn
</t>
    </r>
    <r>
      <rPr>
        <rFont val="Arial"/>
        <sz val="11.0"/>
      </rPr>
      <t xml:space="preserve">3. Type in </t>
    </r>
    <r>
      <rPr>
        <rFont val="Arial"/>
        <b/>
        <sz val="11.0"/>
      </rPr>
      <t>Release-</t>
    </r>
    <r>
      <rPr>
        <rFont val="Arial"/>
        <b/>
        <color rgb="FFFF0000"/>
        <sz val="11.0"/>
      </rPr>
      <t>CHECKLIST_VERSION</t>
    </r>
    <r>
      <rPr>
        <rFont val="Arial"/>
        <sz val="11.0"/>
      </rPr>
      <t xml:space="preserve"> 
   a. If it is present, you are done. If not, go to step 4.
4. Spin up a post in </t>
    </r>
    <r>
      <rPr>
        <rFont val="Arial"/>
        <color rgb="FF1155CC"/>
        <sz val="11.0"/>
        <u/>
      </rPr>
      <t>#fn-jira-admins-ext</t>
    </r>
    <r>
      <rPr>
        <rFont val="Arial"/>
        <sz val="11.0"/>
      </rPr>
      <t xml:space="preserve"> using the suggested text in Column H</t>
    </r>
  </si>
  <si>
    <r>
      <rPr>
        <rFont val="Arial"/>
        <sz val="11.0"/>
      </rPr>
      <t>Hello JIRA Admins, 
Could you please add `Release-</t>
    </r>
    <r>
      <rPr>
        <rFont val="Arial"/>
        <color rgb="FFFF0000"/>
        <sz val="11.0"/>
      </rPr>
      <t>CHECKLIST_VERSION`</t>
    </r>
    <r>
      <rPr>
        <rFont val="Arial"/>
        <sz val="11.0"/>
      </rPr>
      <t xml:space="preserve"> as an option in the BranchFoundIn dropdown?
Thanks in advance!</t>
    </r>
  </si>
  <si>
    <r>
      <rPr>
        <rFont val="Arial"/>
        <sz val="11.0"/>
      </rPr>
      <t xml:space="preserve">Schedule Google Calendar Meeting: </t>
    </r>
    <r>
      <rPr>
        <rFont val="Arial"/>
        <b/>
        <sz val="11.0"/>
      </rPr>
      <t>Stability Sync</t>
    </r>
  </si>
  <si>
    <r>
      <rPr>
        <rFont val="Arial"/>
        <b/>
        <color rgb="FF000000"/>
        <sz val="11.0"/>
      </rPr>
      <t>Calendar Event</t>
    </r>
    <r>
      <rPr>
        <rFont val="Arial"/>
        <color rgb="FF000000"/>
        <sz val="11.0"/>
      </rPr>
      <t xml:space="preserve">: </t>
    </r>
    <r>
      <rPr>
        <rFont val="Arial"/>
        <color rgb="FF0000FF"/>
        <sz val="11.0"/>
      </rPr>
      <t>LINK</t>
    </r>
  </si>
  <si>
    <r>
      <rPr>
        <sz val="11.0"/>
      </rPr>
      <t xml:space="preserve">1. Go to the </t>
    </r>
    <r>
      <rPr>
        <color rgb="FF1155CC"/>
        <sz val="11.0"/>
        <u/>
      </rPr>
      <t xml:space="preserve">Google Calendar
</t>
    </r>
    <r>
      <rPr>
        <sz val="11.0"/>
      </rPr>
      <t xml:space="preserve">2. Search for </t>
    </r>
    <r>
      <rPr>
        <b/>
        <sz val="11.0"/>
      </rPr>
      <t xml:space="preserve">Stability Sync </t>
    </r>
    <r>
      <rPr>
        <sz val="11.0"/>
      </rPr>
      <t xml:space="preserve">and go to the previous release's event
3. Duplicate the card and update the following:
</t>
    </r>
    <r>
      <rPr>
        <b/>
        <sz val="11.0"/>
      </rPr>
      <t xml:space="preserve">   a. Event Title </t>
    </r>
    <r>
      <rPr>
        <sz val="11.0"/>
      </rPr>
      <t xml:space="preserve">(Set to correct version)
</t>
    </r>
    <r>
      <rPr>
        <b/>
        <sz val="11.0"/>
      </rPr>
      <t xml:space="preserve">   b. Date </t>
    </r>
    <r>
      <rPr>
        <sz val="11.0"/>
      </rPr>
      <t xml:space="preserve">(set to 10am the morning of release date)
</t>
    </r>
    <r>
      <rPr>
        <b/>
        <sz val="11.0"/>
      </rPr>
      <t xml:space="preserve">   c. Zoom Meeting </t>
    </r>
    <r>
      <rPr>
        <sz val="11.0"/>
      </rPr>
      <t>(remove and add a new one to account for duping even wonkiness)
4. If not already on the previous event when duping. ensure the following people/groups are added:
   a. Chris Tran, Alex Ruse, Tyler Buczek, Jay Chaney
   b. fn-tech-production
   c. Release-Team
   d. ReleaseQA</t>
    </r>
  </si>
  <si>
    <r>
      <rPr>
        <rFont val="Arial"/>
        <sz val="11.0"/>
      </rPr>
      <t xml:space="preserve">Schedule Google Calendar Meeting: </t>
    </r>
    <r>
      <rPr>
        <rFont val="Arial"/>
        <b/>
        <sz val="11.0"/>
      </rPr>
      <t>Post Mortem</t>
    </r>
  </si>
  <si>
    <r>
      <rPr>
        <rFont val="Arial"/>
        <b/>
        <color rgb="FF000000"/>
        <sz val="11.0"/>
      </rPr>
      <t>Calendar Event</t>
    </r>
    <r>
      <rPr>
        <rFont val="Arial"/>
        <color rgb="FF000000"/>
        <sz val="11.0"/>
      </rPr>
      <t xml:space="preserve">: </t>
    </r>
    <r>
      <rPr>
        <rFont val="Arial"/>
        <color rgb="FF1155CC"/>
        <sz val="11.0"/>
        <u/>
      </rPr>
      <t>LINK</t>
    </r>
    <r>
      <rPr>
        <rFont val="Arial"/>
        <color rgb="FF0000FF"/>
        <sz val="11.0"/>
      </rPr>
      <t xml:space="preserve">
</t>
    </r>
    <r>
      <rPr>
        <rFont val="Arial"/>
        <b/>
        <color rgb="FF000000"/>
        <sz val="11.0"/>
      </rPr>
      <t>Post Mortem Sheet</t>
    </r>
    <r>
      <rPr>
        <rFont val="Arial"/>
        <color rgb="FF000000"/>
        <sz val="11.0"/>
      </rPr>
      <t xml:space="preserve">: </t>
    </r>
    <r>
      <rPr>
        <rFont val="Arial"/>
        <color rgb="FF0000FF"/>
        <sz val="11.0"/>
      </rPr>
      <t>LINK</t>
    </r>
  </si>
  <si>
    <r>
      <rPr>
        <sz val="11.0"/>
      </rPr>
      <t xml:space="preserve">1. Go to the </t>
    </r>
    <r>
      <rPr>
        <color rgb="FF1155CC"/>
        <sz val="11.0"/>
        <u/>
      </rPr>
      <t xml:space="preserve">Google Calendar
</t>
    </r>
    <r>
      <rPr>
        <sz val="11.0"/>
      </rPr>
      <t xml:space="preserve">2. Search for </t>
    </r>
    <r>
      <rPr>
        <b/>
        <sz val="11.0"/>
      </rPr>
      <t>Post Mortem</t>
    </r>
    <r>
      <rPr>
        <sz val="11.0"/>
      </rPr>
      <t xml:space="preserve"> and go to the previous release's event
3. Duplicate the card and update the following:
</t>
    </r>
    <r>
      <rPr>
        <b/>
        <sz val="11.0"/>
      </rPr>
      <t xml:space="preserve">   a. Event Title </t>
    </r>
    <r>
      <rPr>
        <sz val="11.0"/>
      </rPr>
      <t xml:space="preserve">(Set to correct version)
</t>
    </r>
    <r>
      <rPr>
        <b/>
        <sz val="11.0"/>
      </rPr>
      <t xml:space="preserve">   b. Date </t>
    </r>
    <r>
      <rPr>
        <sz val="11.0"/>
      </rPr>
      <t xml:space="preserve">(set to the Thursday following the release date)
   </t>
    </r>
    <r>
      <rPr>
        <b/>
        <sz val="11.0"/>
      </rPr>
      <t>c. Zoom Meeting</t>
    </r>
    <r>
      <rPr>
        <sz val="11.0"/>
      </rPr>
      <t xml:space="preserve"> Use </t>
    </r>
    <r>
      <rPr>
        <color rgb="FF1155CC"/>
        <sz val="11.0"/>
        <u/>
      </rPr>
      <t xml:space="preserve">this </t>
    </r>
    <r>
      <rPr>
        <sz val="11.0"/>
      </rPr>
      <t xml:space="preserve">- the link to our shared zoom where we will use the RQA break out room
</t>
    </r>
    <r>
      <rPr>
        <b/>
        <sz val="11.0"/>
      </rPr>
      <t xml:space="preserve">   d. </t>
    </r>
    <r>
      <rPr>
        <b/>
        <color rgb="FF1155CC"/>
        <sz val="11.0"/>
        <u/>
      </rPr>
      <t>Post Mortem</t>
    </r>
    <r>
      <rPr>
        <b/>
        <sz val="11.0"/>
      </rPr>
      <t xml:space="preserve"> Sheet Link </t>
    </r>
    <r>
      <rPr>
        <sz val="11.0"/>
      </rPr>
      <t>(set to applicable tab - If not created, make the tab)
4. If not already on the previous event when duping, ensure the following groups are added:
   a. fn-release
   b. Release-Team (embedded in the 4a. group)
   c. liveqa@epicgames.com</t>
    </r>
  </si>
  <si>
    <r>
      <rPr>
        <rFont val="Arial"/>
        <sz val="11.0"/>
      </rPr>
      <t xml:space="preserve">Schedule Calendar Events:
</t>
    </r>
    <r>
      <rPr>
        <rFont val="Arial"/>
        <b/>
        <sz val="11.0"/>
      </rPr>
      <t>- Hard Lock 
- Pencils Down</t>
    </r>
    <r>
      <rPr>
        <rFont val="Arial"/>
        <sz val="11.0"/>
      </rPr>
      <t xml:space="preserve"> </t>
    </r>
  </si>
  <si>
    <r>
      <rPr>
        <sz val="11.0"/>
      </rPr>
      <t xml:space="preserve">1. Go to the </t>
    </r>
    <r>
      <rPr>
        <color rgb="FF1155CC"/>
        <sz val="11.0"/>
        <u/>
      </rPr>
      <t xml:space="preserve">Google Calendar
</t>
    </r>
    <r>
      <rPr>
        <sz val="11.0"/>
      </rPr>
      <t xml:space="preserve">2. Search for </t>
    </r>
    <r>
      <rPr>
        <b/>
        <sz val="11.0"/>
      </rPr>
      <t xml:space="preserve">Hard Lock </t>
    </r>
    <r>
      <rPr>
        <sz val="11.0"/>
      </rPr>
      <t xml:space="preserve">and go to the previous release's event (should be at 8PM ET)
3. Duplicate the card and update the following:
</t>
    </r>
    <r>
      <rPr>
        <b/>
        <sz val="11.0"/>
      </rPr>
      <t xml:space="preserve">   a. Event Title </t>
    </r>
    <r>
      <rPr>
        <sz val="11.0"/>
      </rPr>
      <t xml:space="preserve">(Set to correct version)
4. Repeat steps 2-3 for the </t>
    </r>
    <r>
      <rPr>
        <b/>
        <sz val="11.0"/>
      </rPr>
      <t xml:space="preserve">Pencils Down </t>
    </r>
    <r>
      <rPr>
        <sz val="11.0"/>
      </rPr>
      <t>calendar event.</t>
    </r>
  </si>
  <si>
    <t>Determine Deploy Time with the below teams:
- Live Ops
- Competitive
- Publishing/Marketing</t>
  </si>
  <si>
    <r>
      <rPr>
        <rFont val="Arial"/>
        <b/>
        <sz val="11.0"/>
      </rPr>
      <t xml:space="preserve">Deploy Types and Times:
</t>
    </r>
    <r>
      <rPr>
        <rFont val="Arial"/>
        <sz val="11.0"/>
      </rPr>
      <t xml:space="preserve">Season Release time of `2:00am ET`
Dot Release time of `4:00am ET`
Unforced Emergency Patches: 8:00am ET
</t>
    </r>
    <r>
      <rPr>
        <rFont val="Arial"/>
        <b/>
        <sz val="11.0"/>
      </rPr>
      <t>Slack:</t>
    </r>
    <r>
      <rPr>
        <rFont val="Arial"/>
        <sz val="11.0"/>
      </rPr>
      <t xml:space="preserve"> </t>
    </r>
    <r>
      <rPr>
        <rFont val="Arial"/>
        <color rgb="FF0000FF"/>
        <sz val="11.0"/>
      </rPr>
      <t>LINK</t>
    </r>
  </si>
  <si>
    <r>
      <rPr>
        <rFont val="Arial"/>
        <sz val="11.0"/>
      </rPr>
      <t>1. Spin up a post in the fn-release-</t>
    </r>
    <r>
      <rPr>
        <rFont val="Arial"/>
        <color rgb="FFFF0000"/>
        <sz val="11.0"/>
      </rPr>
      <t>CHECKLIST-VERSION</t>
    </r>
    <r>
      <rPr>
        <rFont val="Arial"/>
        <sz val="11.0"/>
      </rPr>
      <t xml:space="preserve">-ext channel using the suggested text in Column H/I
2. Once agreed upon, </t>
    </r>
    <r>
      <rPr>
        <rFont val="Arial"/>
        <b/>
        <sz val="11.0"/>
      </rPr>
      <t xml:space="preserve">Bold+Underline </t>
    </r>
    <r>
      <rPr>
        <rFont val="Arial"/>
        <sz val="11.0"/>
      </rPr>
      <t>the selected time in column F to easily identify what we settled on without having to go back to the thread</t>
    </r>
  </si>
  <si>
    <r>
      <rPr>
        <sz val="11.0"/>
      </rPr>
      <t xml:space="preserve">Hello @release-team @releaseqa @competitive-ops @epic-liveops @alec.shobin @Paris.Nourmohammadi
Just wanted to get everyone together to align on the deploy time for </t>
    </r>
    <r>
      <rPr>
        <color rgb="FFFF0000"/>
        <sz val="11.0"/>
      </rPr>
      <t>CHECKLIST_VERSION</t>
    </r>
    <r>
      <rPr>
        <sz val="11.0"/>
      </rPr>
      <t xml:space="preserve">.
Any objections to going with our usual </t>
    </r>
    <r>
      <rPr>
        <color rgb="FFFF0000"/>
        <sz val="11.0"/>
      </rPr>
      <t>INSERT_TEXT_FROM_COL_F</t>
    </r>
    <r>
      <rPr>
        <sz val="11.0"/>
      </rPr>
      <t>?</t>
    </r>
  </si>
  <si>
    <r>
      <rPr>
        <rFont val="Arial"/>
        <b/>
        <sz val="11.0"/>
      </rPr>
      <t xml:space="preserve">For XX.00 Deploys Only:
</t>
    </r>
    <r>
      <rPr>
        <rFont val="Arial"/>
        <sz val="11.0"/>
      </rPr>
      <t xml:space="preserve">
Reminder messaging for seasonal Hotfix clean up</t>
    </r>
  </si>
  <si>
    <r>
      <rPr>
        <rFont val="Arial"/>
        <b/>
        <color rgb="FF000000"/>
        <sz val="11.0"/>
      </rPr>
      <t xml:space="preserve">Slack: </t>
    </r>
    <r>
      <rPr>
        <rFont val="Arial"/>
        <color rgb="FF0000FF"/>
        <sz val="11.0"/>
      </rPr>
      <t>LINK</t>
    </r>
  </si>
  <si>
    <r>
      <rPr>
        <rFont val="Arial"/>
        <sz val="11.0"/>
      </rPr>
      <t>1. Spin up a post in the fn-release-</t>
    </r>
    <r>
      <rPr>
        <rFont val="Arial"/>
        <color rgb="FFFF0000"/>
        <sz val="11.0"/>
      </rPr>
      <t>CHECKLIST-VERSION</t>
    </r>
    <r>
      <rPr>
        <rFont val="Arial"/>
        <sz val="11.0"/>
      </rPr>
      <t>-ext channel using the suggested text in Column H/I</t>
    </r>
  </si>
  <si>
    <r>
      <rPr>
        <rFont val="arial,sans,sans-serif"/>
        <sz val="11.0"/>
      </rPr>
      <t>Seasonal Hotfix Cleanup reminder for Release-</t>
    </r>
    <r>
      <rPr>
        <rFont val="arial,sans,sans-serif"/>
        <color rgb="FFFF0000"/>
        <sz val="11.0"/>
      </rPr>
      <t>CHECKLIST_VERSION</t>
    </r>
    <r>
      <rPr>
        <rFont val="arial,sans,sans-serif"/>
        <sz val="11.0"/>
      </rPr>
      <t xml:space="preserve">
Please respond by the end of day, {Day}, {Date} 5:00PM EST, if you have hotfix syntax that needs to persist and cannot be baked in. If not, your syntax may get wiped after the clean up.
(Timing in the above messaging should align with first whiteglove?)</t>
    </r>
  </si>
  <si>
    <t xml:space="preserve">It's time to cleanup the hotfix files with a new season release. This is to maintain a clean and minimal list of changes in the files. 
Teams should be proactively baking in their changes release over release and requesting clean ups in the game config sheet. Unfortunately, this does not always happen, and leaves a lot of stale changes and bloat that is no longer needed.
If there are any specific changes that must be kept, please let us know so that we can flag as DO NOT PURGE in the hotfix files ;(DNP).
Thanks in advance to all that do regularly bake in and request removals. This is very much appreciated.
</t>
  </si>
  <si>
    <r>
      <rPr>
        <rFont val="Arial"/>
        <color rgb="FF000000"/>
        <sz val="11.0"/>
        <u/>
      </rPr>
      <t xml:space="preserve">Send Release Strategy email
</t>
    </r>
    <r>
      <rPr>
        <rFont val="Arial"/>
        <color rgb="FF1155CC"/>
        <sz val="11.0"/>
        <u/>
      </rPr>
      <t>Confluence Wiki</t>
    </r>
    <r>
      <rPr>
        <rFont val="Arial"/>
        <color rgb="FF000000"/>
        <sz val="11.0"/>
        <u/>
      </rPr>
      <t xml:space="preserve"> (need to merge all the things) 
</t>
    </r>
    <r>
      <rPr>
        <rFont val="Arial"/>
        <color rgb="FF1155CC"/>
        <sz val="11.0"/>
        <u/>
      </rPr>
      <t xml:space="preserve">Wiki </t>
    </r>
    <r>
      <rPr>
        <rFont val="Arial"/>
        <color rgb="FF000000"/>
        <sz val="11.0"/>
        <u/>
      </rPr>
      <t xml:space="preserve">on creating the meeting calendar event
</t>
    </r>
    <r>
      <rPr>
        <rFont val="Arial"/>
        <color rgb="FF0000FF"/>
        <sz val="11.0"/>
        <u/>
      </rPr>
      <t>Template</t>
    </r>
    <r>
      <rPr>
        <rFont val="Arial"/>
        <color rgb="FF000000"/>
        <sz val="11.0"/>
        <u/>
      </rPr>
      <t xml:space="preserve"> (if not copied from a previous email)</t>
    </r>
  </si>
  <si>
    <r>
      <rPr>
        <rFont val="arial,sans,sans-serif"/>
        <sz val="11.0"/>
      </rPr>
      <t xml:space="preserve">1. Search your email for "Release Strategy" and go to a previous release's email
2. Copy a previous email's </t>
    </r>
    <r>
      <rPr>
        <rFont val="arial,sans,sans-serif"/>
        <sz val="11.0"/>
        <u/>
      </rPr>
      <t>TO:. Subject and Body</t>
    </r>
    <r>
      <rPr>
        <rFont val="arial,sans,sans-serif"/>
        <sz val="11.0"/>
      </rPr>
      <t xml:space="preserve"> (either a .00 if this checklist is a .00 or a .10/.20.30 if not) and update the following
   a. </t>
    </r>
    <r>
      <rPr>
        <rFont val="arial,sans,sans-serif"/>
        <b/>
        <sz val="11.0"/>
      </rPr>
      <t>Version &amp; Expected Release Timing</t>
    </r>
    <r>
      <rPr>
        <rFont val="arial,sans,sans-serif"/>
        <sz val="11.0"/>
      </rPr>
      <t xml:space="preserve"> (also confirm if downtime from 4am-5am is applicable)
   b. </t>
    </r>
    <r>
      <rPr>
        <rFont val="arial,sans,sans-serif"/>
        <b/>
        <sz val="11.0"/>
      </rPr>
      <t>Cutoff for Deploy Strategy and Hotfix Confirm Items</t>
    </r>
    <r>
      <rPr>
        <rFont val="arial,sans,sans-serif"/>
        <sz val="11.0"/>
      </rPr>
      <t xml:space="preserve"> Date (Should be friday noon if tuesday deploy)
3. Send Email</t>
    </r>
  </si>
  <si>
    <r>
      <rPr>
        <rFont val="&quot;Google Sans&quot;, Roboto, RobotoDraft, Helvetica, Arial, sans-serif"/>
        <b/>
        <color rgb="FF222222"/>
        <sz val="11.0"/>
      </rPr>
      <t xml:space="preserve">TO: 
</t>
    </r>
    <r>
      <rPr>
        <rFont val="&quot;Google Sans&quot;, Roboto, RobotoDraft, Helvetica, Arial, sans-serif"/>
        <color rgb="FF222222"/>
        <sz val="11.0"/>
      </rPr>
      <t xml:space="preserve">FN-Release-Updates &lt;fn-release-updates@epicgames.com&gt;
</t>
    </r>
    <r>
      <rPr>
        <rFont val="&quot;Google Sans&quot;, Roboto, RobotoDraft, Helvetica, Arial, sans-serif"/>
        <b/>
        <color rgb="FF222222"/>
        <sz val="11.0"/>
      </rPr>
      <t>Release Dates:</t>
    </r>
    <r>
      <rPr>
        <rFont val="&quot;Google Sans&quot;, Roboto, RobotoDraft, Helvetica, Arial, sans-serif"/>
        <color rgb="FF222222"/>
        <sz val="11.0"/>
      </rPr>
      <t xml:space="preserve">
</t>
    </r>
    <r>
      <rPr>
        <rFont val="&quot;Google Sans&quot;, Roboto, RobotoDraft, Helvetica, Arial, sans-serif"/>
        <color rgb="FF1155CC"/>
        <sz val="11.0"/>
        <u/>
      </rPr>
      <t>FN Release Calendar</t>
    </r>
  </si>
  <si>
    <r>
      <rPr>
        <rFont val="Arial"/>
        <b/>
        <color rgb="FF000000"/>
        <sz val="11.0"/>
      </rPr>
      <t xml:space="preserve">Redundancy:
</t>
    </r>
    <r>
      <rPr>
        <rFont val="Arial"/>
        <color rgb="FF000000"/>
        <sz val="11.0"/>
      </rPr>
      <t xml:space="preserve">Make sure zoom links are still valid for all meetings related to </t>
    </r>
    <r>
      <rPr>
        <rFont val="Arial"/>
        <color rgb="FFFF0000"/>
        <sz val="11.0"/>
      </rPr>
      <t>CHECKLIST_VERSION</t>
    </r>
  </si>
  <si>
    <r>
      <rPr>
        <rFont val="Arial"/>
        <sz val="11.0"/>
      </rPr>
      <t xml:space="preserve">1. Search Google Calendar for the release version and check the below meetings:
</t>
    </r>
    <r>
      <rPr>
        <rFont val="Arial"/>
        <b/>
        <sz val="11.0"/>
      </rPr>
      <t xml:space="preserve">   - Stability Sync
   - Post Mortem
</t>
    </r>
    <r>
      <rPr>
        <rFont val="Arial"/>
        <sz val="11.0"/>
      </rPr>
      <t>2. Click the current zoom link to try to enter as normal. If it works, you are good.
3. If you get an error, kill the current zoom link and make a new one</t>
    </r>
  </si>
  <si>
    <t xml:space="preserve">Coordinate Discovery surface and link updates for any new playlists </t>
  </si>
  <si>
    <r>
      <rPr>
        <rFont val="arial,sans,sans-serif"/>
        <b/>
        <sz val="11.0"/>
      </rPr>
      <t xml:space="preserve">Slack: </t>
    </r>
    <r>
      <rPr>
        <rFont val="arial,sans,sans-serif"/>
        <color rgb="FF0000FF"/>
        <sz val="11.0"/>
      </rPr>
      <t>LINK</t>
    </r>
  </si>
  <si>
    <r>
      <rPr>
        <rFont val="Arial"/>
        <sz val="11.0"/>
      </rPr>
      <t xml:space="preserve">1. Check the Epic Roadmap for the </t>
    </r>
    <r>
      <rPr>
        <rFont val="Arial"/>
        <color rgb="FFFF0000"/>
        <sz val="11.0"/>
      </rPr>
      <t xml:space="preserve">CHECKLIST_VERSION </t>
    </r>
    <r>
      <rPr>
        <rFont val="Arial"/>
        <sz val="11.0"/>
      </rPr>
      <t>and identify any new Playlist that may need to be configured
   a. Identify the production owner and potentially the EmbeddedQA associated (if unknown we can ask the production owner to loop in their QA partners)
2. Spin up a thread in the #fn-release-</t>
    </r>
    <r>
      <rPr>
        <rFont val="Arial"/>
        <color rgb="FFFF0000"/>
        <sz val="11.0"/>
      </rPr>
      <t>CHECKLIST-VERSION</t>
    </r>
    <r>
      <rPr>
        <rFont val="Arial"/>
        <sz val="11.0"/>
      </rPr>
      <t xml:space="preserve">-ext slack channel using the suggested text in column H/I --&gt; 
   a. Tag in the new playlist production owner and embedded QA and ask if they have properly coordinated what is needed for their new playlist. Provide them with the Reference Doc: </t>
    </r>
    <r>
      <rPr>
        <rFont val="Arial"/>
        <color rgb="FF1155CC"/>
        <sz val="11.0"/>
        <u/>
      </rPr>
      <t xml:space="preserve">[Discovery] Releasing New Playlist Checklist </t>
    </r>
    <r>
      <rPr>
        <rFont val="Arial"/>
        <sz val="11.0"/>
      </rPr>
      <t xml:space="preserve">     </t>
    </r>
  </si>
  <si>
    <r>
      <rPr>
        <rFont val="arial,sans,sans-serif"/>
        <color rgb="FFFF0000"/>
        <sz val="11.0"/>
      </rPr>
      <t xml:space="preserve">CHECKLIST_VERSION  </t>
    </r>
    <r>
      <rPr>
        <rFont val="arial,sans,sans-serif"/>
        <sz val="11.0"/>
      </rPr>
      <t>New Playlists Coordination :thread:</t>
    </r>
  </si>
  <si>
    <r>
      <rPr>
        <rFont val="arial,sans,sans-serif"/>
        <sz val="11.0"/>
      </rPr>
      <t xml:space="preserve">Hello! We are currently tracking new playlists for the following roadmap items for this release:
* </t>
    </r>
    <r>
      <rPr>
        <rFont val="arial,sans,sans-serif"/>
        <color rgb="FFFF0000"/>
        <sz val="11.0"/>
      </rPr>
      <t>PLAYLIST_MODE</t>
    </r>
    <r>
      <rPr>
        <rFont val="arial,sans,sans-serif"/>
        <sz val="11.0"/>
      </rPr>
      <t xml:space="preserve"> - </t>
    </r>
    <r>
      <rPr>
        <rFont val="arial,sans,sans-serif"/>
        <color rgb="FFFF0000"/>
        <sz val="11.0"/>
      </rPr>
      <t xml:space="preserve">@PROD_OWNER
</t>
    </r>
    <r>
      <rPr>
        <rFont val="arial,sans,sans-serif"/>
        <sz val="11.0"/>
      </rPr>
      <t xml:space="preserve">* </t>
    </r>
    <r>
      <rPr>
        <rFont val="arial,sans,sans-serif"/>
        <color rgb="FFFF0000"/>
        <sz val="11.0"/>
      </rPr>
      <t>PLAYLIST_MODE</t>
    </r>
    <r>
      <rPr>
        <rFont val="arial,sans,sans-serif"/>
        <sz val="11.0"/>
      </rPr>
      <t xml:space="preserve"> - </t>
    </r>
    <r>
      <rPr>
        <rFont val="arial,sans,sans-serif"/>
        <color rgb="FFFF0000"/>
        <sz val="11.0"/>
      </rPr>
      <t xml:space="preserve">@PROD_OWNER
</t>
    </r>
    <r>
      <rPr>
        <rFont val="arial,sans,sans-serif"/>
        <sz val="11.0"/>
      </rPr>
      <t xml:space="preserve">* </t>
    </r>
    <r>
      <rPr>
        <rFont val="arial,sans,sans-serif"/>
        <color rgb="FFFF0000"/>
        <sz val="11.0"/>
      </rPr>
      <t>PLAYLIST_MODE</t>
    </r>
    <r>
      <rPr>
        <rFont val="arial,sans,sans-serif"/>
        <sz val="11.0"/>
      </rPr>
      <t xml:space="preserve"> - </t>
    </r>
    <r>
      <rPr>
        <rFont val="arial,sans,sans-serif"/>
        <color rgb="FFFF0000"/>
        <sz val="11.0"/>
      </rPr>
      <t xml:space="preserve">@PROD_OWNER
</t>
    </r>
    <r>
      <rPr>
        <rFont val="arial,sans,sans-serif"/>
        <sz val="11.0"/>
      </rPr>
      <t xml:space="preserve">We need teams to go through the </t>
    </r>
    <r>
      <rPr>
        <rFont val="arial,sans,sans-serif"/>
        <color rgb="FF1155CC"/>
        <sz val="11.0"/>
        <u/>
      </rPr>
      <t>New Playlist Checklist</t>
    </r>
    <r>
      <rPr>
        <rFont val="arial,sans,sans-serif"/>
        <sz val="11.0"/>
      </rPr>
      <t xml:space="preserve"> and confirm that everything has been considered is setup prior to our release whitegloves. Production owners please coordinate with your embedded QA teams to confirm everything is functioning as expected.
@release-qa for vis
@release-ops for vis</t>
    </r>
  </si>
  <si>
    <r>
      <rPr>
        <rFont val="Arial"/>
        <sz val="11.0"/>
      </rPr>
      <t xml:space="preserve">Request Final DAD revision for pre whiteglove
</t>
    </r>
    <r>
      <rPr>
        <rFont val="Arial"/>
        <color rgb="FF1155CC"/>
        <sz val="11.0"/>
        <u/>
      </rPr>
      <t xml:space="preserve">https://epicenter.on.epicgames.com/?tools=all
</t>
    </r>
    <r>
      <rPr>
        <rFont val="Arial"/>
        <sz val="11.0"/>
      </rPr>
      <t xml:space="preserve">For reference: </t>
    </r>
    <r>
      <rPr>
        <rFont val="Arial"/>
        <color rgb="FF1155CC"/>
        <sz val="11.0"/>
        <u/>
      </rPr>
      <t>https://epicgames.slack.com/archives/C08DLJG51L7/p1742565116008119</t>
    </r>
  </si>
  <si>
    <r>
      <rPr>
        <rFont val="Arial"/>
        <b/>
        <color rgb="FF000000"/>
        <sz val="11.0"/>
      </rPr>
      <t>Slack</t>
    </r>
    <r>
      <rPr>
        <rFont val="Arial"/>
        <color rgb="FF000000"/>
        <sz val="11.0"/>
      </rPr>
      <t xml:space="preserve">: </t>
    </r>
    <r>
      <rPr>
        <rFont val="Arial"/>
        <color rgb="FF0000FF"/>
        <sz val="11.0"/>
      </rPr>
      <t>LINK</t>
    </r>
  </si>
  <si>
    <r>
      <rPr>
        <rFont val="Arial"/>
        <sz val="11.0"/>
      </rPr>
      <t>1. Go to the #fn-release-</t>
    </r>
    <r>
      <rPr>
        <rFont val="Arial"/>
        <color rgb="FFFF0000"/>
        <sz val="11.0"/>
      </rPr>
      <t>CHECKLIST-VERSION</t>
    </r>
    <r>
      <rPr>
        <rFont val="Arial"/>
        <sz val="11.0"/>
      </rPr>
      <t xml:space="preserve">-ext and spin up a post using the suggest text in Columns H/I
   a. Check the </t>
    </r>
    <r>
      <rPr>
        <rFont val="Arial"/>
        <color rgb="FF1155CC"/>
        <sz val="11.0"/>
        <u/>
      </rPr>
      <t>FN Release Schedule</t>
    </r>
    <r>
      <rPr>
        <rFont val="Arial"/>
        <sz val="11.0"/>
      </rPr>
      <t xml:space="preserve"> or Fortnite Release Calendar for the cert date
2. After links have been provided, add them to the Game Config Sheet, for all links provided
3. Ensure that RQA is able to receive the DOT revisions prior to the weekend so weekend testing can be done by external QA teams</t>
    </r>
  </si>
  <si>
    <r>
      <rPr>
        <sz val="11.0"/>
      </rPr>
      <t>:dad:</t>
    </r>
    <r>
      <rPr>
        <color rgb="FFFF0000"/>
        <sz val="11.0"/>
      </rPr>
      <t>CHECKLIST_VERSION</t>
    </r>
    <r>
      <rPr>
        <sz val="11.0"/>
      </rPr>
      <t xml:space="preserve"> Final DOT Revisions:dad: </t>
    </r>
  </si>
  <si>
    <r>
      <rPr>
        <sz val="11.0"/>
      </rPr>
      <t xml:space="preserve">Hello there @Connor Allen
@Paul.Odenwaldt
Checking in on final revision delivery prior to going live on </t>
    </r>
    <r>
      <rPr>
        <color rgb="FFFF0000"/>
        <sz val="11.0"/>
      </rPr>
      <t>INSERT_DEPLOY_DAYnDATE</t>
    </r>
    <r>
      <rPr>
        <sz val="11.0"/>
      </rPr>
      <t xml:space="preserve">
As a heads up, we will be starting pre-cert checks this weekend and would like the revisions to be in place ahead of that testing if possible. 
We go to cert on </t>
    </r>
    <r>
      <rPr>
        <color rgb="FFFF0000"/>
        <sz val="11.0"/>
      </rPr>
      <t>INSERT_CERT_DAY</t>
    </r>
    <r>
      <rPr>
        <sz val="11.0"/>
      </rPr>
      <t xml:space="preserve"> :)
@releaseqa for viz</t>
    </r>
  </si>
  <si>
    <t>1st touchpoint with Calendar owners
Typically you get sign off from all but BR (Shop &amp; Non-Shop)</t>
  </si>
  <si>
    <r>
      <rPr>
        <rFont val="Arial"/>
        <b/>
        <color rgb="FF000000"/>
        <sz val="11.0"/>
      </rPr>
      <t>Slack</t>
    </r>
    <r>
      <rPr>
        <rFont val="Arial"/>
        <color rgb="FF000000"/>
        <sz val="11.0"/>
      </rPr>
      <t xml:space="preserve">: </t>
    </r>
    <r>
      <rPr>
        <rFont val="Arial"/>
        <color rgb="FF0000FF"/>
        <sz val="11.0"/>
      </rPr>
      <t>LINK</t>
    </r>
  </si>
  <si>
    <r>
      <rPr>
        <rFont val="Arial"/>
        <sz val="11.0"/>
      </rPr>
      <t>0. Ensure the people in column I are invited to the slack channel
1. Go to the #fn-release-</t>
    </r>
    <r>
      <rPr>
        <rFont val="Arial"/>
        <color rgb="FFFF0000"/>
        <sz val="11.0"/>
      </rPr>
      <t>CHECKLIST-VERSION</t>
    </r>
    <r>
      <rPr>
        <rFont val="Arial"/>
        <sz val="11.0"/>
      </rPr>
      <t>-ext and spin up a post using the suggested text in Columns H/I
2. Get confirmation from each calendar owner area</t>
    </r>
  </si>
  <si>
    <r>
      <rPr>
        <rFont val="arial, sans, sans-serif"/>
        <sz val="11.0"/>
      </rPr>
      <t xml:space="preserve">:calendar: Calendar Updates for </t>
    </r>
    <r>
      <rPr>
        <rFont val="arial, sans, sans-serif"/>
        <color rgb="FFFF0000"/>
        <sz val="11.0"/>
      </rPr>
      <t>CHECKLIST_VERSION</t>
    </r>
  </si>
  <si>
    <r>
      <rPr>
        <rFont val="arial"/>
        <sz val="11.0"/>
      </rPr>
      <t xml:space="preserve">Just checking in on our calendar promotions prior to going live on </t>
    </r>
    <r>
      <rPr>
        <rFont val="arial"/>
        <color rgb="FFFF0000"/>
        <sz val="11.0"/>
      </rPr>
      <t>INSERT_ReleaseDayandDATE</t>
    </r>
    <r>
      <rPr>
        <rFont val="arial"/>
        <sz val="11.0"/>
      </rPr>
      <t xml:space="preserve">. As a reminder downtime will begin for </t>
    </r>
    <r>
      <rPr>
        <rFont val="arial"/>
        <color rgb="FFFF0000"/>
        <sz val="11.0"/>
      </rPr>
      <t>INSERT_BranchVersion</t>
    </r>
    <r>
      <rPr>
        <rFont val="arial"/>
        <sz val="11.0"/>
      </rPr>
      <t xml:space="preserve"> at </t>
    </r>
    <r>
      <rPr>
        <rFont val="arial"/>
        <color rgb="FFFF0000"/>
        <sz val="11.0"/>
      </rPr>
      <t>INSERT_DowntimeStartTime</t>
    </r>
    <r>
      <rPr>
        <rFont val="arial"/>
        <sz val="11.0"/>
      </rPr>
      <t xml:space="preserve">. Please keep that in mind as you setup and calendars that should go live at light switch up.
As a heads up, we will be starting pre-cert checks this weekend and would like the final calendar promotions to be in place before that testing starts, if possible.
:mag_right: Heads-up: We’ll be starting pre-cert testing this weekend, and would ideally like all final calendar promotions in place before testing begins, if possible. We’re targeting cert submission on </t>
    </r>
    <r>
      <rPr>
        <rFont val="arial"/>
        <color rgb="FFFF0000"/>
        <sz val="11.0"/>
      </rPr>
      <t>INSERT_CertDayandDATE</t>
    </r>
    <r>
      <rPr>
        <rFont val="arial"/>
        <sz val="11.0"/>
      </rPr>
      <t xml:space="preserve">.
&gt;:warning: Additional Reminders for Calendar Integrations:
• Remove leak-sensitive data from any calendars checked into the client-events channel. Leakers may have access to this data up to two hours before a scheduled event goes live.
• If your calendar event is set to go live with </t>
    </r>
    <r>
      <rPr>
        <rFont val="arial"/>
        <color rgb="FFFF0000"/>
        <sz val="11.0"/>
      </rPr>
      <t>INSERT_BranchVersion</t>
    </r>
    <r>
      <rPr>
        <rFont val="arial"/>
        <sz val="11.0"/>
      </rPr>
      <t>, ensure the start time aligns with the downtime window (</t>
    </r>
    <r>
      <rPr>
        <rFont val="arial"/>
        <color rgb="FFFF0000"/>
        <sz val="11.0"/>
      </rPr>
      <t>INSERT_Downtime</t>
    </r>
    <r>
      <rPr>
        <rFont val="arial"/>
        <sz val="11.0"/>
      </rPr>
      <t xml:space="preserve"> ET). Mismatched start times may disrupt internal QA coverage during deployment.
We'll have a follow up check-in with calendar owners closer to deploy, but flagging now to ensure this process is on your radar. 
Thanks in advance!
STW - @Patrick.Malott
BR (Non-Shop) - @DJ.Schilens
BR (Shop) - @Juan.Romero @matthew.geisen @alison.mckenzie @amanda.perry
LTM - @scott.sevon @haley.nelson @michael.krkuc
Juno/Sprout (need confirmation on both) - @Tyler.Yungmann @Keith.Leiker @Jason.Kanagaratnam @Steven.Tarry @Alec.Fisher-Lasky 
Sparks - @Kyle Wynn
DelMar - @lauren.boud</t>
    </r>
  </si>
  <si>
    <r>
      <rPr>
        <rFont val="Arial"/>
        <sz val="11.0"/>
      </rPr>
      <t xml:space="preserve">Verify Final DOT Links for WG testing are accurate and no changes are expected.
</t>
    </r>
    <r>
      <rPr>
        <rFont val="Arial"/>
        <color rgb="FF1155CC"/>
        <sz val="11.0"/>
        <u/>
      </rPr>
      <t>https://epicenter.on.epicgames.com/?tools=all</t>
    </r>
  </si>
  <si>
    <r>
      <rPr>
        <rFont val="Arial"/>
        <b/>
        <sz val="11.0"/>
      </rPr>
      <t>Final Dad CL</t>
    </r>
    <r>
      <rPr>
        <rFont val="Arial"/>
        <sz val="11.0"/>
      </rPr>
      <t>: 12345</t>
    </r>
  </si>
  <si>
    <t xml:space="preserve">1. Follow up in the original thread from row 40 using the suggested text in Columns I
</t>
  </si>
  <si>
    <r>
      <rPr>
        <sz val="11.0"/>
      </rPr>
      <t xml:space="preserve">Checking in on final revision delivery. 
Anything to update since our last request above? 
We are starting pre-cert checks </t>
    </r>
    <r>
      <rPr>
        <color rgb="FFFF0000"/>
        <sz val="11.0"/>
      </rPr>
      <t>INSERT_PD_DAY</t>
    </r>
    <r>
      <rPr>
        <sz val="11.0"/>
      </rPr>
      <t xml:space="preserve"> and want to ensure QA is running their :whiteglove-wave: with the most accurate info.
We are still targeting to go to cert on </t>
    </r>
    <r>
      <rPr>
        <color rgb="FFFF0000"/>
        <sz val="11.0"/>
      </rPr>
      <t>INSERT_CERT_DAY</t>
    </r>
    <r>
      <rPr>
        <sz val="11.0"/>
      </rPr>
      <t xml:space="preserve"> :smiley: </t>
    </r>
  </si>
  <si>
    <t>Ensure Final Shop is in for WG testing</t>
  </si>
  <si>
    <r>
      <rPr>
        <rFont val="Arial"/>
        <b/>
        <sz val="11.0"/>
      </rPr>
      <t>Final Shop CL</t>
    </r>
    <r>
      <rPr>
        <rFont val="Arial"/>
        <sz val="11.0"/>
      </rPr>
      <t>: 12345</t>
    </r>
  </si>
  <si>
    <r>
      <rPr>
        <rFont val="Arial"/>
        <sz val="11.0"/>
      </rPr>
      <t>1. Send message in the #fn-release-</t>
    </r>
    <r>
      <rPr>
        <rFont val="Arial"/>
        <color rgb="FFFF0000"/>
        <sz val="11.0"/>
      </rPr>
      <t>CHECKLIST-VERSION</t>
    </r>
    <r>
      <rPr>
        <rFont val="Arial"/>
        <sz val="11.0"/>
      </rPr>
      <t xml:space="preserve">-ext channel using the suggested text in Columns H/I
</t>
    </r>
  </si>
  <si>
    <r>
      <rPr>
        <sz val="11.0"/>
      </rPr>
      <t xml:space="preserve">:shopping_bags: </t>
    </r>
    <r>
      <rPr>
        <color rgb="FFFF0000"/>
        <sz val="11.0"/>
      </rPr>
      <t>CHECKLIST_VERSION</t>
    </r>
    <r>
      <rPr>
        <sz val="11.0"/>
      </rPr>
      <t xml:space="preserve"> Final Shop Changes :shopping_bags: </t>
    </r>
  </si>
  <si>
    <r>
      <rPr>
        <sz val="11.0"/>
      </rPr>
      <t xml:space="preserve">Hello there @juan romero @nick.owens @Steve.Allison @amanda.perry @Matthew.Geisen @alison.McKenzie 
Just double checking in on final shop delivery. Anything else coming in hot? 
I see the last committed change on </t>
    </r>
    <r>
      <rPr>
        <color rgb="FFFF0000"/>
        <sz val="11.0"/>
      </rPr>
      <t xml:space="preserve">INSERT_JIRA_FROM_ROW46 </t>
    </r>
    <r>
      <rPr>
        <sz val="11.0"/>
      </rPr>
      <t xml:space="preserve">is </t>
    </r>
    <r>
      <rPr>
        <color rgb="FFFF0000"/>
        <sz val="11.0"/>
      </rPr>
      <t xml:space="preserve">FIX_CL_FROM_JIRA
</t>
    </r>
    <r>
      <rPr>
        <sz val="11.0"/>
      </rPr>
      <t xml:space="preserve">
We are starting pre-cert checks </t>
    </r>
    <r>
      <rPr>
        <color rgb="FFFF0000"/>
        <sz val="11.0"/>
      </rPr>
      <t xml:space="preserve">INSERT_DAY </t>
    </r>
    <r>
      <rPr>
        <sz val="11.0"/>
      </rPr>
      <t xml:space="preserve">and want to ensure QA is running their :whiteglove-wave: against the final shop revisions if they are locked in.
We are targeting to go to cert on </t>
    </r>
    <r>
      <rPr>
        <color rgb="FFFF0000"/>
        <sz val="11.0"/>
      </rPr>
      <t xml:space="preserve">INSERT_CERT_DAY </t>
    </r>
    <r>
      <rPr>
        <sz val="11.0"/>
      </rPr>
      <t xml:space="preserve">:smiley: </t>
    </r>
  </si>
  <si>
    <r>
      <rPr>
        <rFont val="Arial"/>
        <sz val="11.0"/>
      </rPr>
      <t xml:space="preserve">Send </t>
    </r>
    <r>
      <rPr>
        <rFont val="Arial"/>
        <sz val="11.0"/>
        <u/>
      </rPr>
      <t>Last Call</t>
    </r>
    <r>
      <rPr>
        <rFont val="Arial"/>
        <sz val="11.0"/>
      </rPr>
      <t xml:space="preserve"> bump for callouts in the </t>
    </r>
    <r>
      <rPr>
        <rFont val="Arial"/>
        <b/>
        <sz val="11.0"/>
      </rPr>
      <t>Release Strategy Email</t>
    </r>
    <r>
      <rPr>
        <rFont val="Arial"/>
        <sz val="11.0"/>
      </rPr>
      <t xml:space="preserve">. 
</t>
    </r>
    <r>
      <rPr>
        <rFont val="Arial"/>
        <color rgb="FF1155CC"/>
        <sz val="11.0"/>
        <u/>
      </rPr>
      <t>WIKI</t>
    </r>
  </si>
  <si>
    <r>
      <rPr>
        <rFont val="arial,sans,sans-serif"/>
        <sz val="11.0"/>
      </rPr>
      <t xml:space="preserve">1. Go to your email and search for the </t>
    </r>
    <r>
      <rPr>
        <rFont val="arial,sans,sans-serif"/>
        <b/>
        <sz val="11.0"/>
      </rPr>
      <t>"</t>
    </r>
    <r>
      <rPr>
        <rFont val="arial,sans,sans-serif"/>
        <b/>
        <color rgb="FFFF0000"/>
        <sz val="11.0"/>
      </rPr>
      <t>CHECKLIST_VERSION</t>
    </r>
    <r>
      <rPr>
        <rFont val="arial,sans,sans-serif"/>
        <b/>
        <sz val="11.0"/>
      </rPr>
      <t xml:space="preserve"> Release Strategy"</t>
    </r>
    <r>
      <rPr>
        <rFont val="arial,sans,sans-serif"/>
        <sz val="11.0"/>
      </rPr>
      <t xml:space="preserve">
2. Send a follow up email using the suggested text in Column H
   a. Deadline for a </t>
    </r>
    <r>
      <rPr>
        <rFont val="arial,sans,sans-serif"/>
        <sz val="11.0"/>
        <u/>
      </rPr>
      <t>Tuesday deploy is noon on the Friday</t>
    </r>
    <r>
      <rPr>
        <rFont val="arial,sans,sans-serif"/>
        <sz val="11.0"/>
      </rPr>
      <t xml:space="preserve">
   b. Deadline for a </t>
    </r>
    <r>
      <rPr>
        <rFont val="arial,sans,sans-serif"/>
        <sz val="11.0"/>
        <u/>
      </rPr>
      <t>Friday deploy is noon on the Tuesday</t>
    </r>
  </si>
  <si>
    <r>
      <rPr>
        <rFont val="Arial"/>
        <sz val="11.0"/>
      </rPr>
      <t xml:space="preserve">Bumping the thread here for any last minute </t>
    </r>
    <r>
      <rPr>
        <rFont val="Arial"/>
        <color rgb="FFFF0000"/>
        <sz val="11.0"/>
      </rPr>
      <t xml:space="preserve">CHECKLIST_VERSION </t>
    </r>
    <r>
      <rPr>
        <rFont val="Arial"/>
        <sz val="11.0"/>
      </rPr>
      <t xml:space="preserve">Call Outs
</t>
    </r>
    <r>
      <rPr>
        <rFont val="Arial"/>
        <color rgb="FFFF0000"/>
        <sz val="11.0"/>
      </rPr>
      <t>Recopy the deadline line from the original email in again</t>
    </r>
  </si>
  <si>
    <r>
      <rPr>
        <rFont val="Arial"/>
        <sz val="11.0"/>
      </rPr>
      <t xml:space="preserve">Determine Ship List (using the below Airtable) and pin it in Slack
New Hotness: 
</t>
    </r>
    <r>
      <rPr>
        <rFont val="Arial"/>
        <color rgb="FF1155CC"/>
        <sz val="11.0"/>
        <u/>
      </rPr>
      <t>Deliverables Roadmap
Build View</t>
    </r>
  </si>
  <si>
    <r>
      <rPr>
        <rFont val="Arial"/>
        <b/>
        <color rgb="FF000000"/>
        <sz val="11.0"/>
      </rPr>
      <t>Slack</t>
    </r>
    <r>
      <rPr>
        <rFont val="Arial"/>
        <color rgb="FF000000"/>
        <sz val="11.0"/>
      </rPr>
      <t xml:space="preserve">: </t>
    </r>
    <r>
      <rPr>
        <rFont val="Arial"/>
        <color rgb="FF0000FF"/>
        <sz val="11.0"/>
      </rPr>
      <t>LINK</t>
    </r>
  </si>
  <si>
    <r>
      <rPr>
        <rFont val="Arial"/>
        <sz val="11.0"/>
      </rPr>
      <t xml:space="preserve">1. Go to the </t>
    </r>
    <r>
      <rPr>
        <rFont val="Arial"/>
        <color rgb="FF1155CC"/>
        <sz val="11.0"/>
        <u/>
      </rPr>
      <t>Deliverables Roadmap</t>
    </r>
    <r>
      <rPr>
        <rFont val="Arial"/>
        <sz val="11.0"/>
      </rPr>
      <t xml:space="preserve"> and set the filter date to the deploy date
2. Compile a list of all changes going into the release using the format in Column H
3. Post to #fn-release-</t>
    </r>
    <r>
      <rPr>
        <rFont val="Arial"/>
        <color rgb="FFFF0000"/>
        <sz val="11.0"/>
      </rPr>
      <t>CHECKLIST-VERSION</t>
    </r>
    <r>
      <rPr>
        <rFont val="Arial"/>
        <sz val="11.0"/>
      </rPr>
      <t xml:space="preserve">-ext channel and Pin the message.
     </t>
    </r>
    <r>
      <rPr>
        <rFont val="Arial"/>
        <color rgb="FF1155CC"/>
        <sz val="11.0"/>
        <u/>
      </rPr>
      <t>Example Here</t>
    </r>
  </si>
  <si>
    <r>
      <rPr>
        <color rgb="FFFF0000"/>
        <sz val="11.0"/>
      </rPr>
      <t>CHECKLIST_VERSION</t>
    </r>
    <r>
      <rPr>
        <sz val="11.0"/>
      </rPr>
      <t xml:space="preserve"> Ship List :ship:
- Items/Gameplay: </t>
    </r>
    <r>
      <rPr>
        <color rgb="FFFF0000"/>
        <sz val="11.0"/>
      </rPr>
      <t>XXX</t>
    </r>
    <r>
      <rPr>
        <sz val="11.0"/>
      </rPr>
      <t xml:space="preserve">
- REGS/Quests: </t>
    </r>
    <r>
      <rPr>
        <color rgb="FFFF0000"/>
        <sz val="11.0"/>
      </rPr>
      <t>XXX</t>
    </r>
    <r>
      <rPr>
        <sz val="11.0"/>
      </rPr>
      <t xml:space="preserve">
- Creative: </t>
    </r>
    <r>
      <rPr>
        <color rgb="FFFF0000"/>
        <sz val="11.0"/>
      </rPr>
      <t xml:space="preserve">XXX
</t>
    </r>
    <r>
      <rPr>
        <sz val="11.0"/>
      </rPr>
      <t>:exclamation: Disclaimer: :exclamation: 
If there is anything missing or incorrect with this list, please have the corresponding owners update the Airtable from which this information is taken from (</t>
    </r>
    <r>
      <rPr>
        <color rgb="FF1155CC"/>
        <sz val="11.0"/>
        <u/>
      </rPr>
      <t>Deliverables Roadmap</t>
    </r>
    <r>
      <rPr>
        <sz val="11.0"/>
      </rPr>
      <t>)</t>
    </r>
  </si>
  <si>
    <r>
      <rPr>
        <rFont val="Arial"/>
        <sz val="11.0"/>
      </rPr>
      <t xml:space="preserve">Whiteglove has been completed on </t>
    </r>
    <r>
      <rPr>
        <rFont val="Arial"/>
        <b/>
        <sz val="11.0"/>
        <u/>
      </rPr>
      <t>INITIAL</t>
    </r>
    <r>
      <rPr>
        <rFont val="Arial"/>
        <b/>
        <sz val="11.0"/>
      </rPr>
      <t xml:space="preserve"> </t>
    </r>
    <r>
      <rPr>
        <rFont val="Arial"/>
        <sz val="11.0"/>
      </rPr>
      <t xml:space="preserve">release candidate (aka crit checks) and issues called out have been threaded/escalated for triage
</t>
    </r>
    <r>
      <rPr>
        <rFont val="Arial"/>
        <b/>
        <sz val="11.0"/>
      </rPr>
      <t>Note:</t>
    </r>
    <r>
      <rPr>
        <rFont val="Arial"/>
        <sz val="11.0"/>
      </rPr>
      <t xml:space="preserve"> We will never be releasing this build. There will always be another CL for our final candidate (</t>
    </r>
    <r>
      <rPr>
        <rFont val="Arial"/>
        <color rgb="FF1155CC"/>
        <sz val="11.0"/>
        <u/>
      </rPr>
      <t>THIS LINE</t>
    </r>
    <r>
      <rPr>
        <rFont val="Arial"/>
        <sz val="11.0"/>
      </rPr>
      <t>)</t>
    </r>
  </si>
  <si>
    <r>
      <rPr>
        <rFont val="Arial"/>
        <b/>
        <color rgb="FF000000"/>
        <sz val="11.0"/>
      </rPr>
      <t>Slack WG</t>
    </r>
    <r>
      <rPr>
        <rFont val="Arial"/>
        <color rgb="FF000000"/>
        <sz val="11.0"/>
      </rPr>
      <t xml:space="preserve">: </t>
    </r>
    <r>
      <rPr>
        <rFont val="Arial"/>
        <color rgb="FF0000FF"/>
        <sz val="11.0"/>
      </rPr>
      <t>LINK</t>
    </r>
  </si>
  <si>
    <r>
      <rPr>
        <rFont val="Arial"/>
        <sz val="11.0"/>
      </rPr>
      <t>1. Go to #fn-release-</t>
    </r>
    <r>
      <rPr>
        <rFont val="Arial"/>
        <color rgb="FFFF0000"/>
        <sz val="11.0"/>
      </rPr>
      <t>CHECKLIST-VERSION</t>
    </r>
    <r>
      <rPr>
        <rFont val="Arial"/>
        <sz val="11.0"/>
      </rPr>
      <t>-ext and search for "</t>
    </r>
    <r>
      <rPr>
        <rFont val="Arial"/>
        <sz val="11.0"/>
        <u/>
      </rPr>
      <t xml:space="preserve">Fortnite </t>
    </r>
    <r>
      <rPr>
        <rFont val="Arial"/>
        <color rgb="FFFF0000"/>
        <sz val="11.0"/>
        <u/>
      </rPr>
      <t>CHECKLIST_VERSION</t>
    </r>
    <r>
      <rPr>
        <rFont val="Arial"/>
        <sz val="11.0"/>
        <u/>
      </rPr>
      <t xml:space="preserve"> Whiteglove:</t>
    </r>
    <r>
      <rPr>
        <rFont val="Arial"/>
        <sz val="11.0"/>
      </rPr>
      <t xml:space="preserve">" 
   a. This should bring up all instances of whitegloves bring run
2. Ensure RQA completes the </t>
    </r>
    <r>
      <rPr>
        <rFont val="Arial"/>
        <b/>
        <sz val="11.0"/>
        <u/>
      </rPr>
      <t>Client WG</t>
    </r>
    <r>
      <rPr>
        <rFont val="Arial"/>
        <sz val="11.0"/>
      </rPr>
      <t xml:space="preserve"> the day before cert submission (ideally 2 days before)
   a. You can track progress in </t>
    </r>
    <r>
      <rPr>
        <rFont val="Arial"/>
        <color rgb="FF1155CC"/>
        <sz val="11.0"/>
        <u/>
      </rPr>
      <t>TestRail</t>
    </r>
    <r>
      <rPr>
        <rFont val="Arial"/>
        <sz val="11.0"/>
      </rPr>
      <t xml:space="preserve"> (</t>
    </r>
    <r>
      <rPr>
        <rFont val="Arial"/>
        <color rgb="FFFF00FF"/>
        <sz val="11.0"/>
      </rPr>
      <t>STC</t>
    </r>
    <r>
      <rPr>
        <rFont val="Arial"/>
        <sz val="11.0"/>
      </rPr>
      <t>) if you have access
3. Ensure issues called out from the WG are appropriately threaded (outside the WG thread) and triaged in the #fn-release-</t>
    </r>
    <r>
      <rPr>
        <rFont val="Arial"/>
        <color rgb="FFFF0000"/>
        <sz val="11.0"/>
      </rPr>
      <t>CHECKLIST-VERSION</t>
    </r>
    <r>
      <rPr>
        <rFont val="Arial"/>
        <sz val="11.0"/>
      </rPr>
      <t>-ext channel</t>
    </r>
  </si>
  <si>
    <t>Ensure that the Branch Tab within the Game Config Doc has been locked at Noon</t>
  </si>
  <si>
    <r>
      <rPr>
        <rFont val="arial,sans,sans-serif"/>
        <b/>
        <sz val="11.0"/>
      </rPr>
      <t xml:space="preserve">Slack: </t>
    </r>
    <r>
      <rPr>
        <rFont val="arial,sans,sans-serif"/>
        <color rgb="FF0000FF"/>
        <sz val="11.0"/>
      </rPr>
      <t>LINK</t>
    </r>
  </si>
  <si>
    <r>
      <rPr>
        <rFont val="arial,sans,sans-serif"/>
        <sz val="11.0"/>
      </rPr>
      <t>1. Spin up a thread in the #fn-release-</t>
    </r>
    <r>
      <rPr>
        <rFont val="arial,sans,sans-serif"/>
        <color rgb="FFFF0000"/>
        <sz val="11.0"/>
      </rPr>
      <t>CHECKLIST-VERSION</t>
    </r>
    <r>
      <rPr>
        <rFont val="arial,sans,sans-serif"/>
        <sz val="11.0"/>
      </rPr>
      <t>-ext slack channel using the suggested text in Column H</t>
    </r>
  </si>
  <si>
    <r>
      <rPr>
        <rFont val="arial, sans, sans-serif"/>
        <sz val="11.0"/>
      </rPr>
      <t xml:space="preserve">:airhorn-9469: Hello team!
Just calling out that the release team has locked the </t>
    </r>
    <r>
      <rPr>
        <rFont val="arial, sans, sans-serif"/>
        <color rgb="FFFF0000"/>
        <sz val="11.0"/>
      </rPr>
      <t xml:space="preserve">CHECKLIST_VERSION </t>
    </r>
    <r>
      <rPr>
        <rFont val="arial, sans, sans-serif"/>
        <sz val="11.0"/>
      </rPr>
      <t xml:space="preserve">tab of </t>
    </r>
    <r>
      <rPr>
        <rFont val="arial, sans, sans-serif"/>
        <color rgb="FF1155CC"/>
        <sz val="11.0"/>
        <u/>
      </rPr>
      <t>Game Config</t>
    </r>
    <r>
      <rPr>
        <rFont val="arial, sans, sans-serif"/>
        <sz val="11.0"/>
      </rPr>
      <t xml:space="preserve"> today. Any further edits to this tab should go through the `Game Config Update` </t>
    </r>
    <r>
      <rPr>
        <rFont val="arial, sans, sans-serif"/>
        <color rgb="FF1155CC"/>
        <sz val="11.0"/>
        <u/>
      </rPr>
      <t>Service Desk Request</t>
    </r>
    <r>
      <rPr>
        <rFont val="arial, sans, sans-serif"/>
        <sz val="11.0"/>
      </rPr>
      <t xml:space="preserve"> from this point forward! :lock:
Thanks! </t>
    </r>
  </si>
  <si>
    <t>Aegis Prewarm (Final Client and Server CL)</t>
  </si>
  <si>
    <r>
      <rPr>
        <rFont val="Arial"/>
        <b/>
        <sz val="11.0"/>
      </rPr>
      <t>Slack:</t>
    </r>
    <r>
      <rPr>
        <rFont val="Arial"/>
        <b val="0"/>
        <sz val="11.0"/>
      </rPr>
      <t xml:space="preserve"> </t>
    </r>
    <r>
      <rPr>
        <rFont val="Arial"/>
        <b val="0"/>
        <color rgb="FF0000FF"/>
        <sz val="11.0"/>
      </rPr>
      <t>LINK</t>
    </r>
  </si>
  <si>
    <r>
      <rPr>
        <rFont val="arial,sans,sans-serif"/>
        <sz val="11.0"/>
      </rPr>
      <t xml:space="preserve">Follow the </t>
    </r>
    <r>
      <rPr>
        <rFont val="arial,sans,sans-serif"/>
        <color rgb="FF1155CC"/>
        <sz val="11.0"/>
        <u/>
      </rPr>
      <t>Aegis Prewarm User Guide</t>
    </r>
    <r>
      <rPr>
        <rFont val="arial,sans,sans-serif"/>
        <sz val="11.0"/>
      </rPr>
      <t xml:space="preserve"> to pre-warm islands in advance of any Client deployment (tag Garry Casey, Derek Burandt if any questions or issues in </t>
    </r>
    <r>
      <rPr>
        <rFont val="arial,sans,sans-serif"/>
        <color rgb="FF1155CC"/>
        <sz val="11.0"/>
        <u/>
      </rPr>
      <t>#fne-aegis-prewarm-reports-ext</t>
    </r>
    <r>
      <rPr>
        <rFont val="arial,sans,sans-serif"/>
        <sz val="11.0"/>
      </rPr>
      <t>)</t>
    </r>
  </si>
  <si>
    <t>2nd touchpoint with Calendar owners</t>
  </si>
  <si>
    <r>
      <rPr>
        <rFont val="arial,sans,sans-serif"/>
        <b/>
        <sz val="11.0"/>
      </rPr>
      <t xml:space="preserve">Slack: </t>
    </r>
    <r>
      <rPr>
        <rFont val="arial,sans,sans-serif"/>
        <color rgb="FF0000FF"/>
        <sz val="11.0"/>
      </rPr>
      <t>LINK</t>
    </r>
  </si>
  <si>
    <r>
      <rPr>
        <rFont val="arial,sans,sans-serif"/>
        <sz val="11.0"/>
      </rPr>
      <t xml:space="preserve">1. Revisit thread in </t>
    </r>
    <r>
      <rPr>
        <rFont val="arial,sans,sans-serif"/>
        <color rgb="FF1155CC"/>
        <sz val="11.0"/>
        <u/>
      </rPr>
      <t>THIS</t>
    </r>
    <r>
      <rPr>
        <rFont val="arial,sans,sans-serif"/>
        <sz val="11.0"/>
      </rPr>
      <t xml:space="preserve"> and poke calendar owners with the text provided in Row H
2. Confirm with all calendar owners that relevant calendars have been published to live ahead of </t>
    </r>
    <r>
      <rPr>
        <rFont val="arial,sans,sans-serif"/>
        <color rgb="FFFF0000"/>
        <sz val="11.0"/>
      </rPr>
      <t>CHECKLIST_VERSION</t>
    </r>
    <r>
      <rPr>
        <rFont val="arial,sans,sans-serif"/>
        <sz val="11.0"/>
      </rPr>
      <t xml:space="preserve"> release</t>
    </r>
  </si>
  <si>
    <r>
      <rPr>
        <rFont val="arial"/>
        <sz val="11.0"/>
      </rPr>
      <t xml:space="preserve">Happy Day Before Deploy Day!
Checking in to make sure all changes have been promoted to live leading up to our deploy on </t>
    </r>
    <r>
      <rPr>
        <rFont val="arial"/>
        <color rgb="FFFF0000"/>
        <sz val="11.0"/>
      </rPr>
      <t>INSERT_DEPLOY_DAYnDATE</t>
    </r>
    <r>
      <rPr>
        <rFont val="arial"/>
        <sz val="11.0"/>
      </rPr>
      <t xml:space="preserve">. </t>
    </r>
  </si>
  <si>
    <r>
      <rPr>
        <rFont val="Arial"/>
        <sz val="11.0"/>
      </rPr>
      <t xml:space="preserve">Whiteglove has been completed on </t>
    </r>
    <r>
      <rPr>
        <rFont val="Arial"/>
        <b/>
        <sz val="11.0"/>
        <u/>
      </rPr>
      <t>FINAL</t>
    </r>
    <r>
      <rPr>
        <rFont val="Arial"/>
        <b/>
        <sz val="11.0"/>
      </rPr>
      <t xml:space="preserve"> </t>
    </r>
    <r>
      <rPr>
        <rFont val="Arial"/>
        <sz val="11.0"/>
      </rPr>
      <t>release candidate (aka Cert Checks) and issues called out have been threaded for triage</t>
    </r>
  </si>
  <si>
    <r>
      <rPr>
        <rFont val="Arial"/>
        <b/>
        <color rgb="FF000000"/>
        <sz val="11.0"/>
      </rPr>
      <t>Slack</t>
    </r>
    <r>
      <rPr>
        <rFont val="Arial"/>
        <color rgb="FF000000"/>
        <sz val="11.0"/>
      </rPr>
      <t xml:space="preserve">: </t>
    </r>
    <r>
      <rPr>
        <rFont val="Arial"/>
        <color rgb="FF0000FF"/>
        <sz val="11.0"/>
      </rPr>
      <t>LINK_TO_WG</t>
    </r>
  </si>
  <si>
    <r>
      <rPr>
        <rFont val="Arial"/>
        <sz val="11.0"/>
      </rPr>
      <t>1. Go to #fn-release-</t>
    </r>
    <r>
      <rPr>
        <rFont val="Arial"/>
        <color rgb="FFFF0000"/>
        <sz val="11.0"/>
      </rPr>
      <t>CHECKLIST-VERSION</t>
    </r>
    <r>
      <rPr>
        <rFont val="Arial"/>
        <sz val="11.0"/>
      </rPr>
      <t>-ext and search for "</t>
    </r>
    <r>
      <rPr>
        <rFont val="Arial"/>
        <sz val="11.0"/>
        <u/>
      </rPr>
      <t>beginning whiteglove of:</t>
    </r>
    <r>
      <rPr>
        <rFont val="Arial"/>
        <sz val="11.0"/>
      </rPr>
      <t xml:space="preserve">" 
   a. This should bring up all instances of whitegloves bring run
2. Ensure RQA completes the </t>
    </r>
    <r>
      <rPr>
        <rFont val="Arial"/>
        <b/>
        <sz val="11.0"/>
        <u/>
      </rPr>
      <t>Final Client+Server+MCP WG</t>
    </r>
    <r>
      <rPr>
        <rFont val="Arial"/>
        <sz val="11.0"/>
      </rPr>
      <t xml:space="preserve"> the day of Cert Submission
   a. You can track progress in </t>
    </r>
    <r>
      <rPr>
        <rFont val="Arial"/>
        <color rgb="FF1155CC"/>
        <sz val="11.0"/>
        <u/>
      </rPr>
      <t>TestRail</t>
    </r>
    <r>
      <rPr>
        <rFont val="Arial"/>
        <sz val="11.0"/>
      </rPr>
      <t xml:space="preserve"> (</t>
    </r>
    <r>
      <rPr>
        <rFont val="Arial"/>
        <color rgb="FFFF00FF"/>
        <sz val="11.0"/>
      </rPr>
      <t>STC</t>
    </r>
    <r>
      <rPr>
        <rFont val="Arial"/>
        <sz val="11.0"/>
      </rPr>
      <t>) if you have access
3. Ensure issues called out from the WG are appropriately threaded (outside the WG thread) and triaged in the #fn-release-</t>
    </r>
    <r>
      <rPr>
        <rFont val="Arial"/>
        <color rgb="FFFF0000"/>
        <sz val="11.0"/>
      </rPr>
      <t>CHECKLIST-VERSION</t>
    </r>
    <r>
      <rPr>
        <rFont val="Arial"/>
        <sz val="11.0"/>
      </rPr>
      <t>-ext channel</t>
    </r>
  </si>
  <si>
    <t>Confirm Release QA is patched up and ready for the morning</t>
  </si>
  <si>
    <r>
      <rPr>
        <rFont val="Arial"/>
        <b val="0"/>
        <sz val="11.0"/>
      </rPr>
      <t>Set a scheudled reminder for the deploy owners 1 days prior during their core hours (or if they are OOO at that time, find a time when they are available before the deployment)</t>
    </r>
    <r>
      <rPr>
        <rFont val="Arial"/>
        <b/>
        <color rgb="FFFF0000"/>
        <sz val="11.0"/>
        <u/>
      </rPr>
      <t xml:space="preserve">
NEEDS TO HAPPEN BEFORE 12PM ET (For Ivan and Tatiana)</t>
    </r>
    <r>
      <rPr>
        <rFont val="Arial"/>
        <b/>
        <color rgb="FFFF0000"/>
        <sz val="11.0"/>
      </rPr>
      <t xml:space="preserve">
</t>
    </r>
    <r>
      <rPr>
        <rFont val="Arial"/>
        <b/>
        <sz val="11.0"/>
      </rPr>
      <t xml:space="preserve">
Slack:</t>
    </r>
    <r>
      <rPr>
        <rFont val="Arial"/>
        <b val="0"/>
        <sz val="11.0"/>
      </rPr>
      <t xml:space="preserve"> </t>
    </r>
    <r>
      <rPr>
        <rFont val="Arial"/>
        <b val="0"/>
        <color rgb="FF0000FF"/>
        <sz val="11.0"/>
      </rPr>
      <t>LINK</t>
    </r>
  </si>
  <si>
    <r>
      <rPr>
        <rFont val="Arial"/>
        <sz val="11.0"/>
      </rPr>
      <t xml:space="preserve">1. Create new thread in </t>
    </r>
    <r>
      <rPr>
        <rFont val="Arial"/>
        <color rgb="FF1155CC"/>
        <sz val="11.0"/>
        <u/>
      </rPr>
      <t>#release-team</t>
    </r>
    <r>
      <rPr>
        <rFont val="Arial"/>
        <sz val="11.0"/>
      </rPr>
      <t xml:space="preserve"> channel using the suggested text in Column H
   a. </t>
    </r>
    <r>
      <rPr>
        <rFont val="Arial"/>
        <color rgb="FFFF0000"/>
        <sz val="11.0"/>
        <u/>
      </rPr>
      <t>Needs to happen before 12pm ET as Ivan will be gone after then</t>
    </r>
    <r>
      <rPr>
        <rFont val="Arial"/>
        <sz val="11.0"/>
      </rPr>
      <t xml:space="preserve">
2. Make sure you have the currently live build installed in your launcher so you can verify the Win patch size come deploy day should you need to</t>
    </r>
  </si>
  <si>
    <r>
      <rPr>
        <rFont val="Arial"/>
        <color rgb="FF000000"/>
        <sz val="11.0"/>
      </rPr>
      <t>Friendly reminder to the morning deploy owners @</t>
    </r>
    <r>
      <rPr>
        <rFont val="Arial"/>
        <color rgb="FFFF0000"/>
        <sz val="11.0"/>
      </rPr>
      <t xml:space="preserve">RQA1 </t>
    </r>
    <r>
      <rPr>
        <rFont val="Arial"/>
        <color rgb="FF000000"/>
        <sz val="11.0"/>
      </rPr>
      <t>@</t>
    </r>
    <r>
      <rPr>
        <rFont val="Arial"/>
        <color rgb="FFFF0000"/>
        <sz val="11.0"/>
      </rPr>
      <t xml:space="preserve">RQA2 </t>
    </r>
    <r>
      <rPr>
        <rFont val="Arial"/>
        <color rgb="FF000000"/>
        <sz val="11.0"/>
      </rPr>
      <t xml:space="preserve">to ensure your devices are all patched up for the morning deploy. 
:thankskeanu: </t>
    </r>
  </si>
  <si>
    <r>
      <rPr>
        <rFont val="Arial"/>
        <b/>
        <sz val="11.0"/>
      </rPr>
      <t xml:space="preserve">Release Strategy Async Post
</t>
    </r>
    <r>
      <rPr>
        <rFont val="Arial"/>
        <b val="0"/>
        <sz val="11.0"/>
      </rPr>
      <t xml:space="preserve">Example Post: </t>
    </r>
    <r>
      <rPr>
        <rFont val="Arial"/>
        <b val="0"/>
        <color rgb="FF1155CC"/>
        <sz val="11.0"/>
        <u/>
      </rPr>
      <t>LINK</t>
    </r>
  </si>
  <si>
    <r>
      <rPr>
        <rFont val="arial,sans,sans-serif"/>
        <b/>
        <sz val="11.0"/>
      </rPr>
      <t xml:space="preserve">Slack: </t>
    </r>
    <r>
      <rPr>
        <rFont val="arial,sans,sans-serif"/>
        <color rgb="FF0000FF"/>
        <sz val="11.0"/>
      </rPr>
      <t>LINK</t>
    </r>
  </si>
  <si>
    <r>
      <rPr>
        <sz val="11.0"/>
      </rPr>
      <t>1. Create a new thread in #fn-release-</t>
    </r>
    <r>
      <rPr>
        <color rgb="FFFF0000"/>
        <sz val="11.0"/>
      </rPr>
      <t>CHECKLIST-VERSION</t>
    </r>
    <r>
      <rPr>
        <sz val="11.0"/>
      </rPr>
      <t>-ext channel
2. Perform the steps outlined in Column I to layout the info consistently
3. Pin the post</t>
    </r>
  </si>
  <si>
    <r>
      <rPr>
        <rFont val="arial, sans, sans-serif"/>
        <sz val="11.0"/>
      </rPr>
      <t xml:space="preserve">0. Begin post with the following line
    :announcement-1: </t>
    </r>
    <r>
      <rPr>
        <rFont val="arial, sans, sans-serif"/>
        <color rgb="FFFF0000"/>
        <sz val="11.0"/>
      </rPr>
      <t>CHECKLIST_VERSION</t>
    </r>
    <r>
      <rPr>
        <rFont val="arial, sans, sans-serif"/>
        <sz val="11.0"/>
      </rPr>
      <t xml:space="preserve"> Go Live Information
</t>
    </r>
    <r>
      <rPr>
        <rFont val="arial, sans, sans-serif"/>
        <b/>
        <sz val="11.0"/>
        <u/>
      </rPr>
      <t>Real Ticket Info</t>
    </r>
    <r>
      <rPr>
        <rFont val="arial, sans, sans-serif"/>
        <sz val="11.0"/>
      </rPr>
      <t xml:space="preserve">
1. Add a line break using </t>
    </r>
    <r>
      <rPr>
        <rFont val="arial, sans, sans-serif"/>
        <b/>
        <sz val="11.0"/>
        <u/>
      </rPr>
      <t>SHIFT+ENTER</t>
    </r>
    <r>
      <rPr>
        <rFont val="arial, sans, sans-serif"/>
        <sz val="11.0"/>
      </rPr>
      <t xml:space="preserve"> and then Copy all info in the BUILD INFO / PATCH SIZES section of the REAL-XXXX ticket and </t>
    </r>
    <r>
      <rPr>
        <rFont val="arial, sans, sans-serif"/>
        <b/>
        <sz val="11.0"/>
        <u/>
      </rPr>
      <t>CTRL+SHIFT+</t>
    </r>
    <r>
      <rPr>
        <rFont val="arial, sans, sans-serif"/>
        <b/>
        <color rgb="FFFF0000"/>
        <sz val="11.0"/>
        <u/>
      </rPr>
      <t>V</t>
    </r>
    <r>
      <rPr>
        <rFont val="arial, sans, sans-serif"/>
        <b/>
        <sz val="11.0"/>
        <u/>
      </rPr>
      <t xml:space="preserve"> </t>
    </r>
    <r>
      <rPr>
        <rFont val="arial, sans, sans-serif"/>
        <sz val="11.0"/>
      </rPr>
      <t xml:space="preserve">to paste values only into the slack post
    a Highlight the ++CLs and </t>
    </r>
    <r>
      <rPr>
        <rFont val="arial, sans, sans-serif"/>
        <b/>
        <sz val="11.0"/>
        <u/>
      </rPr>
      <t>CTRL+SHIFT+</t>
    </r>
    <r>
      <rPr>
        <rFont val="arial, sans, sans-serif"/>
        <b/>
        <color rgb="FFFF0000"/>
        <sz val="11.0"/>
        <u/>
      </rPr>
      <t>C</t>
    </r>
    <r>
      <rPr>
        <rFont val="arial, sans, sans-serif"/>
        <sz val="11.0"/>
      </rPr>
      <t xml:space="preserve"> to turn them orange
    b. Highlight the Client / Server / Patch Size info and </t>
    </r>
    <r>
      <rPr>
        <rFont val="arial, sans, sans-serif"/>
        <b/>
        <sz val="11.0"/>
        <u/>
      </rPr>
      <t>CTRL+SHIFT+</t>
    </r>
    <r>
      <rPr>
        <rFont val="arial, sans, sans-serif"/>
        <b/>
        <color rgb="FFFF0000"/>
        <sz val="11.0"/>
        <u/>
      </rPr>
      <t>9</t>
    </r>
    <r>
      <rPr>
        <rFont val="arial, sans, sans-serif"/>
        <color rgb="FFFF0000"/>
        <sz val="11.0"/>
      </rPr>
      <t xml:space="preserve"> </t>
    </r>
    <r>
      <rPr>
        <rFont val="arial, sans, sans-serif"/>
        <sz val="11.0"/>
      </rPr>
      <t xml:space="preserve">to Block Quote them
2. Add a line break using </t>
    </r>
    <r>
      <rPr>
        <rFont val="arial, sans, sans-serif"/>
        <b/>
        <sz val="11.0"/>
        <u/>
      </rPr>
      <t>SHIFT+ENTER</t>
    </r>
    <r>
      <rPr>
        <rFont val="arial, sans, sans-serif"/>
        <sz val="11.0"/>
      </rPr>
      <t xml:space="preserve"> and then Copy all info in the DESCRIPTION section of the REAL-XXX ticket and paste below the above info in the slack post
   a. Properly tag any people using @person if they are listed in plain text - </t>
    </r>
    <r>
      <rPr>
        <rFont val="arial, sans, sans-serif"/>
        <color rgb="FFFF00FF"/>
        <sz val="11.0"/>
      </rPr>
      <t xml:space="preserve">Should we do this or leave it as plain text?
</t>
    </r>
    <r>
      <rPr>
        <rFont val="arial, sans, sans-serif"/>
        <b/>
        <sz val="11.0"/>
        <u/>
      </rPr>
      <t xml:space="preserve">Go Live Hotfix
</t>
    </r>
    <r>
      <rPr>
        <rFont val="arial, sans, sans-serif"/>
        <sz val="11.0"/>
      </rPr>
      <t xml:space="preserve">3. Ask RQA if the final Game Config and add a line under the above section with it
</t>
    </r>
    <r>
      <rPr>
        <rFont val="arial, sans, sans-serif"/>
        <b/>
        <sz val="11.0"/>
        <u/>
      </rPr>
      <t>Major Items</t>
    </r>
    <r>
      <rPr>
        <rFont val="arial, sans, sans-serif"/>
        <sz val="11.0"/>
      </rPr>
      <t xml:space="preserve">
4. Hit </t>
    </r>
    <r>
      <rPr>
        <rFont val="arial, sans, sans-serif"/>
        <b/>
        <sz val="11.0"/>
        <u/>
      </rPr>
      <t>SHIFT+ENTER x3</t>
    </r>
    <r>
      <rPr>
        <rFont val="arial, sans, sans-serif"/>
        <sz val="11.0"/>
      </rPr>
      <t xml:space="preserve"> to properly line break, then Add the following section below (</t>
    </r>
    <r>
      <rPr>
        <rFont val="arial, sans, sans-serif"/>
        <color rgb="FF0000FF"/>
        <sz val="11.0"/>
      </rPr>
      <t>BLUE TEXT</t>
    </r>
    <r>
      <rPr>
        <rFont val="arial, sans, sans-serif"/>
        <sz val="11.0"/>
      </rPr>
      <t xml:space="preserve"> indicates linking to the corresponding item). 
   a. Copy the blue items and </t>
    </r>
    <r>
      <rPr>
        <rFont val="arial, sans, sans-serif"/>
        <b/>
        <sz val="11.0"/>
        <u/>
      </rPr>
      <t>CTRL+SHIFT+</t>
    </r>
    <r>
      <rPr>
        <rFont val="arial, sans, sans-serif"/>
        <b/>
        <color rgb="FFFF0000"/>
        <sz val="11.0"/>
        <u/>
      </rPr>
      <t>8</t>
    </r>
    <r>
      <rPr>
        <rFont val="arial, sans, sans-serif"/>
        <color rgb="FFFF0000"/>
        <sz val="11.0"/>
      </rPr>
      <t xml:space="preserve"> </t>
    </r>
    <r>
      <rPr>
        <rFont val="arial, sans, sans-serif"/>
        <sz val="11.0"/>
      </rPr>
      <t xml:space="preserve">to list as bullet items
</t>
    </r>
    <r>
      <rPr>
        <rFont val="arial, sans, sans-serif"/>
        <b/>
        <sz val="11.0"/>
      </rPr>
      <t xml:space="preserve">Major Items: </t>
    </r>
    <r>
      <rPr>
        <rFont val="arial, sans, sans-serif"/>
        <b/>
        <color rgb="FFFF0000"/>
        <sz val="11.0"/>
      </rPr>
      <t>INSERT_MAJOR_ITEMS_EX_PRODUCT_NEW_SEASON</t>
    </r>
    <r>
      <rPr>
        <rFont val="arial, sans, sans-serif"/>
        <b/>
        <sz val="11.0"/>
      </rPr>
      <t xml:space="preserve">
</t>
    </r>
    <r>
      <rPr>
        <rFont val="arial, sans, sans-serif"/>
        <color rgb="FF0000FF"/>
        <sz val="11.0"/>
      </rPr>
      <t xml:space="preserve">Run of Show related links can be found in the Run of Show bookmark Folder at the top of this channel
</t>
    </r>
    <r>
      <rPr>
        <rFont val="arial, sans, sans-serif"/>
        <b/>
        <sz val="11.0"/>
        <u/>
      </rPr>
      <t xml:space="preserve">Ship List
</t>
    </r>
    <r>
      <rPr>
        <rFont val="arial, sans, sans-serif"/>
        <sz val="11.0"/>
      </rPr>
      <t xml:space="preserve">5. Hit </t>
    </r>
    <r>
      <rPr>
        <rFont val="arial, sans, sans-serif"/>
        <b/>
        <sz val="11.0"/>
        <u/>
      </rPr>
      <t>SHIFT+ENTER x3</t>
    </r>
    <r>
      <rPr>
        <rFont val="arial, sans, sans-serif"/>
        <sz val="11.0"/>
      </rPr>
      <t xml:space="preserve"> to properly line break, then lastly go to the Ship List (should be pinned in the #fn-release-</t>
    </r>
    <r>
      <rPr>
        <rFont val="arial, sans, sans-serif"/>
        <color rgb="FFFF0000"/>
        <sz val="11.0"/>
      </rPr>
      <t>CHECKLIST-VERSION</t>
    </r>
    <r>
      <rPr>
        <rFont val="arial, sans, sans-serif"/>
        <sz val="11.0"/>
      </rPr>
      <t xml:space="preserve">-ext channel) and copy and paste that info below the major items
Should result in a post like </t>
    </r>
    <r>
      <rPr>
        <rFont val="arial, sans, sans-serif"/>
        <color rgb="FF1155CC"/>
        <sz val="11.0"/>
        <u/>
      </rPr>
      <t xml:space="preserve">THIS
</t>
    </r>
  </si>
  <si>
    <t>Remove on cadence, Prod to handle this by request</t>
  </si>
  <si>
    <t>Record Post PD CLs
(I don't see a point in doing this if nobody is looking, so setting to N/A for now. 
Don't waste your time with this clunky process. 
Justin will save us all with his airtable anyhow!)</t>
  </si>
  <si>
    <r>
      <rPr>
        <rFont val="Arial"/>
        <b/>
        <color rgb="FF000000"/>
        <sz val="11.0"/>
      </rPr>
      <t>Tracker Tab:</t>
    </r>
    <r>
      <rPr>
        <rFont val="Arial"/>
        <color rgb="FF000000"/>
        <sz val="11.0"/>
      </rPr>
      <t xml:space="preserve"> </t>
    </r>
    <r>
      <rPr>
        <rFont val="Arial"/>
        <color rgb="FF0000FF"/>
        <sz val="11.0"/>
      </rPr>
      <t>LINK</t>
    </r>
  </si>
  <si>
    <r>
      <rPr>
        <rFont val="Arial"/>
        <sz val="11.0"/>
      </rPr>
      <t xml:space="preserve">1. Go to the </t>
    </r>
    <r>
      <rPr>
        <rFont val="Arial"/>
        <color rgb="FF1155CC"/>
        <sz val="11.0"/>
        <u/>
      </rPr>
      <t>Post PD Commits Tracker</t>
    </r>
    <r>
      <rPr>
        <rFont val="Arial"/>
        <sz val="11.0"/>
      </rPr>
      <t xml:space="preserve">
2. Follow the instructions to complete the task
3. Link the tab in F103
</t>
    </r>
    <r>
      <rPr>
        <rFont val="Arial"/>
        <b/>
        <sz val="11.0"/>
      </rPr>
      <t>NOTE: This an interim process. Ideally we can pull this data more efficiently through the submit tool flow</t>
    </r>
  </si>
  <si>
    <t xml:space="preserve">Not currently relevant (re-visit as needed)	</t>
  </si>
  <si>
    <t>Likely remove, should fall under the teams owning testing of these</t>
  </si>
  <si>
    <t>Ensure TestFlight Beta App Review has been submitted</t>
  </si>
  <si>
    <r>
      <rPr>
        <rFont val="Arial"/>
        <b/>
        <color rgb="FF000000"/>
        <sz val="11.0"/>
      </rPr>
      <t xml:space="preserve">Slack: </t>
    </r>
    <r>
      <rPr>
        <rFont val="Arial"/>
        <color rgb="FF0000FF"/>
        <sz val="11.0"/>
      </rPr>
      <t>LINK</t>
    </r>
  </si>
  <si>
    <r>
      <rPr>
        <rFont val="Arial"/>
        <sz val="11.0"/>
      </rPr>
      <t>1. Track review in Apple Cert Timing Tracker
   a. If info has not been filled out, reach out to Chris Etuk for a status update in the fn-release-</t>
    </r>
    <r>
      <rPr>
        <rFont val="Arial"/>
        <color rgb="FFFF0000"/>
        <sz val="11.0"/>
      </rPr>
      <t>CHECKLIST-VERSION</t>
    </r>
    <r>
      <rPr>
        <rFont val="Arial"/>
        <sz val="11.0"/>
      </rPr>
      <t xml:space="preserve">-ext channel using the suggested text in column H/I
Alternatively you can see if TestFlight Beta Review has been submitted by enabling notifications in sweden on your AppStore Connect profile and filtering your email for the following "has words"
</t>
    </r>
    <r>
      <rPr>
        <rFont val="Arial"/>
        <color rgb="FF0000FF"/>
        <sz val="11.0"/>
      </rPr>
      <t>"Your app Fortnite (6483539426) has been approved for beta testing"</t>
    </r>
  </si>
  <si>
    <r>
      <rPr>
        <rFont val="arial,sans,sans-serif"/>
        <sz val="11.0"/>
      </rPr>
      <t xml:space="preserve">:apple-neon: </t>
    </r>
    <r>
      <rPr>
        <rFont val="arial,sans,sans-serif"/>
        <color rgb="FFFF0000"/>
        <sz val="11.0"/>
      </rPr>
      <t>CHECKLIST_VERSION</t>
    </r>
    <r>
      <rPr>
        <rFont val="arial,sans,sans-serif"/>
        <sz val="11.0"/>
      </rPr>
      <t xml:space="preserve"> TestFlight Beta App Review Status :apple-deal: 
</t>
    </r>
  </si>
  <si>
    <r>
      <rPr>
        <rFont val="arial,sans,sans-serif"/>
        <sz val="11.0"/>
      </rPr>
      <t xml:space="preserve">Hey @chris Etuk
I noticed that we haven't submitted a </t>
    </r>
    <r>
      <rPr>
        <rFont val="arial,sans,sans-serif"/>
        <color rgb="FFFF0000"/>
        <sz val="11.0"/>
      </rPr>
      <t xml:space="preserve">CHECKLIST_VERSION </t>
    </r>
    <r>
      <rPr>
        <rFont val="arial,sans,sans-serif"/>
        <sz val="11.0"/>
      </rPr>
      <t xml:space="preserve">build to TestFlight Beta yet. 
Any plan for when that will happen? </t>
    </r>
  </si>
  <si>
    <r>
      <rPr>
        <rFont val="Arial"/>
        <sz val="11.0"/>
      </rPr>
      <t xml:space="preserve">Confirm MCP deploy percentage with OGS (tag Pete Axt &amp; Joe Pintozzi) and Live Ops.
   </t>
    </r>
    <r>
      <rPr>
        <rFont val="Arial"/>
        <color rgb="FF1155CC"/>
        <sz val="11.0"/>
        <u/>
      </rPr>
      <t>WIKI</t>
    </r>
  </si>
  <si>
    <r>
      <rPr>
        <rFont val="Arial"/>
        <b/>
        <color rgb="FF000000"/>
        <sz val="11.0"/>
      </rPr>
      <t>Slack:</t>
    </r>
    <r>
      <rPr>
        <rFont val="Arial"/>
        <color rgb="FF000000"/>
        <sz val="11.0"/>
      </rPr>
      <t xml:space="preserve"> </t>
    </r>
    <r>
      <rPr>
        <rFont val="Arial"/>
        <color rgb="FF0000FF"/>
        <sz val="11.0"/>
      </rPr>
      <t>LINK</t>
    </r>
  </si>
  <si>
    <r>
      <rPr>
        <rFont val="Arial"/>
        <sz val="11.0"/>
      </rPr>
      <t xml:space="preserve">1. Make a post in </t>
    </r>
    <r>
      <rPr>
        <rFont val="Arial"/>
        <color rgb="FF1155CC"/>
        <sz val="11.0"/>
        <u/>
      </rPr>
      <t>#epic-live-operations-ext</t>
    </r>
    <r>
      <rPr>
        <rFont val="Arial"/>
        <sz val="11.0"/>
      </rPr>
      <t xml:space="preserve"> or </t>
    </r>
    <r>
      <rPr>
        <rFont val="Arial"/>
        <color rgb="FF1155CC"/>
        <sz val="11.0"/>
        <u/>
      </rPr>
      <t>#on-dbs-game-services-ext</t>
    </r>
    <r>
      <rPr>
        <rFont val="Arial"/>
        <sz val="11.0"/>
      </rPr>
      <t xml:space="preserve"> using the suggested text in Column H</t>
    </r>
  </si>
  <si>
    <r>
      <rPr>
        <rFont val="arial,sans,sans-serif"/>
        <sz val="11.0"/>
      </rPr>
      <t xml:space="preserve">@Joe Pintozzi @Pete Axt 
Just confirming we are targeting 50% DeployHostPercentage during downtime as usual for the </t>
    </r>
    <r>
      <rPr>
        <rFont val="arial,sans,sans-serif"/>
        <color rgb="FFFF0000"/>
        <sz val="11.0"/>
      </rPr>
      <t>CHECKLIST_VERSION</t>
    </r>
    <r>
      <rPr>
        <rFont val="arial,sans,sans-serif"/>
        <sz val="11.0"/>
      </rPr>
      <t xml:space="preserve"> MCP deploy tomorrow?</t>
    </r>
  </si>
  <si>
    <r>
      <rPr>
        <rFont val="Arial"/>
        <b/>
        <color rgb="FF000000"/>
        <sz val="11.0"/>
      </rPr>
      <t>Bug Bids Page:</t>
    </r>
    <r>
      <rPr>
        <rFont val="Arial"/>
        <color rgb="FF000000"/>
        <sz val="11.0"/>
      </rPr>
      <t xml:space="preserve"> </t>
    </r>
    <r>
      <rPr>
        <rFont val="Arial"/>
        <color rgb="FF0000FF"/>
        <sz val="11.0"/>
      </rPr>
      <t>LINK</t>
    </r>
  </si>
  <si>
    <r>
      <rPr>
        <rFont val="Arial"/>
        <sz val="11.0"/>
      </rPr>
      <t>1. Go to the previous version's Bug Bids Page (</t>
    </r>
    <r>
      <rPr>
        <rFont val="Arial"/>
        <color rgb="FF1155CC"/>
        <sz val="11.0"/>
        <u/>
      </rPr>
      <t xml:space="preserve">here)
</t>
    </r>
    <r>
      <rPr>
        <rFont val="Arial"/>
        <sz val="11.0"/>
      </rPr>
      <t xml:space="preserve">2. Click "..." &gt; Copy &gt; Copy
3. Change title to </t>
    </r>
    <r>
      <rPr>
        <rFont val="Arial"/>
        <b/>
        <sz val="11.0"/>
      </rPr>
      <t xml:space="preserve">Bug Bids for </t>
    </r>
    <r>
      <rPr>
        <rFont val="Arial"/>
        <b/>
        <color rgb="FFFF0000"/>
        <sz val="11.0"/>
      </rPr>
      <t>CHECKLIST_VERSION</t>
    </r>
    <r>
      <rPr>
        <rFont val="Arial"/>
        <sz val="11.0"/>
      </rPr>
      <t xml:space="preserve"> &gt; Publish
4. Note the current values in the </t>
    </r>
    <r>
      <rPr>
        <rFont val="Arial"/>
        <b/>
        <sz val="11.0"/>
      </rPr>
      <t>Issues Left</t>
    </r>
    <r>
      <rPr>
        <rFont val="Arial"/>
        <sz val="11.0"/>
      </rPr>
      <t xml:space="preserve"> column
5. Edit the page &gt; Update the hard coded HL-1w and HL dates as per the </t>
    </r>
    <r>
      <rPr>
        <rFont val="Arial"/>
        <color rgb="FF1155CC"/>
        <sz val="11.0"/>
        <u/>
      </rPr>
      <t>FN Schedule</t>
    </r>
    <r>
      <rPr>
        <rFont val="Arial"/>
        <sz val="11.0"/>
      </rPr>
      <t xml:space="preserve">
6. Clear the hardcoded values in HL-1W and HL columns (highlight and delete)
</t>
    </r>
    <r>
      <rPr>
        <rFont val="Arial"/>
        <color rgb="FFFF00FF"/>
        <sz val="11.0"/>
      </rPr>
      <t>This section is borked until the &lt;&gt; is re-added back. Need to do manually until then :(((((</t>
    </r>
    <r>
      <rPr>
        <rFont val="Arial"/>
        <sz val="11.0"/>
      </rPr>
      <t xml:space="preserve">
7. Select the </t>
    </r>
    <r>
      <rPr>
        <rFont val="Arial"/>
        <b/>
        <sz val="11.0"/>
      </rPr>
      <t>&lt;&gt;</t>
    </r>
    <r>
      <rPr>
        <rFont val="Arial"/>
        <sz val="11.0"/>
      </rPr>
      <t xml:space="preserve"> icon to open in source editor
8. Find the version you copied from, replace all with the version you want &gt; Apply &gt; Update
9. Ensure the values have changed</t>
    </r>
  </si>
  <si>
    <r>
      <rPr>
        <rFont val="Arial"/>
        <sz val="11.0"/>
      </rPr>
      <t xml:space="preserve">Schedule Send Bug Bids Email </t>
    </r>
    <r>
      <rPr>
        <rFont val="Arial"/>
        <b/>
        <sz val="11.0"/>
        <u/>
      </rPr>
      <t>10 days prior to Hard Lock date at 10:30am</t>
    </r>
  </si>
  <si>
    <r>
      <rPr>
        <rFont val="Arial"/>
        <sz val="11.0"/>
      </rPr>
      <t xml:space="preserve">Send scheduled for </t>
    </r>
    <r>
      <rPr>
        <rFont val="Arial"/>
        <color rgb="FFFF0000"/>
        <sz val="11.0"/>
      </rPr>
      <t>DATE</t>
    </r>
  </si>
  <si>
    <r>
      <rPr>
        <rFont val="Arial"/>
        <sz val="11.0"/>
      </rPr>
      <t xml:space="preserve">1. Go to GMail and compose a new email
2. Send email using the suggested text in Column H
3. Link the bug bids page to the </t>
    </r>
    <r>
      <rPr>
        <rFont val="Arial"/>
        <color rgb="FF0000FF"/>
        <sz val="11.0"/>
      </rPr>
      <t>blue text</t>
    </r>
    <r>
      <rPr>
        <rFont val="Arial"/>
        <sz val="11.0"/>
      </rPr>
      <t xml:space="preserve">
4. Change </t>
    </r>
    <r>
      <rPr>
        <rFont val="Arial"/>
        <color rgb="FFFF0000"/>
        <sz val="11.0"/>
      </rPr>
      <t>Day MM/DD</t>
    </r>
    <r>
      <rPr>
        <rFont val="Arial"/>
        <sz val="11.0"/>
      </rPr>
      <t xml:space="preserve"> to the date of review </t>
    </r>
    <r>
      <rPr>
        <rFont val="Arial"/>
        <color rgb="FFFF00FF"/>
        <sz val="11.0"/>
      </rPr>
      <t>(monday the week of HL)</t>
    </r>
    <r>
      <rPr>
        <rFont val="Arial"/>
        <sz val="11.0"/>
      </rPr>
      <t xml:space="preserve">
5. Once done, hit the drop down arrow on the blue Send button &gt; Schedule Send
6. Pick a Date &amp; Time &gt; </t>
    </r>
    <r>
      <rPr>
        <rFont val="Arial"/>
        <b/>
        <sz val="11.0"/>
        <u/>
      </rPr>
      <t xml:space="preserve">10 days prior to Hard Lock date at 10:30am </t>
    </r>
    <r>
      <rPr>
        <rFont val="Arial"/>
        <b/>
        <color rgb="FFFF0000"/>
        <sz val="11.0"/>
        <u/>
      </rPr>
      <t>(See Cell F2)</t>
    </r>
    <r>
      <rPr>
        <rFont val="Arial"/>
        <sz val="11.0"/>
      </rPr>
      <t xml:space="preserve">
7. Schedule Send
8. Go to your gmail &gt; Scheduled (below sent) and review the preview to ensure it is all correct
9. Paste the scheduled send info in column F for reference </t>
    </r>
  </si>
  <si>
    <r>
      <rPr>
        <rFont val="Arial"/>
        <b/>
        <sz val="11.0"/>
      </rPr>
      <t xml:space="preserve">The </t>
    </r>
    <r>
      <rPr>
        <rFont val="Arial"/>
        <b/>
        <color rgb="FF0000FF"/>
        <sz val="11.0"/>
      </rPr>
      <t>CHECKLIST_VERSION Bug Bids</t>
    </r>
    <r>
      <rPr>
        <rFont val="Arial"/>
        <b/>
        <sz val="11.0"/>
      </rPr>
      <t xml:space="preserve"> wiki has been created and is ready for you to enter your bids!
We will start reviewing at morning sync next week on </t>
    </r>
    <r>
      <rPr>
        <rFont val="Arial"/>
        <b/>
        <color rgb="FFFF0000"/>
        <sz val="11.0"/>
      </rPr>
      <t>DAY MM/DD</t>
    </r>
    <r>
      <rPr>
        <rFont val="Arial"/>
        <b/>
        <sz val="11.0"/>
      </rPr>
      <t>.</t>
    </r>
    <r>
      <rPr>
        <rFont val="Arial"/>
        <sz val="11.0"/>
      </rPr>
      <t xml:space="preserve">
Reminder, there's a link on the top of this page you can use to look at historic fix rate data for your components, which you can use to reason about what your teams can realistically tackle leading up to </t>
    </r>
    <r>
      <rPr>
        <rFont val="Arial"/>
        <color rgb="FFFF0000"/>
        <sz val="11.0"/>
      </rPr>
      <t>CHECKLIST_VERSION</t>
    </r>
    <r>
      <rPr>
        <rFont val="Arial"/>
        <sz val="11.0"/>
      </rPr>
      <t xml:space="preserve">. Past Bug Bid pages are also still available for review under the Release Accountability parent page.
</t>
    </r>
    <r>
      <rPr>
        <rFont val="Arial"/>
        <color rgb="FFFF0000"/>
        <sz val="11.0"/>
      </rPr>
      <t>CHECKLIST_VERSION</t>
    </r>
    <r>
      <rPr>
        <rFont val="Arial"/>
        <sz val="11.0"/>
      </rPr>
      <t xml:space="preserve"> Dashboard: [</t>
    </r>
    <r>
      <rPr>
        <rFont val="Arial"/>
        <color rgb="FF0000FF"/>
        <sz val="11.0"/>
      </rPr>
      <t>Link</t>
    </r>
    <r>
      <rPr>
        <rFont val="Arial"/>
        <sz val="11.0"/>
      </rPr>
      <t>]
Doing this thinking now, ahead of the hectic bugfix stage, will help identify rational targets you can use to guide triage activities &amp; tradeoff decisions. 
Thanks,
Release Team</t>
    </r>
  </si>
  <si>
    <r>
      <rPr>
        <rFont val="Arial"/>
        <b/>
        <sz val="11.0"/>
      </rPr>
      <t>TO:</t>
    </r>
    <r>
      <rPr>
        <rFont val="Arial"/>
        <sz val="11.0"/>
      </rPr>
      <t xml:space="preserve">
Release-Team@epicgames.com
</t>
    </r>
    <r>
      <rPr>
        <rFont val="Arial"/>
        <b/>
        <sz val="11.0"/>
      </rPr>
      <t>CC:</t>
    </r>
    <r>
      <rPr>
        <rFont val="Arial"/>
        <sz val="11.0"/>
      </rPr>
      <t xml:space="preserve">
FN-Prod-All &lt;FN-Prod-All@epicgames.com&gt;, FNE Release &lt;fne-release@epicgames.com&gt;
</t>
    </r>
    <r>
      <rPr>
        <rFont val="Arial"/>
        <b/>
        <sz val="11.0"/>
      </rPr>
      <t xml:space="preserve">Subject:
</t>
    </r>
    <r>
      <rPr>
        <rFont val="Arial"/>
        <sz val="11.0"/>
      </rPr>
      <t xml:space="preserve">Bug Bids for </t>
    </r>
    <r>
      <rPr>
        <rFont val="Arial"/>
        <color rgb="FFFF0000"/>
        <sz val="11.0"/>
      </rPr>
      <t>CHECKLIST_VERSION</t>
    </r>
  </si>
  <si>
    <r>
      <rPr>
        <rFont val="Arial"/>
        <color rgb="FFFF00FF"/>
        <sz val="11.0"/>
      </rPr>
      <t>(Joe) I would just completely kill this line in favor of the Build Protection line just above.</t>
    </r>
    <r>
      <rPr>
        <rFont val="Arial"/>
        <sz val="11.0"/>
      </rPr>
      <t xml:space="preserve">
Run </t>
    </r>
    <r>
      <rPr>
        <rFont val="Arial"/>
        <b/>
        <sz val="11.0"/>
      </rPr>
      <t>Keep Release Candidate</t>
    </r>
    <r>
      <rPr>
        <rFont val="Arial"/>
        <sz val="11.0"/>
      </rPr>
      <t xml:space="preserve"> job for all final client candidate CLs.</t>
    </r>
  </si>
  <si>
    <r>
      <rPr>
        <rFont val="Arial"/>
        <b/>
        <sz val="11.0"/>
      </rPr>
      <t>PLATFORM_1:</t>
    </r>
    <r>
      <rPr>
        <rFont val="Arial"/>
        <sz val="11.0"/>
      </rPr>
      <t xml:space="preserve"> </t>
    </r>
    <r>
      <rPr>
        <rFont val="Arial"/>
        <color rgb="FF0000FF"/>
        <sz val="11.0"/>
      </rPr>
      <t>HORDE_JOB_LINK</t>
    </r>
    <r>
      <rPr>
        <rFont val="Arial"/>
        <sz val="11.0"/>
      </rPr>
      <t xml:space="preserve">
</t>
    </r>
    <r>
      <rPr>
        <rFont val="Arial"/>
        <b/>
        <sz val="11.0"/>
      </rPr>
      <t>PLATFORM_2:</t>
    </r>
    <r>
      <rPr>
        <rFont val="Arial"/>
        <sz val="11.0"/>
      </rPr>
      <t xml:space="preserve"> </t>
    </r>
    <r>
      <rPr>
        <rFont val="Arial"/>
        <color rgb="FF0000FF"/>
        <sz val="11.0"/>
      </rPr>
      <t>HORDE_JOB_LINK</t>
    </r>
    <r>
      <rPr>
        <rFont val="Arial"/>
        <sz val="11.0"/>
      </rPr>
      <t xml:space="preserve">
</t>
    </r>
    <r>
      <rPr>
        <rFont val="Arial"/>
        <b/>
        <sz val="11.0"/>
      </rPr>
      <t>PLATFORM_3:</t>
    </r>
    <r>
      <rPr>
        <rFont val="Arial"/>
        <sz val="11.0"/>
      </rPr>
      <t xml:space="preserve"> </t>
    </r>
    <r>
      <rPr>
        <rFont val="Arial"/>
        <color rgb="FF0000FF"/>
        <sz val="11.0"/>
      </rPr>
      <t>HORDE_JOB_LINK</t>
    </r>
  </si>
  <si>
    <r>
      <rPr>
        <rFont val="Arial"/>
        <sz val="11.0"/>
      </rPr>
      <t xml:space="preserve">1. Go to the </t>
    </r>
    <r>
      <rPr>
        <rFont val="Arial"/>
        <color rgb="FF1155CC"/>
        <sz val="11.0"/>
        <u/>
      </rPr>
      <t>REAL-XXXX</t>
    </r>
    <r>
      <rPr>
        <rFont val="Arial"/>
        <sz val="11.0"/>
      </rPr>
      <t xml:space="preserve"> ticket for this release to see the final candidate CLs
2. Go to the </t>
    </r>
    <r>
      <rPr>
        <rFont val="Arial"/>
        <color rgb="FF1155CC"/>
        <sz val="11.0"/>
        <u/>
      </rPr>
      <t xml:space="preserve">Promotions </t>
    </r>
    <r>
      <rPr>
        <rFont val="Arial"/>
        <sz val="11.0"/>
      </rPr>
      <t xml:space="preserve">tab of Main Horde
3. Select the blue </t>
    </r>
    <r>
      <rPr>
        <rFont val="Arial"/>
        <b/>
        <sz val="11.0"/>
      </rPr>
      <t>New Job</t>
    </r>
    <r>
      <rPr>
        <rFont val="Arial"/>
        <sz val="11.0"/>
      </rPr>
      <t xml:space="preserve"> button in top right
4. Change template dropdown to </t>
    </r>
    <r>
      <rPr>
        <rFont val="Arial"/>
        <b/>
        <sz val="11.0"/>
      </rPr>
      <t xml:space="preserve">Keep Release Candidate
</t>
    </r>
    <r>
      <rPr>
        <rFont val="Arial"/>
        <sz val="11.0"/>
      </rPr>
      <t xml:space="preserve">5. Put the first CL in the </t>
    </r>
    <r>
      <rPr>
        <rFont val="Arial"/>
        <b/>
        <sz val="11.0"/>
      </rPr>
      <t>Change</t>
    </r>
    <r>
      <rPr>
        <rFont val="Arial"/>
        <sz val="11.0"/>
      </rPr>
      <t xml:space="preserve"> field and set the associated </t>
    </r>
    <r>
      <rPr>
        <rFont val="Arial"/>
        <b/>
        <sz val="11.0"/>
      </rPr>
      <t>Promote Platforms</t>
    </r>
    <r>
      <rPr>
        <rFont val="Arial"/>
        <sz val="11.0"/>
      </rPr>
      <t xml:space="preserve"> field. Then </t>
    </r>
    <r>
      <rPr>
        <rFont val="Arial"/>
        <b/>
        <sz val="11.0"/>
      </rPr>
      <t>Start Job</t>
    </r>
    <r>
      <rPr>
        <rFont val="Arial"/>
        <sz val="11.0"/>
      </rPr>
      <t xml:space="preserve">.
   a. Re-Run for all </t>
    </r>
    <r>
      <rPr>
        <rFont val="Arial"/>
        <b/>
        <sz val="11.0"/>
      </rPr>
      <t>Client</t>
    </r>
    <r>
      <rPr>
        <rFont val="Arial"/>
        <sz val="11.0"/>
      </rPr>
      <t xml:space="preserve"> CLs with their associated </t>
    </r>
    <r>
      <rPr>
        <rFont val="Arial"/>
        <b/>
        <sz val="11.0"/>
      </rPr>
      <t>Promote Platforms</t>
    </r>
    <r>
      <rPr>
        <rFont val="Arial"/>
        <sz val="11.0"/>
      </rPr>
      <t xml:space="preserve"> field. </t>
    </r>
  </si>
  <si>
    <r>
      <rPr>
        <rFont val="Arial"/>
        <sz val="11.0"/>
      </rPr>
      <t>Assign to Dav Harnish and CC Henry Meredith in comments</t>
    </r>
    <r>
      <rPr>
        <rFont val="Arial"/>
        <color rgb="FF000000"/>
        <sz val="11.0"/>
      </rPr>
      <t xml:space="preserve">
</t>
    </r>
    <r>
      <rPr>
        <rFont val="Arial"/>
        <color rgb="FF1155CC"/>
        <sz val="11.0"/>
        <u/>
      </rPr>
      <t>https://jira.it.epicgames.net/browse/FORT-247162</t>
    </r>
  </si>
  <si>
    <r>
      <rPr>
        <rFont val="Arial"/>
        <sz val="11.0"/>
      </rPr>
      <t xml:space="preserve">Create a tab in </t>
    </r>
    <r>
      <rPr>
        <rFont val="Arial"/>
        <color rgb="FF1155CC"/>
        <sz val="11.0"/>
        <u/>
      </rPr>
      <t>FN Playlist Planning sheet</t>
    </r>
    <r>
      <rPr>
        <rFont val="Arial"/>
        <sz val="11.0"/>
      </rPr>
      <t xml:space="preserve"> and let stakeholders know in </t>
    </r>
    <r>
      <rPr>
        <rFont val="Arial"/>
        <color rgb="FF1155CC"/>
        <sz val="11.0"/>
        <u/>
      </rPr>
      <t>#fn-release-playlistplanning-ext</t>
    </r>
    <r>
      <rPr>
        <rFont val="Arial"/>
        <sz val="11.0"/>
      </rPr>
      <t xml:space="preserve"> that it now exists</t>
    </r>
  </si>
  <si>
    <r>
      <rPr>
        <rFont val="Arial"/>
        <color rgb="FF1155CC"/>
        <sz val="11.0"/>
        <u/>
      </rPr>
      <t xml:space="preserve">https://confluence.it.epicgames.com/display/FORT/Playlist+Planning
</t>
    </r>
    <r>
      <rPr>
        <rFont val="Arial"/>
        <b/>
        <sz val="11.0"/>
      </rPr>
      <t xml:space="preserve">Note: </t>
    </r>
    <r>
      <rPr>
        <rFont val="Arial"/>
        <sz val="11.0"/>
      </rPr>
      <t>If its a .10 release, spin up a thread. If its not, then mark this task as N/A.</t>
    </r>
  </si>
  <si>
    <r>
      <rPr>
        <rFont val="Arial"/>
        <sz val="11.0"/>
      </rPr>
      <t xml:space="preserve">Compressed File Size: MB
Previously in 13.40 Release flagged if greater than 200 MB. Compressed sizes have increased in allowance from Apple.
We should still note what the size is and report to tech-mobile
Jira for investigations is </t>
    </r>
    <r>
      <rPr>
        <rFont val="Arial"/>
        <color rgb="FF1155CC"/>
        <sz val="11.0"/>
        <u/>
      </rPr>
      <t>FORT-772296</t>
    </r>
    <r>
      <rPr>
        <rFont val="Arial"/>
        <sz val="11.0"/>
      </rPr>
      <t xml:space="preserve">
This process may be something we can remove, but need to keep an eye out for a few releases. [</t>
    </r>
    <r>
      <rPr>
        <rFont val="Arial"/>
        <color rgb="FF1155CC"/>
        <sz val="11.0"/>
        <u/>
      </rPr>
      <t>thread</t>
    </r>
    <r>
      <rPr>
        <rFont val="Arial"/>
        <sz val="11.0"/>
      </rPr>
      <t>]</t>
    </r>
  </si>
  <si>
    <r>
      <rPr>
        <rFont val="arial,sans,sans-serif"/>
        <sz val="11.0"/>
      </rPr>
      <t xml:space="preserve">1. Go to </t>
    </r>
    <r>
      <rPr>
        <rFont val="arial,sans,sans-serif"/>
        <color rgb="FF1155CC"/>
        <sz val="11.0"/>
        <u/>
      </rPr>
      <t>https://appstoreconnect.apple.com/apps</t>
    </r>
    <r>
      <rPr>
        <rFont val="arial,sans,sans-serif"/>
        <sz val="11.0"/>
      </rPr>
      <t xml:space="preserve">
2. Select Fortnite
3. Select TestFlight
4. Select the RC candidate Version and Build
5. View the Build Metadata for Compressed File Size
6. Record the size and pass along to Tech-Mobile</t>
    </r>
  </si>
  <si>
    <r>
      <rPr>
        <rFont val="Arial"/>
        <color rgb="FFFF0000"/>
        <sz val="11.0"/>
      </rPr>
      <t xml:space="preserve">[24 hrs before] 
</t>
    </r>
    <r>
      <rPr>
        <rFont val="Arial"/>
        <color rgb="FF000000"/>
        <sz val="11.0"/>
      </rPr>
      <t>Inform Tencent and Community</t>
    </r>
  </si>
  <si>
    <r>
      <rPr>
        <rFont val="Arial"/>
      </rPr>
      <t>24 hrs before - Inform in #ext-fncn-live @Sula Yu and CN QA deply captain
Check EGC QA Checklist &gt; Captain tab  for additional @</t>
    </r>
    <r>
      <rPr>
        <rFont val="Arial"/>
        <color rgb="FF000000"/>
      </rPr>
      <t xml:space="preserve">
</t>
    </r>
    <r>
      <rPr>
        <rFont val="Arial"/>
        <color rgb="FF1155CC"/>
        <u/>
      </rPr>
      <t>https://docs.google.com/spreadsheets/d/1nUx7qP1aLLU6D1VVv0Q4mx18aMMG_tz5vmQC0Z9wxgc/edit?usp=shari</t>
    </r>
    <r>
      <rPr>
        <rFont val="Arial"/>
      </rPr>
      <t xml:space="preserve">ng </t>
    </r>
  </si>
  <si>
    <r>
      <rPr>
        <rFont val="Arial"/>
        <color rgb="FFFF0000"/>
        <sz val="11.0"/>
      </rPr>
      <t xml:space="preserve">[24 hrs before] 
</t>
    </r>
    <r>
      <rPr>
        <rFont val="Arial"/>
        <color rgb="FF000000"/>
        <sz val="11.0"/>
      </rPr>
      <t>Release JIRA</t>
    </r>
  </si>
  <si>
    <r>
      <rPr>
        <rFont val="Arial"/>
        <color rgb="FFFF0000"/>
        <sz val="11.0"/>
      </rPr>
      <t xml:space="preserve">[2 hours befire] 
</t>
    </r>
    <r>
      <rPr>
        <rFont val="Arial"/>
        <color rgb="FF000000"/>
        <sz val="11.0"/>
      </rPr>
      <t>Hotfixes Checked In and Previewed</t>
    </r>
  </si>
  <si>
    <r>
      <rPr>
        <rFont val="Arial"/>
      </rPr>
      <t xml:space="preserve">RQA will provide a Swarm shelf to approve and merge around 4PM ET
</t>
    </r>
    <r>
      <rPr>
        <rFont val="Arial"/>
        <color rgb="FF1155CC"/>
        <u/>
      </rPr>
      <t>https://docs.google.com/spreadsheets/d/1w5PQcnciR-lbbU6H6m0aaqgiFWNRbttSr7uEoCmKUzk/edit#gid=206378158</t>
    </r>
    <r>
      <rPr>
        <rFont val="Arial"/>
      </rPr>
      <t xml:space="preserve">3 </t>
    </r>
  </si>
  <si>
    <r>
      <rPr>
        <rFont val="Arial"/>
        <color rgb="FFFF0000"/>
        <sz val="11.0"/>
      </rPr>
      <t xml:space="preserve">[2 hours before] 
</t>
    </r>
    <r>
      <rPr>
        <rFont val="Arial"/>
        <color rgb="FF000000"/>
        <sz val="11.0"/>
      </rPr>
      <t>Schedule Downtime (Fortnite)</t>
    </r>
  </si>
  <si>
    <r>
      <rPr>
        <rFont val="Arial"/>
        <color rgb="FFFF0000"/>
        <sz val="11.0"/>
      </rPr>
      <t xml:space="preserve">[1 hrs before] 
</t>
    </r>
    <r>
      <rPr>
        <rFont val="Arial"/>
        <color rgb="FF000000"/>
        <sz val="11.0"/>
      </rPr>
      <t>Verify Client, Server, and MCP for release</t>
    </r>
  </si>
  <si>
    <r>
      <rPr>
        <rFont val="Arial"/>
        <color rgb="FFFF0000"/>
        <sz val="11.0"/>
      </rPr>
      <t xml:space="preserve">[1 hrs before] 
</t>
    </r>
    <r>
      <rPr>
        <rFont val="Arial"/>
        <color rgb="FF000000"/>
        <sz val="11.0"/>
      </rPr>
      <t>Internal Release Email</t>
    </r>
  </si>
  <si>
    <r>
      <rPr>
        <rFont val="Arial"/>
        <color rgb="FFFF0000"/>
        <sz val="11.0"/>
      </rPr>
      <t xml:space="preserve">[35 min before] 
</t>
    </r>
    <r>
      <rPr>
        <rFont val="Arial"/>
        <b/>
        <color rgb="FFFF0000"/>
        <sz val="11.0"/>
      </rPr>
      <t>Turn off FN CN Alerts</t>
    </r>
  </si>
  <si>
    <r>
      <rPr>
        <rFont val="Arial"/>
        <color rgb="FFFF0000"/>
        <sz val="11.0"/>
      </rPr>
      <t xml:space="preserve">[35 min before] 
</t>
    </r>
    <r>
      <rPr>
        <rFont val="Arial"/>
        <color rgb="FF000000"/>
        <sz val="11.0"/>
      </rPr>
      <t>Alternatively, Set False to True for Playlist Restrictions Configuration
section at</t>
    </r>
    <r>
      <rPr>
        <rFont val="Arial"/>
        <color rgb="FF000000"/>
        <sz val="11.0"/>
        <u/>
      </rPr>
      <t xml:space="preserve"> </t>
    </r>
    <r>
      <rPr>
        <rFont val="Arial"/>
        <color rgb="FF1155CC"/>
        <sz val="11.0"/>
        <u/>
      </rPr>
      <t>https://adminportal.ol.epicgames.net/fortnite/profileProxy?server=Fortnite%20China&amp;moduleName=fortnit</t>
    </r>
    <r>
      <rPr>
        <rFont val="Arial"/>
        <color rgb="FF1155CC"/>
        <sz val="11.0"/>
      </rPr>
      <t xml:space="preserve">e
</t>
    </r>
    <r>
      <rPr>
        <rFont val="Arial"/>
        <color rgb="FF000000"/>
        <sz val="11.0"/>
      </rPr>
      <t>Click MMS at top and scroll down to Playlist Restrictions Configuration
Set disableAllMatchmaking to true</t>
    </r>
  </si>
  <si>
    <r>
      <rPr>
        <rFont val="Arial"/>
      </rPr>
      <t xml:space="preserve">35mins before LS down
Edit directly under Admin Portal
</t>
    </r>
    <r>
      <rPr>
        <rFont val="Arial"/>
        <color rgb="FF1155CC"/>
        <u/>
      </rPr>
      <t>https://adminportal-website-management.ol.epicgames.net/fortnite/systemFiles</t>
    </r>
    <r>
      <rPr>
        <rFont val="Arial"/>
      </rPr>
      <t xml:space="preserve">
Make sure you are in "Fortnite China"
Notify fn-release-deploy (FN-Deploy Public) and Mission Control slack channels </t>
    </r>
  </si>
  <si>
    <r>
      <rPr>
        <rFont val="Arial"/>
        <color rgb="FF5DA2E8"/>
        <sz val="11.0"/>
        <u/>
      </rPr>
      <t>Confirm Lightswitch</t>
    </r>
    <r>
      <rPr>
        <rFont val="Arial"/>
        <color rgb="FF5DA2E8"/>
        <sz val="11.0"/>
        <u/>
      </rPr>
      <t xml:space="preserve"> down status</t>
    </r>
  </si>
  <si>
    <r>
      <rPr>
        <rFont val="Arial"/>
      </rPr>
      <t xml:space="preserve">Check status has switched to DOWN - </t>
    </r>
    <r>
      <rPr>
        <rFont val="Arial"/>
        <color rgb="FF1155CC"/>
        <u/>
      </rPr>
      <t>https://adminportal-website-management.ol.epicgames.net/lightswitch2/schedule/fortnitelivecn?server=Lightswitch&amp;moduleName=lightswitch</t>
    </r>
  </si>
  <si>
    <r>
      <rPr>
        <rFont val="Arial"/>
        <sz val="11.0"/>
      </rPr>
      <t>Deploy "Go Live" INI Hotfix config (</t>
    </r>
    <r>
      <rPr>
        <rFont val="Arial"/>
        <color rgb="FFFF0000"/>
        <sz val="11.0"/>
      </rPr>
      <t>make sure this is done before server deploy to ensure hotfix config is pulled correctly</t>
    </r>
    <r>
      <rPr>
        <rFont val="Arial"/>
        <sz val="11.0"/>
      </rPr>
      <t>)</t>
    </r>
  </si>
  <si>
    <r>
      <rPr>
        <rFont val="Arial"/>
        <color rgb="FF5DA2E8"/>
        <sz val="11.0"/>
        <u/>
      </rPr>
      <t>PC Client Deploy</t>
    </r>
    <r>
      <rPr>
        <rFont val="Arial"/>
        <color rgb="FF5DA2E8"/>
        <sz val="11.0"/>
        <u/>
      </rPr>
      <t xml:space="preserve"> - Use Promotion Job (Client)</t>
    </r>
  </si>
  <si>
    <r>
      <rPr>
        <rFont val="Arial"/>
        <color rgb="FF5DA2E8"/>
        <sz val="11.0"/>
        <u/>
      </rPr>
      <t>Server Deploy</t>
    </r>
    <r>
      <rPr>
        <rFont val="Arial"/>
        <color rgb="FF5DA2E8"/>
        <sz val="11.0"/>
        <u/>
      </rPr>
      <t xml:space="preserve">
</t>
    </r>
  </si>
  <si>
    <r>
      <rPr>
        <rFont val="Arial"/>
        <b/>
        <color rgb="FFFF0000"/>
      </rPr>
      <t>Start immediately after hotfix deploy</t>
    </r>
    <r>
      <rPr>
        <rFont val="Arial"/>
        <b/>
        <color rgb="FFFF0000"/>
      </rPr>
      <t xml:space="preserve">, due to server prep time, hotfixes should be live just prior to sessions starting
Fleet: LiveCN
Cohort: Main
</t>
    </r>
    <r>
      <rPr>
        <rFont val="Arial"/>
        <b/>
        <color rgb="FFFF0000"/>
      </rPr>
      <t xml:space="preserve">Use fast deploy option for downtime releases.
</t>
    </r>
    <r>
      <rPr>
        <rFont val="Arial"/>
        <b/>
        <color rgb="FFFF0000"/>
      </rPr>
      <t>Notify fn-release-deploy and Mission Control slack channels
Use FN-Deploy internal</t>
    </r>
  </si>
  <si>
    <r>
      <rPr>
        <rFont val="Arial"/>
        <sz val="11.0"/>
      </rPr>
      <t xml:space="preserve">Nvidia: reply to already existing corresponding release thread in </t>
    </r>
    <r>
      <rPr>
        <rFont val="Arial"/>
        <color rgb="FF1155CC"/>
        <sz val="11.0"/>
        <u/>
      </rPr>
      <t>#ue-partner-nvidia-ext</t>
    </r>
    <r>
      <rPr>
        <rFont val="Arial"/>
        <sz val="11.0"/>
      </rPr>
      <t xml:space="preserve"> with courtesy status updates</t>
    </r>
  </si>
  <si>
    <r>
      <rPr>
        <rFont val="arial"/>
        <color rgb="FF000000"/>
      </rPr>
      <t xml:space="preserve">Ready once the whiteglove has been confirmed and without any issues
Update status message to </t>
    </r>
    <r>
      <rPr>
        <rFont val="arial"/>
        <i/>
        <color rgb="FF000000"/>
      </rPr>
      <t>Fortnite is up!</t>
    </r>
    <r>
      <rPr>
        <rFont val="arial"/>
        <color rgb="FF000000"/>
      </rPr>
      <t xml:space="preserve">
Notify Sula - Access has been re-enabled. @Sula Yu please re-enable from wegames side as well
Notify in Mission Control and FN-Release-Deploy - No whiteglove callout and lightswitch up</t>
    </r>
  </si>
  <si>
    <r>
      <rPr>
        <rFont val="Arial"/>
      </rPr>
      <t xml:space="preserve">Unpause FN Grafana integration in OpsGenie
</t>
    </r>
    <r>
      <rPr>
        <rFont val="Arial"/>
        <color rgb="FF1155CC"/>
        <u/>
      </rPr>
      <t>https://epicgames.app.opsgenie.com/teams/dashboard/76f730d9-7346-4f83-b599-ab3589ba2fce/integrations</t>
    </r>
  </si>
  <si>
    <r>
      <rPr>
        <rFont val="Arial"/>
        <b/>
        <sz val="11.0"/>
      </rPr>
      <t xml:space="preserve">Suggested Slack Post Text 
</t>
    </r>
    <r>
      <rPr>
        <rFont val="Arial"/>
        <b val="0"/>
        <sz val="11.0"/>
      </rPr>
      <t>(unless otherwise stated)</t>
    </r>
  </si>
  <si>
    <r>
      <rPr>
        <rFont val="Arial"/>
        <b/>
        <sz val="11.0"/>
      </rPr>
      <t xml:space="preserve">Suggested Slack Thread Text 
</t>
    </r>
    <r>
      <rPr>
        <rFont val="Arial"/>
        <b val="0"/>
        <sz val="11.0"/>
      </rPr>
      <t>(unless otherwise stated)</t>
    </r>
  </si>
  <si>
    <t>SUB</t>
  </si>
  <si>
    <t>Ensure Sony publishing tools are up to date</t>
  </si>
  <si>
    <r>
      <rPr>
        <rFont val="arial,sans,sans-serif"/>
        <b/>
        <sz val="11.0"/>
      </rPr>
      <t xml:space="preserve">Slack: </t>
    </r>
    <r>
      <rPr>
        <rFont val="arial,sans,sans-serif"/>
        <color rgb="FF0000FF"/>
        <sz val="11.0"/>
      </rPr>
      <t>LINK</t>
    </r>
  </si>
  <si>
    <r>
      <rPr>
        <rFont val="Arial"/>
        <color rgb="FF000000"/>
        <sz val="11.0"/>
      </rPr>
      <t xml:space="preserve">PS4: https://ps4.siedev.net/docs/master_submission
PS5: </t>
    </r>
    <r>
      <rPr>
        <rFont val="Arial"/>
        <color rgb="FF1155CC"/>
        <sz val="11.0"/>
        <u/>
      </rPr>
      <t>https://p.siedev.net/docs/master_submission</t>
    </r>
    <r>
      <rPr>
        <rFont val="Arial"/>
        <color rgb="FF000000"/>
        <sz val="11.0"/>
      </rPr>
      <t xml:space="preserve">
To find Sony Publishing Version: Look at the build logs from the "PS4 Client Full Package" step lists the version of the tools in the output
Ping Luke Thatcher and/or Ben Woodhouse if you have issues</t>
    </r>
  </si>
  <si>
    <t>Make sure PS4 SIEE (07669)  packages are being built</t>
  </si>
  <si>
    <t>Get engineer sign off of patch Sizes</t>
  </si>
  <si>
    <r>
      <rPr>
        <rFont val="arial,sans,sans-serif"/>
        <b/>
        <sz val="11.0"/>
      </rPr>
      <t xml:space="preserve">Slack: </t>
    </r>
    <r>
      <rPr>
        <rFont val="arial,sans,sans-serif"/>
        <color rgb="FF0000FF"/>
        <sz val="11.0"/>
      </rPr>
      <t>LINK</t>
    </r>
  </si>
  <si>
    <r>
      <rPr>
        <rFont val="Arial"/>
        <sz val="11.0"/>
      </rPr>
      <t xml:space="preserve">Tag fn-tech-patchreview in </t>
    </r>
    <r>
      <rPr>
        <rFont val="Arial"/>
        <color rgb="FF1155CC"/>
        <sz val="11.0"/>
        <u/>
      </rPr>
      <t>#fn-release-patchsizes</t>
    </r>
    <r>
      <rPr>
        <rFont val="Arial"/>
        <sz val="11.0"/>
      </rPr>
      <t>. Try to send first prelim sizes soon after hard-lock</t>
    </r>
  </si>
  <si>
    <r>
      <rPr>
        <rFont val="Arial"/>
        <b/>
        <sz val="11.0"/>
      </rPr>
      <t>FortniteContentBuilds:</t>
    </r>
    <r>
      <rPr>
        <rFont val="Arial"/>
        <sz val="11.0"/>
      </rPr>
      <t xml:space="preserve"> 
 - This is Content On Demand (downloading additional stuff in the background which is only present on some platforms)
Verify platforms below have been updated correctly:
 - PC/Windows
 - Android
 - PS4
 - PS5
 - Switch
 - XB1
 - XSX
 - iOS
</t>
    </r>
    <r>
      <rPr>
        <rFont val="Arial"/>
        <color rgb="FF1155CC"/>
        <sz val="11.0"/>
        <u/>
      </rPr>
      <t>Old Wiki</t>
    </r>
  </si>
  <si>
    <r>
      <rPr>
        <sz val="11.0"/>
      </rPr>
      <t xml:space="preserve">Check the prior 3 content versions, and confirm they are present in the Rollback labels (code only versions will not appear)
If the admin portal looks weird, confirm the .json file is showing the correct CLs </t>
    </r>
    <r>
      <rPr>
        <b/>
        <sz val="11.0"/>
        <u/>
      </rPr>
      <t xml:space="preserve">for CONSOLES
</t>
    </r>
    <r>
      <rPr>
        <b/>
        <sz val="11.0"/>
      </rPr>
      <t xml:space="preserve">Escalate any issues to the </t>
    </r>
    <r>
      <rPr>
        <b/>
        <color rgb="FF1155CC"/>
        <sz val="11.0"/>
        <u/>
      </rPr>
      <t>#fn-tech-ext</t>
    </r>
    <r>
      <rPr>
        <b/>
        <sz val="11.0"/>
      </rPr>
      <t xml:space="preserve"> channel</t>
    </r>
    <r>
      <rPr>
        <sz val="11.0"/>
      </rPr>
      <t xml:space="preserve">
</t>
    </r>
    <r>
      <rPr>
        <color rgb="FFFF0000"/>
        <sz val="11.0"/>
      </rPr>
      <t xml:space="preserve">If Switch doesn't look correct, escalate to Justin Marcus to see if that is intended or not </t>
    </r>
    <r>
      <rPr>
        <color rgb="FFFF00FF"/>
        <sz val="11.0"/>
      </rPr>
      <t>(something about Fort inquiry??)</t>
    </r>
  </si>
  <si>
    <r>
      <rPr>
        <sz val="11.0"/>
      </rPr>
      <t xml:space="preserve">1. Navigate to the </t>
    </r>
    <r>
      <rPr>
        <color rgb="FF1155CC"/>
        <sz val="11.0"/>
        <u/>
      </rPr>
      <t>FortniteContentBuilds</t>
    </r>
    <r>
      <rPr>
        <sz val="11.0"/>
      </rPr>
      <t xml:space="preserve"> section of the Admin Portal
2. Under the </t>
    </r>
    <r>
      <rPr>
        <b/>
        <sz val="11.0"/>
      </rPr>
      <t>Promotion Labels</t>
    </r>
    <r>
      <rPr>
        <sz val="11.0"/>
      </rPr>
      <t xml:space="preserve"> section, Look for the </t>
    </r>
    <r>
      <rPr>
        <b/>
        <sz val="11.0"/>
      </rPr>
      <t>Live</t>
    </r>
    <r>
      <rPr>
        <sz val="11.0"/>
      </rPr>
      <t xml:space="preserve"> label (should be first) and open the dropdown
3. Open another window and go to the </t>
    </r>
    <r>
      <rPr>
        <color rgb="FF1155CC"/>
        <sz val="11.0"/>
      </rPr>
      <t>Release Log</t>
    </r>
    <r>
      <rPr>
        <sz val="11.0"/>
      </rPr>
      <t xml:space="preserve"> to see our live CLs
4. Copy the Live CL for </t>
    </r>
    <r>
      <rPr>
        <b/>
        <sz val="11.0"/>
      </rPr>
      <t>PC/Windows</t>
    </r>
    <r>
      <rPr>
        <sz val="11.0"/>
      </rPr>
      <t xml:space="preserve"> and search for it in the admin portal's Live Label to verify it is correctly reflected
   a. Repeat this step for </t>
    </r>
    <r>
      <rPr>
        <b/>
        <sz val="11.0"/>
      </rPr>
      <t>Android, PS4, PS5, Switch, XB1, XSX, iOS</t>
    </r>
    <r>
      <rPr>
        <sz val="11.0"/>
      </rPr>
      <t xml:space="preserve"> (Ignore XboxOne &amp; XboxOneGDK)
5. Repeat steps 2-4a. This time for the </t>
    </r>
    <r>
      <rPr>
        <b/>
        <sz val="11.0"/>
      </rPr>
      <t>Rollback</t>
    </r>
    <r>
      <rPr>
        <sz val="11.0"/>
      </rPr>
      <t xml:space="preserve"> label. 
   a. Type </t>
    </r>
    <r>
      <rPr>
        <b/>
        <sz val="11.0"/>
      </rPr>
      <t xml:space="preserve">Rollback </t>
    </r>
    <r>
      <rPr>
        <sz val="11.0"/>
      </rPr>
      <t xml:space="preserve">into the filter, then hit the Label Name column header twice to find it.
6. The CL you are looking for is the CL immediately previous to the live CL. Look in </t>
    </r>
    <r>
      <rPr>
        <sz val="11.0"/>
        <u/>
      </rPr>
      <t>Current &amp; Previous Releases</t>
    </r>
    <r>
      <rPr>
        <sz val="11.0"/>
      </rPr>
      <t xml:space="preserve"> section of the Release Log
7. As a secondary check </t>
    </r>
    <r>
      <rPr>
        <b/>
        <sz val="11.0"/>
        <u/>
      </rPr>
      <t>(FOR CONSOLES ONLY - NOT PC)</t>
    </r>
    <r>
      <rPr>
        <sz val="11.0"/>
      </rPr>
      <t xml:space="preserve">, you can navigate to the below file on the network drive (easiest to use a VM to work computer)
</t>
    </r>
    <r>
      <rPr>
        <b/>
        <sz val="11.0"/>
      </rPr>
      <t xml:space="preserve">P:\Builds\Automation\Fortnite\Config\ConsoleLiveLabels.json
</t>
    </r>
    <r>
      <rPr>
        <sz val="11.0"/>
      </rPr>
      <t>8. Do a find and search of the live and immediately previous to live CLs to ensure they are present 
   a. Can open the file in a text editor &gt; Ctrl+F &gt; Insert CL. It should return 5 hits (PS4, PS5, Switch, XB1, XSX)</t>
    </r>
  </si>
  <si>
    <t>Review the Cert issues filter to make sure nothing egregious still needs to be fixed</t>
  </si>
  <si>
    <t>Double check to ensure cert impacting issues have been confirmed fixed on the current candidate</t>
  </si>
  <si>
    <r>
      <rPr>
        <rFont val="Arial"/>
        <color rgb="FF000000"/>
        <sz val="11.0"/>
      </rPr>
      <t xml:space="preserve">Dashboard - </t>
    </r>
    <r>
      <rPr>
        <rFont val="Arial"/>
        <color rgb="FF1155CC"/>
        <sz val="11.0"/>
        <u/>
      </rPr>
      <t>https://jira.it.epicgames.com/secure/Dashboard.jspa?selectPageId=25898</t>
    </r>
  </si>
  <si>
    <t xml:space="preserve">Verify that the PS5/PS4 versioning is correct for the release. </t>
  </si>
  <si>
    <t xml:space="preserve">1. Open the P drive and locate a recent build in this release branch. 
2. Verify that the PS4 and PS5 build versions are correctly incremented from the previous release. 
*Previous release app versions can be found on the Release Log. </t>
  </si>
  <si>
    <t>Make sure SwitchEngine version has been incremented.</t>
  </si>
  <si>
    <t xml:space="preserve">1. Open the P4 navigate to the following file: Release-XX.XX &gt; FortniteGame &gt; Platforms &gt; Switch &gt; Config &gt; SwitchEngine.ini 
2. Verify that the Application Version, and ApplicationVersionString have been appropriately updated. 
*Previous Release version can be found on the Release Log.  </t>
  </si>
  <si>
    <t xml:space="preserve">1. Navigate to the Latest Patch folder on the P drive: P:\Builds\Fortnite\MasterReleases\1.0
2. Open the appropriate folders for PS4/PS5/XB1/XSX and verify that the previous release versions have been updated to the last patch that successfully compeleted certification. </t>
  </si>
  <si>
    <r>
      <rPr>
        <rFont val="Arial"/>
        <color rgb="FF000000"/>
        <sz val="11.0"/>
      </rPr>
      <t xml:space="preserve">Request Patches: SIEA (07022)  (07022) - </t>
    </r>
    <r>
      <rPr>
        <rFont val="Arial"/>
        <color rgb="FF1155CC"/>
        <sz val="11.0"/>
        <u/>
      </rPr>
      <t>WIKI</t>
    </r>
  </si>
  <si>
    <r>
      <rPr>
        <rFont val="Arial"/>
        <color rgb="FF000000"/>
        <sz val="11.0"/>
      </rPr>
      <t xml:space="preserve">Request Patches: SIEE (07669)  (07669) - </t>
    </r>
    <r>
      <rPr>
        <rFont val="Arial"/>
        <color rgb="FF1155CC"/>
        <sz val="11.0"/>
        <u/>
      </rPr>
      <t>WIKI</t>
    </r>
  </si>
  <si>
    <t>Request Patches: PS5 Shared</t>
  </si>
  <si>
    <r>
      <rPr>
        <rFont val="arial,sans,sans-serif"/>
        <sz val="11.0"/>
      </rPr>
      <t xml:space="preserve">1. Go to </t>
    </r>
    <r>
      <rPr>
        <rFont val="arial,sans,sans-serif"/>
        <color rgb="FF1155CC"/>
        <sz val="11.0"/>
        <u/>
      </rPr>
      <t>https://appstoreconnect.apple.com/apps</t>
    </r>
    <r>
      <rPr>
        <rFont val="arial,sans,sans-serif"/>
        <sz val="11.0"/>
      </rPr>
      <t xml:space="preserve">
2. Select Fortnite
3. From the Distribution tab, in the left-hand column click the (+) button to add a new version if it does not already exist (Only two versions can be in at one time: the Live build and the Next build)
4. Sanity check that the metadata has carried over correctly
5. Confirm with publishing (Alex Conner/Emu Servais) if any screenshots or text need to be updated (The data present in App Store connect only appears in the App Installation Sheet, when confirming to install Fortnite. EGS metadata is found in Product Framework)
* What's New in This Version -- metadata is not required as per 2.3.12 (listed as n/a for Notarization Review Guidelines Only)</t>
    </r>
  </si>
  <si>
    <t>:apple-bounce: CHECKLIST_VERSION App Store Connect Metadata</t>
  </si>
  <si>
    <t>@Alex Conner @Ross Marabella @Zach Moore
Are we planning on changing any of the screenshots or text on the iOS App Store Connect portal for CHECKLIST_VERSION?
I am assuming no but would rather ask for sanity sake.
:ty: in advance!</t>
  </si>
  <si>
    <t>Verify the file system captures for Nintendo have been gathered by QA</t>
  </si>
  <si>
    <r>
      <rPr>
        <rFont val="Arial"/>
        <b/>
        <sz val="11.0"/>
      </rPr>
      <t>Slack:</t>
    </r>
    <r>
      <rPr>
        <rFont val="Arial"/>
        <b val="0"/>
        <sz val="11.0"/>
      </rPr>
      <t xml:space="preserve"> </t>
    </r>
    <r>
      <rPr>
        <rFont val="Arial"/>
        <b val="0"/>
        <color rgb="FF0000FF"/>
        <sz val="11.0"/>
      </rPr>
      <t>LINK</t>
    </r>
  </si>
  <si>
    <r>
      <rPr>
        <rFont val="Arial"/>
        <sz val="11.0"/>
      </rPr>
      <t xml:space="preserve">Details in this document </t>
    </r>
    <r>
      <rPr>
        <rFont val="Arial"/>
        <color rgb="FF1155CC"/>
        <sz val="11.0"/>
        <u/>
      </rPr>
      <t>https://docs.google.com/document/d/1krb18jjtEBn10duEBgaiklnLnN55RE5raKLL4acSX3c/edit#heading=h.xd3o88dyuuik
Example Post</t>
    </r>
  </si>
  <si>
    <t>Create a cert thread in the Release channel.</t>
  </si>
  <si>
    <r>
      <rPr>
        <rFont val="Arial"/>
        <color rgb="FF000000"/>
        <sz val="11.0"/>
      </rPr>
      <t>Pin it to the channel (</t>
    </r>
    <r>
      <rPr>
        <rFont val="Arial"/>
        <color rgb="FF1155CC"/>
        <sz val="11.0"/>
        <u/>
      </rPr>
      <t>example</t>
    </r>
    <r>
      <rPr>
        <rFont val="Arial"/>
        <color rgb="FF000000"/>
        <sz val="11.0"/>
      </rPr>
      <t>)</t>
    </r>
  </si>
  <si>
    <r>
      <rPr>
        <rFont val="Arial"/>
        <sz val="11.0"/>
      </rPr>
      <t xml:space="preserve">1. Update </t>
    </r>
    <r>
      <rPr>
        <rFont val="Arial"/>
        <color rgb="FF1155CC"/>
        <sz val="11.0"/>
        <u/>
      </rPr>
      <t>REAL-XXXX</t>
    </r>
    <r>
      <rPr>
        <rFont val="Arial"/>
        <sz val="11.0"/>
      </rPr>
      <t xml:space="preserve">  ticket's description with build CLs, backend CLs &amp; patch sizes
2. Check </t>
    </r>
    <r>
      <rPr>
        <rFont val="Arial"/>
        <color rgb="FF1155CC"/>
        <sz val="11.0"/>
        <u/>
      </rPr>
      <t>Release Log</t>
    </r>
    <r>
      <rPr>
        <rFont val="Arial"/>
        <sz val="11.0"/>
      </rPr>
      <t xml:space="preserve"> to ensure that info is reflected in the </t>
    </r>
    <r>
      <rPr>
        <rFont val="Arial"/>
        <sz val="11.0"/>
        <u/>
      </rPr>
      <t>upcoming releases</t>
    </r>
    <r>
      <rPr>
        <rFont val="Arial"/>
        <sz val="11.0"/>
      </rPr>
      <t xml:space="preserve"> section</t>
    </r>
  </si>
  <si>
    <t>Make local copies to your station for all platforms going to certification</t>
  </si>
  <si>
    <t>Add build info to the relevant cert backends.
(CCA/ CCB / MobileCert)</t>
  </si>
  <si>
    <r>
      <rPr>
        <rFont val="Arial"/>
        <color rgb="FF000000"/>
        <sz val="11.0"/>
      </rPr>
      <t xml:space="preserve">Steps to Complete can be found in this </t>
    </r>
    <r>
      <rPr>
        <rFont val="Arial"/>
        <color rgb="FF1155CC"/>
        <sz val="11.0"/>
        <u/>
      </rPr>
      <t>WIKI</t>
    </r>
  </si>
  <si>
    <r>
      <rPr>
        <rFont val="Arial"/>
        <sz val="11.0"/>
      </rPr>
      <t>Set up the above cert environments to have the correct:
 - Server (</t>
    </r>
    <r>
      <rPr>
        <rFont val="Arial"/>
        <color rgb="FF1155CC"/>
        <sz val="11.0"/>
        <u/>
      </rPr>
      <t>CCA</t>
    </r>
    <r>
      <rPr>
        <rFont val="Arial"/>
        <sz val="11.0"/>
      </rPr>
      <t xml:space="preserve"> / </t>
    </r>
    <r>
      <rPr>
        <rFont val="Arial"/>
        <color rgb="FF1155CC"/>
        <sz val="11.0"/>
        <u/>
      </rPr>
      <t xml:space="preserve">CCB </t>
    </r>
    <r>
      <rPr>
        <rFont val="Arial"/>
        <sz val="11.0"/>
      </rPr>
      <t xml:space="preserve">/ </t>
    </r>
    <r>
      <rPr>
        <rFont val="Arial"/>
        <color rgb="FF1155CC"/>
        <sz val="11.0"/>
        <u/>
      </rPr>
      <t>DPQ</t>
    </r>
    <r>
      <rPr>
        <rFont val="Arial"/>
        <sz val="11.0"/>
      </rPr>
      <t xml:space="preserve"> / </t>
    </r>
    <r>
      <rPr>
        <rFont val="Arial"/>
        <color rgb="FF1155CC"/>
        <sz val="11.0"/>
        <u/>
      </rPr>
      <t>MobileCert</t>
    </r>
    <r>
      <rPr>
        <rFont val="Arial"/>
        <sz val="11.0"/>
      </rPr>
      <t>)
 - MCP (</t>
    </r>
    <r>
      <rPr>
        <rFont val="Arial"/>
        <color rgb="FF1155CC"/>
        <sz val="11.0"/>
        <u/>
      </rPr>
      <t xml:space="preserve">CCA </t>
    </r>
    <r>
      <rPr>
        <rFont val="Arial"/>
        <sz val="11.0"/>
      </rPr>
      <t xml:space="preserve">/ </t>
    </r>
    <r>
      <rPr>
        <rFont val="Arial"/>
        <color rgb="FF1155CC"/>
        <sz val="11.0"/>
        <u/>
      </rPr>
      <t xml:space="preserve">CCB </t>
    </r>
    <r>
      <rPr>
        <rFont val="Arial"/>
        <sz val="11.0"/>
      </rPr>
      <t xml:space="preserve">/ </t>
    </r>
    <r>
      <rPr>
        <rFont val="Arial"/>
        <color rgb="FF1155CC"/>
        <sz val="11.0"/>
        <u/>
      </rPr>
      <t>DPQ</t>
    </r>
    <r>
      <rPr>
        <rFont val="Arial"/>
        <sz val="11.0"/>
      </rPr>
      <t xml:space="preserve"> / </t>
    </r>
    <r>
      <rPr>
        <rFont val="Arial"/>
        <color rgb="FF1155CC"/>
        <sz val="11.0"/>
        <u/>
      </rPr>
      <t>MobileCert</t>
    </r>
    <r>
      <rPr>
        <rFont val="Arial"/>
        <sz val="11.0"/>
      </rPr>
      <t>)</t>
    </r>
  </si>
  <si>
    <r>
      <rPr>
        <rFont val="Arial"/>
        <sz val="11.0"/>
      </rPr>
      <t>Ensure cert backends are online (</t>
    </r>
    <r>
      <rPr>
        <rFont val="Arial"/>
        <color rgb="FF1155CC"/>
        <sz val="11.0"/>
        <u/>
      </rPr>
      <t xml:space="preserve">CCA </t>
    </r>
    <r>
      <rPr>
        <rFont val="Arial"/>
        <sz val="11.0"/>
      </rPr>
      <t xml:space="preserve">/ </t>
    </r>
    <r>
      <rPr>
        <rFont val="Arial"/>
        <color rgb="FF1155CC"/>
        <sz val="11.0"/>
        <u/>
      </rPr>
      <t xml:space="preserve">CCB </t>
    </r>
    <r>
      <rPr>
        <rFont val="Arial"/>
        <sz val="11.0"/>
      </rPr>
      <t xml:space="preserve">/ </t>
    </r>
    <r>
      <rPr>
        <rFont val="Arial"/>
        <color rgb="FF1155CC"/>
        <sz val="11.0"/>
        <u/>
      </rPr>
      <t>DPQ</t>
    </r>
    <r>
      <rPr>
        <rFont val="Arial"/>
        <sz val="11.0"/>
      </rPr>
      <t xml:space="preserve"> / </t>
    </r>
    <r>
      <rPr>
        <rFont val="Arial"/>
        <color rgb="FF1155CC"/>
        <sz val="11.0"/>
        <u/>
      </rPr>
      <t>MobileCert</t>
    </r>
    <r>
      <rPr>
        <rFont val="Arial"/>
        <sz val="11.0"/>
      </rPr>
      <t>)</t>
    </r>
  </si>
  <si>
    <t>1. Go to the links in Col A "Deployments" Tab
2. Change the status drop down in the middle to "Host Limits"
3. Input desired hosts into the max header (in this case 1)
4. Hit Apply &gt; Review &gt; Save &gt; Refresh Page
5. Ensure the circles are going green</t>
  </si>
  <si>
    <t>CertSub Candidate: Patch Sizes</t>
  </si>
  <si>
    <r>
      <rPr>
        <rFont val="Arial"/>
        <sz val="11.0"/>
      </rPr>
      <t xml:space="preserve">Steps to Complete can be found in this </t>
    </r>
    <r>
      <rPr>
        <rFont val="Arial"/>
        <color rgb="FF1155CC"/>
        <sz val="11.0"/>
        <u/>
      </rPr>
      <t>WIKI</t>
    </r>
  </si>
  <si>
    <r>
      <rPr>
        <rFont val="Arial"/>
        <sz val="11.0"/>
      </rPr>
      <t xml:space="preserve">Send Akamai early estimate of patch sizes
</t>
    </r>
    <r>
      <rPr>
        <rFont val="Arial"/>
        <b/>
        <sz val="11.0"/>
      </rPr>
      <t xml:space="preserve"> - Email</t>
    </r>
  </si>
  <si>
    <r>
      <rPr>
        <rFont val="Arial"/>
        <sz val="11.0"/>
      </rPr>
      <t xml:space="preserve">Notify Nvidia of the upcoming patch date and time
</t>
    </r>
    <r>
      <rPr>
        <rFont val="Arial"/>
        <b/>
        <sz val="11.0"/>
      </rPr>
      <t xml:space="preserve"> - Email</t>
    </r>
  </si>
  <si>
    <t>Email: GFN-DevOps-External@nvidia.com, ssolovyev@nvidia.com
fliljegren@nvidia.com
Format:
MM/DD/YYYY, TIME_UTC_24H
Example - 08/27/2018, 08:00 UTC</t>
  </si>
  <si>
    <r>
      <rPr>
        <rFont val="Arial"/>
        <sz val="11.0"/>
      </rPr>
      <t xml:space="preserve">Notify AWS of the upcoming patch date, time, and sizes
</t>
    </r>
    <r>
      <rPr>
        <rFont val="Arial"/>
        <b/>
        <sz val="11.0"/>
      </rPr>
      <t xml:space="preserve"> - Email</t>
    </r>
  </si>
  <si>
    <t>epicgames-events@amazon.com</t>
  </si>
  <si>
    <r>
      <rPr>
        <rFont val="Arial"/>
        <sz val="11.0"/>
      </rPr>
      <t xml:space="preserve">Notify Fastly of the upcoming patch date, time, and patch sizes
</t>
    </r>
    <r>
      <rPr>
        <rFont val="Arial"/>
        <b/>
        <sz val="11.0"/>
      </rPr>
      <t xml:space="preserve"> - Slack Post </t>
    </r>
  </si>
  <si>
    <t>#fastly-epicgames</t>
  </si>
  <si>
    <r>
      <rPr>
        <rFont val="Arial"/>
        <sz val="11.0"/>
      </rPr>
      <t xml:space="preserve">Notify Akamai of the upcoming patch date, time, and patch sizes
</t>
    </r>
    <r>
      <rPr>
        <rFont val="Arial"/>
        <b/>
        <sz val="11.0"/>
      </rPr>
      <t xml:space="preserve"> - Slack Post </t>
    </r>
  </si>
  <si>
    <r>
      <rPr>
        <color rgb="FF1155CC"/>
        <u/>
      </rPr>
      <t>#vndr-akamai-ext</t>
    </r>
  </si>
  <si>
    <r>
      <rPr>
        <rFont val="Arial"/>
        <sz val="11.0"/>
      </rPr>
      <t xml:space="preserve">Notify Cloudflare channel of the upcoming patch date, time, and patch sizes
</t>
    </r>
    <r>
      <rPr>
        <rFont val="Arial"/>
        <b/>
        <sz val="11.0"/>
      </rPr>
      <t xml:space="preserve"> - Slack Post </t>
    </r>
  </si>
  <si>
    <t>#vndr-aws-egs-cloudfront-ext
#vndr-cloudflare-ext</t>
  </si>
  <si>
    <r>
      <rPr>
        <rFont val="Arial"/>
        <sz val="11.0"/>
      </rPr>
      <t xml:space="preserve">Notify ISP email group alias of the upcoming patch date, time and patch sizes
</t>
    </r>
    <r>
      <rPr>
        <rFont val="Arial"/>
        <b/>
        <sz val="11.0"/>
      </rPr>
      <t xml:space="preserve"> - Email</t>
    </r>
  </si>
  <si>
    <t>ext-fn-release-notify@epicgames.com</t>
  </si>
  <si>
    <t>Request Patches: Email Xbox Account Manager</t>
  </si>
  <si>
    <t>"TO: Derek Russel &lt;deruss@microsoft.com&gt;, Epic Games WAM &lt;epicwam@microsoft.com&gt;
CC: Release-team"</t>
  </si>
  <si>
    <t>Update DevNet Thread with Incoming Patch Information</t>
  </si>
  <si>
    <t>PS4 and PS5</t>
  </si>
  <si>
    <t>Upload Nintendo ROM and complete pre-submit waiver requests</t>
  </si>
  <si>
    <t>Submit Switch the Switch build to lotcheck</t>
  </si>
  <si>
    <t>Submit IOS for Notarization</t>
  </si>
  <si>
    <t>- Make sure to include the "test_accounts.xlsx" file
- Make sure that the "FN External Testers" group is added to the build so it can be played on Live outside of the EU</t>
  </si>
  <si>
    <t>Upload SIEA (07022)  build</t>
  </si>
  <si>
    <t>Upload SIEE (07669)  build</t>
  </si>
  <si>
    <t>Upload PS5 shared binary</t>
  </si>
  <si>
    <t>Upload the Luna Client and send it to certification</t>
  </si>
  <si>
    <t>Upload XB builds, verify the validator logs, and submit to cert.</t>
  </si>
  <si>
    <t>Complete and save final MDT (PS5)</t>
  </si>
  <si>
    <t xml:space="preserve">Rapid patch Submission: SIEA (07022) </t>
  </si>
  <si>
    <t xml:space="preserve">Rapid patch Submission: SIEE (07669) </t>
  </si>
  <si>
    <t>Rapid patch Submission: PS5</t>
  </si>
  <si>
    <t>Update Akamai with final patch sizes</t>
  </si>
  <si>
    <t>Only needed if we did not send RC build sizing</t>
  </si>
  <si>
    <t>Final Scheduling: Xbox One / XSX</t>
  </si>
  <si>
    <t>Final Scheduling PS5</t>
  </si>
  <si>
    <t>Final Scheduling PS4</t>
  </si>
  <si>
    <t>Upload PS4 Symbols to devnet</t>
  </si>
  <si>
    <t>Upload PS5 Symbols to devnet</t>
  </si>
  <si>
    <t>Upload XB1/XSX crash symbols through Xbox Send</t>
  </si>
  <si>
    <r>
      <rPr>
        <rFont val="Arial"/>
        <sz val="11.0"/>
      </rPr>
      <t xml:space="preserve">1. Log into your </t>
    </r>
    <r>
      <rPr>
        <rFont val="Arial"/>
        <color rgb="FF1155CC"/>
        <sz val="11.0"/>
        <u/>
      </rPr>
      <t xml:space="preserve">Xbox Send account
</t>
    </r>
    <r>
      <rPr>
        <rFont val="Arial"/>
        <sz val="11.0"/>
      </rPr>
      <t xml:space="preserve">2. Upload the XB1/XSX crash symbols from our RC build. 
3. Send it to Sean White &lt;seanwh@microsoft.com&gt; and Andy Hess &lt;andrewhess@microsoft.com&gt;
4. Find the email titled "RE: [EXTERNAL] Re: Symbol missing on MS Partner for Xbox and XSX for Fortnite" and ping the thread letting them know that they have been sent over. </t>
    </r>
  </si>
  <si>
    <t>Final Scheduling: Switch</t>
  </si>
  <si>
    <t>Submit Build to One Store</t>
  </si>
  <si>
    <t>1. Upload build to One Store.
2. Select Request for Review.
3. Copy paste the patchnotes for relevant release from row 20 of this sheet:
https://docs.google.com/spreadsheets/d/1-eYN_be-_U1j34T4YW1R3NowDBHFy8pGL3YUX4Hf-Ik/edit?gid=474166268#gid=474166268&amp;range=AP20
4. Submit.</t>
  </si>
  <si>
    <t xml:space="preserve">Upload the Digital Turbine Candidate </t>
  </si>
  <si>
    <t>Submit Android build to Oppo</t>
  </si>
  <si>
    <t xml:space="preserve">Confirm with Luna that we're through certification. </t>
  </si>
  <si>
    <r>
      <rPr>
        <rFont val="Arial"/>
        <sz val="11.0"/>
      </rPr>
      <t xml:space="preserve">1. Return to the Fortnite Overview in the Luna portal, check if the "alpha state" is set to </t>
    </r>
    <r>
      <rPr>
        <rFont val="Arial"/>
        <b/>
        <sz val="11.0"/>
      </rPr>
      <t xml:space="preserve">"certified".
</t>
    </r>
    <r>
      <rPr>
        <rFont val="Arial"/>
        <sz val="11.0"/>
      </rPr>
      <t xml:space="preserve">*If the title is still certifying, ping Amazon in the submission thread to ask for an update. </t>
    </r>
  </si>
  <si>
    <t>Submit PC build to GFN</t>
  </si>
  <si>
    <t xml:space="preserve">GFN will scrape live. </t>
  </si>
  <si>
    <r>
      <rPr>
        <rFont val="Arial"/>
        <color rgb="FFFF0000"/>
        <sz val="11.0"/>
      </rPr>
      <t xml:space="preserve">DO NOT REMOVE PS4 IF WE'RE STILL IN RMT TESTING WITH SONY
</t>
    </r>
    <r>
      <rPr>
        <rFont val="Arial"/>
        <color rgb="FF000000"/>
        <sz val="11.0"/>
      </rPr>
      <t>- CCA, CCB, DPQ, FortniteMobileCert</t>
    </r>
  </si>
  <si>
    <t>Spindown Cert Servers</t>
  </si>
  <si>
    <t>Live: Update PS4/PS5/XB1/XSX/IOS fake Build Info</t>
  </si>
  <si>
    <t>Needs to be done otherwise you can't check Selective (MSFT)</t>
  </si>
  <si>
    <t>NEVER REMOVE BUILDS FROM LIVE</t>
  </si>
  <si>
    <t>Prep AltStore Stage Source</t>
  </si>
  <si>
    <t>Can be done once cert complete - need ADP ID</t>
  </si>
  <si>
    <t>Schedule Lightswitch Down in Admin Portal
   - Scheduling MUST happen at least 1 hour before the downtime start</t>
  </si>
  <si>
    <r>
      <rPr>
        <rFont val="Arial"/>
        <b/>
        <color rgb="FFFF0000"/>
        <sz val="11.0"/>
        <u/>
      </rPr>
      <t xml:space="preserve">USE EXTREME CAUTION HERE:
</t>
    </r>
    <r>
      <rPr>
        <rFont val="Arial"/>
        <b val="0"/>
        <color rgb="FFFF0000"/>
        <sz val="11.0"/>
        <u/>
      </rPr>
      <t>There is potential to bring the game down if you are not careful</t>
    </r>
  </si>
  <si>
    <r>
      <rPr>
        <rFont val="Arial"/>
        <sz val="11.0"/>
      </rPr>
      <t xml:space="preserve">1. Go to </t>
    </r>
    <r>
      <rPr>
        <rFont val="Arial"/>
        <color rgb="FF1155CC"/>
        <sz val="11.0"/>
        <u/>
      </rPr>
      <t>Lightswitch 2.0 Page</t>
    </r>
    <r>
      <rPr>
        <rFont val="Arial"/>
        <sz val="11.0"/>
      </rPr>
      <t xml:space="preserve"> in the Admin Portal
2. Go to the "</t>
    </r>
    <r>
      <rPr>
        <rFont val="Arial"/>
        <b/>
        <sz val="11.0"/>
      </rPr>
      <t>Add Scheduled Event</t>
    </r>
    <r>
      <rPr>
        <rFont val="Arial"/>
        <sz val="11.0"/>
      </rPr>
      <t xml:space="preserve">" section at the bottom
3. Set </t>
    </r>
    <r>
      <rPr>
        <rFont val="Arial"/>
        <b/>
        <sz val="11.0"/>
      </rPr>
      <t>Scheduled Time</t>
    </r>
    <r>
      <rPr>
        <rFont val="Arial"/>
        <sz val="11.0"/>
      </rPr>
      <t xml:space="preserve"> to the "Downtime" in the </t>
    </r>
    <r>
      <rPr>
        <rFont val="Arial"/>
        <color rgb="FF1155CC"/>
        <sz val="11.0"/>
        <u/>
      </rPr>
      <t>REAL-XXXX</t>
    </r>
    <r>
      <rPr>
        <rFont val="Arial"/>
        <sz val="11.0"/>
      </rPr>
      <t xml:space="preserve"> Ticket's Description
   a. cross-reference LS down time with the </t>
    </r>
    <r>
      <rPr>
        <rFont val="Arial"/>
        <color rgb="FFFF0000"/>
        <sz val="11.0"/>
        <u/>
      </rPr>
      <t>CHECKLIST_VERSION</t>
    </r>
    <r>
      <rPr>
        <rFont val="Arial"/>
        <sz val="11.0"/>
        <u/>
      </rPr>
      <t xml:space="preserve"> Release Strategy</t>
    </r>
    <r>
      <rPr>
        <rFont val="Arial"/>
        <sz val="11.0"/>
      </rPr>
      <t xml:space="preserve"> Email
   b. </t>
    </r>
    <r>
      <rPr>
        <rFont val="Arial"/>
        <b/>
        <color rgb="FFFF0000"/>
        <sz val="11.0"/>
        <u/>
      </rPr>
      <t>NOTE THIS TIME SHOULD BE SET TO EST</t>
    </r>
    <r>
      <rPr>
        <rFont val="Arial"/>
        <sz val="11.0"/>
      </rPr>
      <t xml:space="preserve">
4. Set </t>
    </r>
    <r>
      <rPr>
        <rFont val="Arial"/>
        <b/>
        <sz val="11.0"/>
      </rPr>
      <t>Status</t>
    </r>
    <r>
      <rPr>
        <rFont val="Arial"/>
        <sz val="11.0"/>
      </rPr>
      <t xml:space="preserve"> to:    </t>
    </r>
    <r>
      <rPr>
        <rFont val="Arial"/>
        <sz val="11.0"/>
        <u/>
      </rPr>
      <t>DOWN</t>
    </r>
    <r>
      <rPr>
        <rFont val="Arial"/>
        <sz val="11.0"/>
      </rPr>
      <t xml:space="preserve">
5. Set </t>
    </r>
    <r>
      <rPr>
        <rFont val="Arial"/>
        <b/>
        <sz val="11.0"/>
      </rPr>
      <t>Message</t>
    </r>
    <r>
      <rPr>
        <rFont val="Arial"/>
        <sz val="11.0"/>
      </rPr>
      <t xml:space="preserve"> to:
</t>
    </r>
    <r>
      <rPr>
        <rFont val="Arial"/>
        <sz val="11.0"/>
        <u/>
      </rPr>
      <t>Fortnite is down for maintenance</t>
    </r>
    <r>
      <rPr>
        <rFont val="Arial"/>
        <sz val="11.0"/>
      </rPr>
      <t xml:space="preserve">
6. Set </t>
    </r>
    <r>
      <rPr>
        <rFont val="Arial"/>
        <b/>
        <sz val="11.0"/>
      </rPr>
      <t>Add Actions</t>
    </r>
    <r>
      <rPr>
        <rFont val="Arial"/>
        <sz val="11.0"/>
      </rPr>
      <t xml:space="preserve"> to:
</t>
    </r>
    <r>
      <rPr>
        <rFont val="Arial"/>
        <sz val="11.0"/>
        <u/>
      </rPr>
      <t>Fortnite_Free_Platforms</t>
    </r>
    <r>
      <rPr>
        <rFont val="Arial"/>
        <sz val="11.0"/>
      </rPr>
      <t xml:space="preserve">
7. Select Create Event
8. Double check the info in the new "Scheduled Events" section in the middle of the page
   - Processed should say </t>
    </r>
    <r>
      <rPr>
        <rFont val="Arial"/>
        <b/>
        <sz val="11.0"/>
      </rPr>
      <t>No</t>
    </r>
  </si>
  <si>
    <r>
      <rPr>
        <rFont val="Arial"/>
        <sz val="11.0"/>
      </rPr>
      <t xml:space="preserve">Internal Release Email
   </t>
    </r>
    <r>
      <rPr>
        <rFont val="Arial"/>
        <color rgb="FF1155CC"/>
        <sz val="11.0"/>
        <u/>
      </rPr>
      <t>Template</t>
    </r>
  </si>
  <si>
    <t>ALL PLATFORMS NEED TO BE THROUGH CERT BEFORE SENDING EMAIL</t>
  </si>
  <si>
    <r>
      <rPr>
        <rFont val="Arial"/>
        <sz val="11.0"/>
      </rPr>
      <t xml:space="preserve">1. Look up a previous email to use as a template
   Search for </t>
    </r>
    <r>
      <rPr>
        <rFont val="Arial"/>
        <b/>
        <sz val="11.0"/>
        <u/>
      </rPr>
      <t>"online-infra-global@epicgames.com"</t>
    </r>
    <r>
      <rPr>
        <rFont val="Arial"/>
        <sz val="11.0"/>
      </rPr>
      <t xml:space="preserve"> to find them
2. Copy the formatting and replace content with </t>
    </r>
    <r>
      <rPr>
        <rFont val="Arial"/>
        <color rgb="FFFF0000"/>
        <sz val="11.0"/>
      </rPr>
      <t>CHECKLIST_VERSION</t>
    </r>
    <r>
      <rPr>
        <rFont val="Arial"/>
        <sz val="11.0"/>
      </rPr>
      <t xml:space="preserve">'s information
   a. Look at the </t>
    </r>
    <r>
      <rPr>
        <rFont val="Arial"/>
        <color rgb="FF1155CC"/>
        <sz val="11.0"/>
        <u/>
      </rPr>
      <t>REAL-XXXX Ticket</t>
    </r>
    <r>
      <rPr>
        <rFont val="Arial"/>
        <sz val="11.0"/>
      </rPr>
      <t xml:space="preserve"> for all info
3. Send to the recipients in Column H</t>
    </r>
  </si>
  <si>
    <r>
      <rPr>
        <rFont val="arial,sans,sans-serif"/>
        <b/>
        <sz val="11.0"/>
      </rPr>
      <t xml:space="preserve">TO: 
</t>
    </r>
    <r>
      <rPr>
        <rFont val="arial,sans,sans-serif"/>
        <sz val="11.0"/>
      </rPr>
      <t>online-infra-global@epicgames.com, global-live-deployments@epicgames.com, FN-Live@epicgames.com</t>
    </r>
  </si>
  <si>
    <r>
      <rPr>
        <rFont val="arial,sans,sans-serif"/>
        <b/>
        <sz val="11.0"/>
      </rPr>
      <t xml:space="preserve">Fortnite - XX.YY Release - MM/DD @ 4:00am ET
</t>
    </r>
    <r>
      <rPr>
        <rFont val="arial,sans,sans-serif"/>
        <sz val="11.0"/>
      </rPr>
      <t xml:space="preserve">
Release Ticket: </t>
    </r>
    <r>
      <rPr>
        <rFont val="arial,sans,sans-serif"/>
        <color rgb="FF0000FF"/>
        <sz val="11.0"/>
      </rPr>
      <t>REAL-XXXX</t>
    </r>
    <r>
      <rPr>
        <rFont val="arial,sans,sans-serif"/>
        <sz val="11.0"/>
      </rPr>
      <t xml:space="preserve">
Player Impact:
</t>
    </r>
    <r>
      <rPr>
        <rFont val="arial,sans,sans-serif"/>
        <color rgb="FFFF0000"/>
        <sz val="11.0"/>
      </rPr>
      <t xml:space="preserve">VERIFY_AGAINST_SLACK_THREAD
</t>
    </r>
    <r>
      <rPr>
        <rFont val="arial,sans,sans-serif"/>
        <sz val="11.0"/>
      </rPr>
      <t xml:space="preserve">Fortnite matchmaking will be disabled at 03:30am ET, downtime will then begin at 04:00am and is estimated to conclude at 05:30am. When downtime begins players will be kicked from active sessions. Players may experience throttled logins as we come back online.
Build Info:
App: Fortnite
</t>
    </r>
    <r>
      <rPr>
        <rFont val="arial,sans,sans-serif"/>
        <color rgb="FFFF0000"/>
        <sz val="11.0"/>
      </rPr>
      <t>INSERT_FROM_REAL_TICKET
Clients
Windows: ++Fortnite+Release-XX.YY-CL-XXXXX
PS4: ^^
PS5: ^^
Xbox: ^^
XSX: ^^
Switch: ^^
Android (EG): ^^
UEFN: ^^
Backend
Server:  ++Fortnite+Release-XX.YY-CL-XXXXX
MCP: XX.YY.nnn-rXXXXX
UEFN: ++Fortnite+Release-XX.YY-CL-XXXXX
Patch Sizes
Windows: X.XX GB
PS4: X.XX GB
PS5: X.XX GB
XSX: X.XX GB
Xbox: X.XX GB
Switch: X.XX GB
Android: Low End: X.XX GB / High End: X.XX GB</t>
    </r>
    <r>
      <rPr>
        <rFont val="arial,sans,sans-serif"/>
        <sz val="11.0"/>
      </rPr>
      <t xml:space="preserve">
Testing Requirements:
Whiteglove 
Communication:
#fn-release-deploy-ext</t>
    </r>
  </si>
  <si>
    <r>
      <rPr>
        <rFont val="Arial"/>
        <sz val="11.0"/>
      </rPr>
      <t xml:space="preserve">External Release Email
    </t>
    </r>
    <r>
      <rPr>
        <rFont val="Arial"/>
        <color rgb="FF1155CC"/>
        <sz val="11.0"/>
        <u/>
      </rPr>
      <t>Template</t>
    </r>
  </si>
  <si>
    <r>
      <rPr>
        <rFont val="Arial"/>
        <sz val="11.0"/>
      </rPr>
      <t xml:space="preserve">1. Look up a previous email to use as a template
   Search for </t>
    </r>
    <r>
      <rPr>
        <rFont val="Arial"/>
        <b/>
        <sz val="11.0"/>
        <u/>
      </rPr>
      <t>"partners-liveops-alerts@epicgames.com"</t>
    </r>
    <r>
      <rPr>
        <rFont val="Arial"/>
        <sz val="11.0"/>
      </rPr>
      <t xml:space="preserve"> to find them
2. Copy the formatting and replace content with </t>
    </r>
    <r>
      <rPr>
        <rFont val="Arial"/>
        <color rgb="FFFF0000"/>
        <sz val="11.0"/>
      </rPr>
      <t>CHECKLIST_VERSION</t>
    </r>
    <r>
      <rPr>
        <rFont val="Arial"/>
        <sz val="11.0"/>
      </rPr>
      <t>'s information
3. Send to the recipients in Column H</t>
    </r>
  </si>
  <si>
    <r>
      <rPr>
        <rFont val="arial,sans,sans-serif"/>
        <b/>
        <sz val="11.0"/>
      </rPr>
      <t xml:space="preserve">TO: 
</t>
    </r>
    <r>
      <rPr>
        <rFont val="arial,sans,sans-serif"/>
        <sz val="11.0"/>
      </rPr>
      <t xml:space="preserve">partners-liveops-alerts@epicgames.com
</t>
    </r>
    <r>
      <rPr>
        <rFont val="arial,sans,sans-serif"/>
        <b/>
        <sz val="11.0"/>
      </rPr>
      <t xml:space="preserve">BCC:
</t>
    </r>
    <r>
      <rPr>
        <rFont val="arial,sans,sans-serif"/>
        <sz val="11.0"/>
      </rPr>
      <t>public-alerts@noa.nintendo.com, sie-noc@sony.com, xoc@microsoft.com, epic-issues@vivox.com,  noc@subspace.com, release-team@epicgames.com</t>
    </r>
  </si>
  <si>
    <r>
      <rPr>
        <rFont val="arial,sans,sans-serif"/>
        <b/>
        <sz val="11.0"/>
      </rPr>
      <t xml:space="preserve">Fortnite - XX.YY Release - MM/DD @ 4:00am ET
</t>
    </r>
    <r>
      <rPr>
        <rFont val="arial,sans,sans-serif"/>
        <sz val="11.0"/>
      </rPr>
      <t xml:space="preserve">
Player Impact:
</t>
    </r>
    <r>
      <rPr>
        <rFont val="arial,sans,sans-serif"/>
        <color rgb="FFFF0000"/>
        <sz val="11.0"/>
      </rPr>
      <t>TAKE_FROM_MESSAGE_ABOVE
Fortnite matchmaking will be disabled at 03:30am ET, downtime will then begin at 04:00am and is estimated to conclude at 05:30am. When downtime begins players will be kicked from active sessions. Players may experience throttled logins as we come back online.</t>
    </r>
  </si>
  <si>
    <t>Send "Release is a GO" email</t>
  </si>
  <si>
    <r>
      <rPr>
        <rFont val="Arial"/>
        <sz val="11.0"/>
      </rPr>
      <t>1. Look up previous deploy email using the string "</t>
    </r>
    <r>
      <rPr>
        <rFont val="Arial"/>
        <b/>
        <sz val="11.0"/>
      </rPr>
      <t>is a GO for</t>
    </r>
    <r>
      <rPr>
        <rFont val="Arial"/>
        <sz val="11.0"/>
      </rPr>
      <t xml:space="preserve">"
2. Copy the formatting and replace content with </t>
    </r>
    <r>
      <rPr>
        <rFont val="Arial"/>
        <color rgb="FFFF0000"/>
        <sz val="11.0"/>
      </rPr>
      <t>CHECKLIST_VERSION</t>
    </r>
    <r>
      <rPr>
        <rFont val="Arial"/>
        <sz val="11.0"/>
      </rPr>
      <t xml:space="preserve">'s information
   a. </t>
    </r>
    <r>
      <rPr>
        <rFont val="Arial"/>
        <b/>
        <sz val="11.0"/>
      </rPr>
      <t>Ship List</t>
    </r>
    <r>
      <rPr>
        <rFont val="Arial"/>
        <sz val="11.0"/>
      </rPr>
      <t xml:space="preserve"> can be found pinned in the release-</t>
    </r>
    <r>
      <rPr>
        <rFont val="Arial"/>
        <color rgb="FFFF0000"/>
        <sz val="11.0"/>
      </rPr>
      <t>CHECKLIST-VERSION</t>
    </r>
    <r>
      <rPr>
        <rFont val="Arial"/>
        <sz val="11.0"/>
      </rPr>
      <t xml:space="preserve">-ext slack channel
   b. </t>
    </r>
    <r>
      <rPr>
        <rFont val="Arial"/>
        <b/>
        <sz val="11.0"/>
      </rPr>
      <t>Helpful Links</t>
    </r>
    <r>
      <rPr>
        <rFont val="Arial"/>
        <sz val="11.0"/>
      </rPr>
      <t xml:space="preserve"> can be found in the google calendar
   c. </t>
    </r>
    <r>
      <rPr>
        <rFont val="Arial"/>
        <b/>
        <sz val="11.0"/>
      </rPr>
      <t>Down Time, Morning Crew / Patch Sizes</t>
    </r>
    <r>
      <rPr>
        <rFont val="Arial"/>
        <sz val="11.0"/>
      </rPr>
      <t xml:space="preserve"> can be found in the </t>
    </r>
    <r>
      <rPr>
        <rFont val="Arial"/>
        <color rgb="FF1155CC"/>
        <sz val="11.0"/>
        <u/>
      </rPr>
      <t>REAL-XXXX Ticket's</t>
    </r>
    <r>
      <rPr>
        <rFont val="Arial"/>
        <sz val="11.0"/>
      </rPr>
      <t xml:space="preserve"> Description</t>
    </r>
  </si>
  <si>
    <r>
      <rPr>
        <rFont val="arial,sans,sans-serif"/>
        <b/>
        <sz val="11.0"/>
      </rPr>
      <t xml:space="preserve">TO:
</t>
    </r>
    <r>
      <rPr>
        <rFont val="arial,sans,sans-serif"/>
        <sz val="11.0"/>
      </rPr>
      <t>fn-release-updates@epicgames.com</t>
    </r>
  </si>
  <si>
    <t>Update the master cert timing tracker sheet</t>
  </si>
  <si>
    <r>
      <rPr>
        <rFont val="Arial"/>
        <color rgb="FF1155CC"/>
        <sz val="11.0"/>
        <u/>
      </rPr>
      <t>Tracker Google Sheet</t>
    </r>
    <r>
      <rPr>
        <rFont val="Arial"/>
        <sz val="11.0"/>
      </rPr>
      <t xml:space="preserve"> -- tracking Switch / PS4 (SIEE (07669) /SIEA (07022) ) / PS5 / MSFT / Apple</t>
    </r>
  </si>
  <si>
    <t>Update Patch Size Tracking</t>
  </si>
  <si>
    <t>Remember to add Install time thresholds as well</t>
  </si>
  <si>
    <t>Increment Switch version</t>
  </si>
  <si>
    <t>Increment PlayStation versions</t>
  </si>
  <si>
    <t>Increment iOS version</t>
  </si>
  <si>
    <t>MasterReleases-&gt;1.0-&gt;Create folder for appropriate app version</t>
  </si>
  <si>
    <t>Update Nintendo LatestPatch folder to contain these patches</t>
  </si>
  <si>
    <t>Update Xbox LatestPatchfolder to contain these patches</t>
  </si>
  <si>
    <r>
      <rPr>
        <rFont val="Arial"/>
        <sz val="11.0"/>
      </rPr>
      <t xml:space="preserve">Confirm MCP deploy percentage with OGS (tag Pete Axt &amp; Joe Pintozzi) and Live Ops.
   </t>
    </r>
    <r>
      <rPr>
        <rFont val="Arial"/>
        <color rgb="FF1155CC"/>
        <sz val="11.0"/>
        <u/>
      </rPr>
      <t>WIKI</t>
    </r>
  </si>
  <si>
    <r>
      <rPr>
        <rFont val="Arial"/>
        <b/>
        <color rgb="FF000000"/>
        <sz val="11.0"/>
      </rPr>
      <t>Slack:</t>
    </r>
    <r>
      <rPr>
        <rFont val="Arial"/>
        <color rgb="FF000000"/>
        <sz val="11.0"/>
      </rPr>
      <t xml:space="preserve"> </t>
    </r>
    <r>
      <rPr>
        <rFont val="Arial"/>
        <color rgb="FF0000FF"/>
        <sz val="11.0"/>
      </rPr>
      <t>LINK</t>
    </r>
  </si>
  <si>
    <r>
      <rPr>
        <rFont val="Arial"/>
        <sz val="11.0"/>
      </rPr>
      <t xml:space="preserve">1. Make a post in </t>
    </r>
    <r>
      <rPr>
        <rFont val="Arial"/>
        <color rgb="FF1155CC"/>
        <sz val="11.0"/>
        <u/>
      </rPr>
      <t>#epic-live-operations-ext</t>
    </r>
    <r>
      <rPr>
        <rFont val="Arial"/>
        <sz val="11.0"/>
      </rPr>
      <t xml:space="preserve"> or </t>
    </r>
    <r>
      <rPr>
        <rFont val="Arial"/>
        <color rgb="FF1155CC"/>
        <sz val="11.0"/>
        <u/>
      </rPr>
      <t>#on-dbs-game-services-ext</t>
    </r>
    <r>
      <rPr>
        <rFont val="Arial"/>
        <sz val="11.0"/>
      </rPr>
      <t xml:space="preserve"> using the suggested text in Column H</t>
    </r>
  </si>
  <si>
    <r>
      <rPr>
        <rFont val="arial,sans,sans-serif"/>
        <sz val="11.0"/>
      </rPr>
      <t xml:space="preserve">@Joe Pintozzi @Pete Axt 
Just confirming we are targeting 50% DeployHostPercentage during downtime as usual for the </t>
    </r>
    <r>
      <rPr>
        <rFont val="arial,sans,sans-serif"/>
        <color rgb="FFFF0000"/>
        <sz val="11.0"/>
      </rPr>
      <t>CHECKLIST_VERSION</t>
    </r>
    <r>
      <rPr>
        <rFont val="arial,sans,sans-serif"/>
        <sz val="11.0"/>
      </rPr>
      <t xml:space="preserve"> MCP deploy tomorrow?</t>
    </r>
  </si>
  <si>
    <r>
      <rPr>
        <rFont val="Arial"/>
        <b/>
        <color rgb="FF000000"/>
        <sz val="11.0"/>
      </rPr>
      <t>Bug Bids Page:</t>
    </r>
    <r>
      <rPr>
        <rFont val="Arial"/>
        <color rgb="FF000000"/>
        <sz val="11.0"/>
      </rPr>
      <t xml:space="preserve"> </t>
    </r>
    <r>
      <rPr>
        <rFont val="Arial"/>
        <color rgb="FF0000FF"/>
        <sz val="11.0"/>
      </rPr>
      <t>LINK</t>
    </r>
  </si>
  <si>
    <r>
      <rPr>
        <rFont val="Arial"/>
        <sz val="11.0"/>
      </rPr>
      <t>1. Go to the previous version's Bug Bids Page (</t>
    </r>
    <r>
      <rPr>
        <rFont val="Arial"/>
        <color rgb="FF1155CC"/>
        <sz val="11.0"/>
        <u/>
      </rPr>
      <t xml:space="preserve">here)
</t>
    </r>
    <r>
      <rPr>
        <rFont val="Arial"/>
        <sz val="11.0"/>
      </rPr>
      <t xml:space="preserve">2. Click "..." &gt; Copy &gt; Copy
3. Change title to </t>
    </r>
    <r>
      <rPr>
        <rFont val="Arial"/>
        <b/>
        <sz val="11.0"/>
      </rPr>
      <t xml:space="preserve">Bug Bids for </t>
    </r>
    <r>
      <rPr>
        <rFont val="Arial"/>
        <b/>
        <color rgb="FFFF0000"/>
        <sz val="11.0"/>
      </rPr>
      <t>CHECKLIST_VERSION</t>
    </r>
    <r>
      <rPr>
        <rFont val="Arial"/>
        <sz val="11.0"/>
      </rPr>
      <t xml:space="preserve"> &gt; Publish
4. Note the current values in the </t>
    </r>
    <r>
      <rPr>
        <rFont val="Arial"/>
        <b/>
        <sz val="11.0"/>
      </rPr>
      <t>Issues Left</t>
    </r>
    <r>
      <rPr>
        <rFont val="Arial"/>
        <sz val="11.0"/>
      </rPr>
      <t xml:space="preserve"> column
5. Edit the page &gt; Update the hard coded HL-1w and HL dates as per the </t>
    </r>
    <r>
      <rPr>
        <rFont val="Arial"/>
        <color rgb="FF1155CC"/>
        <sz val="11.0"/>
        <u/>
      </rPr>
      <t>FN Schedule</t>
    </r>
    <r>
      <rPr>
        <rFont val="Arial"/>
        <sz val="11.0"/>
      </rPr>
      <t xml:space="preserve">
6. Clear the hardcoded values in HL-1W and HL columns (highlight and delete)
</t>
    </r>
    <r>
      <rPr>
        <rFont val="Arial"/>
        <color rgb="FFFF00FF"/>
        <sz val="11.0"/>
      </rPr>
      <t>This section is borked until the &lt;&gt; is re-added back. Need to do manually until then :(((((</t>
    </r>
    <r>
      <rPr>
        <rFont val="Arial"/>
        <sz val="11.0"/>
      </rPr>
      <t xml:space="preserve">
7. Select the </t>
    </r>
    <r>
      <rPr>
        <rFont val="Arial"/>
        <b/>
        <sz val="11.0"/>
      </rPr>
      <t>&lt;&gt;</t>
    </r>
    <r>
      <rPr>
        <rFont val="Arial"/>
        <sz val="11.0"/>
      </rPr>
      <t xml:space="preserve"> icon to open in source editor
8. Find the version you copied from, replace all with the version you want &gt; Apply &gt; Update
9. Ensure the values have changed</t>
    </r>
  </si>
  <si>
    <r>
      <rPr>
        <rFont val="Arial"/>
        <sz val="11.0"/>
      </rPr>
      <t xml:space="preserve">Schedule Send Bug Bids Email </t>
    </r>
    <r>
      <rPr>
        <rFont val="Arial"/>
        <b/>
        <sz val="11.0"/>
        <u/>
      </rPr>
      <t>10 days prior to Hard Lock date at 10:30am</t>
    </r>
  </si>
  <si>
    <r>
      <rPr>
        <rFont val="Arial"/>
        <sz val="11.0"/>
      </rPr>
      <t xml:space="preserve">Send scheduled for </t>
    </r>
    <r>
      <rPr>
        <rFont val="Arial"/>
        <color rgb="FFFF0000"/>
        <sz val="11.0"/>
      </rPr>
      <t>DATE</t>
    </r>
  </si>
  <si>
    <r>
      <rPr>
        <rFont val="Arial"/>
        <sz val="11.0"/>
      </rPr>
      <t xml:space="preserve">1. Go to GMail and compose a new email
2. Send email using the suggested text in Column H
3. Link the bug bids page to the </t>
    </r>
    <r>
      <rPr>
        <rFont val="Arial"/>
        <color rgb="FF0000FF"/>
        <sz val="11.0"/>
      </rPr>
      <t>blue text</t>
    </r>
    <r>
      <rPr>
        <rFont val="Arial"/>
        <sz val="11.0"/>
      </rPr>
      <t xml:space="preserve">
4. Change </t>
    </r>
    <r>
      <rPr>
        <rFont val="Arial"/>
        <color rgb="FFFF0000"/>
        <sz val="11.0"/>
      </rPr>
      <t>Day MM/DD</t>
    </r>
    <r>
      <rPr>
        <rFont val="Arial"/>
        <sz val="11.0"/>
      </rPr>
      <t xml:space="preserve"> to the date of review </t>
    </r>
    <r>
      <rPr>
        <rFont val="Arial"/>
        <color rgb="FFFF00FF"/>
        <sz val="11.0"/>
      </rPr>
      <t>(monday the week of HL)</t>
    </r>
    <r>
      <rPr>
        <rFont val="Arial"/>
        <sz val="11.0"/>
      </rPr>
      <t xml:space="preserve">
5. Once done, hit the drop down arrow on the blue Send button &gt; Schedule Send
6. Pick a Date &amp; Time &gt; </t>
    </r>
    <r>
      <rPr>
        <rFont val="Arial"/>
        <b/>
        <sz val="11.0"/>
        <u/>
      </rPr>
      <t xml:space="preserve">10 days prior to Hard Lock date at 10:30am </t>
    </r>
    <r>
      <rPr>
        <rFont val="Arial"/>
        <b/>
        <color rgb="FFFF0000"/>
        <sz val="11.0"/>
        <u/>
      </rPr>
      <t>(See Cell F2)</t>
    </r>
    <r>
      <rPr>
        <rFont val="Arial"/>
        <sz val="11.0"/>
      </rPr>
      <t xml:space="preserve">
7. Schedule Send
8. Go to your gmail &gt; Scheduled (below sent) and review the preview to ensure it is all correct
9. Paste the scheduled send info in column F for reference </t>
    </r>
  </si>
  <si>
    <r>
      <rPr>
        <rFont val="Arial"/>
        <b/>
        <sz val="11.0"/>
      </rPr>
      <t xml:space="preserve">The </t>
    </r>
    <r>
      <rPr>
        <rFont val="Arial"/>
        <b/>
        <color rgb="FF0000FF"/>
        <sz val="11.0"/>
      </rPr>
      <t>CHECKLIST_VERSION Bug Bids</t>
    </r>
    <r>
      <rPr>
        <rFont val="Arial"/>
        <b/>
        <sz val="11.0"/>
      </rPr>
      <t xml:space="preserve"> wiki has been created and is ready for you to enter your bids!
We will start reviewing at morning sync next week on </t>
    </r>
    <r>
      <rPr>
        <rFont val="Arial"/>
        <b/>
        <color rgb="FFFF0000"/>
        <sz val="11.0"/>
      </rPr>
      <t>DAY MM/DD</t>
    </r>
    <r>
      <rPr>
        <rFont val="Arial"/>
        <b/>
        <sz val="11.0"/>
      </rPr>
      <t>.</t>
    </r>
    <r>
      <rPr>
        <rFont val="Arial"/>
        <sz val="11.0"/>
      </rPr>
      <t xml:space="preserve">
Reminder, there's a link on the top of this page you can use to look at historic fix rate data for your components, which you can use to reason about what your teams can realistically tackle leading up to </t>
    </r>
    <r>
      <rPr>
        <rFont val="Arial"/>
        <color rgb="FFFF0000"/>
        <sz val="11.0"/>
      </rPr>
      <t>CHECKLIST_VERSION</t>
    </r>
    <r>
      <rPr>
        <rFont val="Arial"/>
        <sz val="11.0"/>
      </rPr>
      <t xml:space="preserve">. Past Bug Bid pages are also still available for review under the Release Accountability parent page.
</t>
    </r>
    <r>
      <rPr>
        <rFont val="Arial"/>
        <color rgb="FFFF0000"/>
        <sz val="11.0"/>
      </rPr>
      <t>CHECKLIST_VERSION</t>
    </r>
    <r>
      <rPr>
        <rFont val="Arial"/>
        <sz val="11.0"/>
      </rPr>
      <t xml:space="preserve"> Dashboard: [</t>
    </r>
    <r>
      <rPr>
        <rFont val="Arial"/>
        <color rgb="FF0000FF"/>
        <sz val="11.0"/>
      </rPr>
      <t>Link</t>
    </r>
    <r>
      <rPr>
        <rFont val="Arial"/>
        <sz val="11.0"/>
      </rPr>
      <t>]
Doing this thinking now, ahead of the hectic bugfix stage, will help identify rational targets you can use to guide triage activities &amp; tradeoff decisions. 
Thanks,
Release Team</t>
    </r>
  </si>
  <si>
    <r>
      <rPr>
        <rFont val="Arial"/>
        <b/>
        <sz val="11.0"/>
      </rPr>
      <t>TO:</t>
    </r>
    <r>
      <rPr>
        <rFont val="Arial"/>
        <sz val="11.0"/>
      </rPr>
      <t xml:space="preserve">
Release-Team@epicgames.com
</t>
    </r>
    <r>
      <rPr>
        <rFont val="Arial"/>
        <b/>
        <sz val="11.0"/>
      </rPr>
      <t>CC:</t>
    </r>
    <r>
      <rPr>
        <rFont val="Arial"/>
        <sz val="11.0"/>
      </rPr>
      <t xml:space="preserve">
FN-Prod-All &lt;FN-Prod-All@epicgames.com&gt;, FNE Release &lt;fne-release@epicgames.com&gt;
</t>
    </r>
    <r>
      <rPr>
        <rFont val="Arial"/>
        <b/>
        <sz val="11.0"/>
      </rPr>
      <t xml:space="preserve">Subject:
</t>
    </r>
    <r>
      <rPr>
        <rFont val="Arial"/>
        <sz val="11.0"/>
      </rPr>
      <t xml:space="preserve">Bug Bids for </t>
    </r>
    <r>
      <rPr>
        <rFont val="Arial"/>
        <color rgb="FFFF0000"/>
        <sz val="11.0"/>
      </rPr>
      <t>CHECKLIST_VERSION</t>
    </r>
  </si>
  <si>
    <r>
      <rPr>
        <rFont val="Arial"/>
        <color rgb="FFFF00FF"/>
        <sz val="11.0"/>
      </rPr>
      <t>(Joe) I would just completely kill this line in favor of the Build Protection line just above.</t>
    </r>
    <r>
      <rPr>
        <rFont val="Arial"/>
        <sz val="11.0"/>
      </rPr>
      <t xml:space="preserve">
Run </t>
    </r>
    <r>
      <rPr>
        <rFont val="Arial"/>
        <b/>
        <sz val="11.0"/>
      </rPr>
      <t>Keep Release Candidate</t>
    </r>
    <r>
      <rPr>
        <rFont val="Arial"/>
        <sz val="11.0"/>
      </rPr>
      <t xml:space="preserve"> job for all final client candidate CLs.</t>
    </r>
  </si>
  <si>
    <r>
      <rPr>
        <rFont val="Arial"/>
        <b/>
        <sz val="11.0"/>
      </rPr>
      <t>PLATFORM_1:</t>
    </r>
    <r>
      <rPr>
        <rFont val="Arial"/>
        <sz val="11.0"/>
      </rPr>
      <t xml:space="preserve"> </t>
    </r>
    <r>
      <rPr>
        <rFont val="Arial"/>
        <color rgb="FF0000FF"/>
        <sz val="11.0"/>
      </rPr>
      <t>HORDE_JOB_LINK</t>
    </r>
    <r>
      <rPr>
        <rFont val="Arial"/>
        <sz val="11.0"/>
      </rPr>
      <t xml:space="preserve">
</t>
    </r>
    <r>
      <rPr>
        <rFont val="Arial"/>
        <b/>
        <sz val="11.0"/>
      </rPr>
      <t>PLATFORM_2:</t>
    </r>
    <r>
      <rPr>
        <rFont val="Arial"/>
        <sz val="11.0"/>
      </rPr>
      <t xml:space="preserve"> </t>
    </r>
    <r>
      <rPr>
        <rFont val="Arial"/>
        <color rgb="FF0000FF"/>
        <sz val="11.0"/>
      </rPr>
      <t>HORDE_JOB_LINK</t>
    </r>
    <r>
      <rPr>
        <rFont val="Arial"/>
        <sz val="11.0"/>
      </rPr>
      <t xml:space="preserve">
</t>
    </r>
    <r>
      <rPr>
        <rFont val="Arial"/>
        <b/>
        <sz val="11.0"/>
      </rPr>
      <t>PLATFORM_3:</t>
    </r>
    <r>
      <rPr>
        <rFont val="Arial"/>
        <sz val="11.0"/>
      </rPr>
      <t xml:space="preserve"> </t>
    </r>
    <r>
      <rPr>
        <rFont val="Arial"/>
        <color rgb="FF0000FF"/>
        <sz val="11.0"/>
      </rPr>
      <t>HORDE_JOB_LINK</t>
    </r>
  </si>
  <si>
    <r>
      <rPr>
        <rFont val="Arial"/>
        <sz val="11.0"/>
      </rPr>
      <t xml:space="preserve">1. Go to the </t>
    </r>
    <r>
      <rPr>
        <rFont val="Arial"/>
        <color rgb="FF1155CC"/>
        <sz val="11.0"/>
        <u/>
      </rPr>
      <t>REAL-XXXX</t>
    </r>
    <r>
      <rPr>
        <rFont val="Arial"/>
        <sz val="11.0"/>
      </rPr>
      <t xml:space="preserve"> ticket for this release to see the final candidate CLs
2. Go to the </t>
    </r>
    <r>
      <rPr>
        <rFont val="Arial"/>
        <color rgb="FF1155CC"/>
        <sz val="11.0"/>
        <u/>
      </rPr>
      <t xml:space="preserve">Promotions </t>
    </r>
    <r>
      <rPr>
        <rFont val="Arial"/>
        <sz val="11.0"/>
      </rPr>
      <t xml:space="preserve">tab of Main Horde
3. Select the blue </t>
    </r>
    <r>
      <rPr>
        <rFont val="Arial"/>
        <b/>
        <sz val="11.0"/>
      </rPr>
      <t>New Job</t>
    </r>
    <r>
      <rPr>
        <rFont val="Arial"/>
        <sz val="11.0"/>
      </rPr>
      <t xml:space="preserve"> button in top right
4. Change template dropdown to </t>
    </r>
    <r>
      <rPr>
        <rFont val="Arial"/>
        <b/>
        <sz val="11.0"/>
      </rPr>
      <t xml:space="preserve">Keep Release Candidate
</t>
    </r>
    <r>
      <rPr>
        <rFont val="Arial"/>
        <sz val="11.0"/>
      </rPr>
      <t xml:space="preserve">5. Put the first CL in the </t>
    </r>
    <r>
      <rPr>
        <rFont val="Arial"/>
        <b/>
        <sz val="11.0"/>
      </rPr>
      <t>Change</t>
    </r>
    <r>
      <rPr>
        <rFont val="Arial"/>
        <sz val="11.0"/>
      </rPr>
      <t xml:space="preserve"> field and set the associated </t>
    </r>
    <r>
      <rPr>
        <rFont val="Arial"/>
        <b/>
        <sz val="11.0"/>
      </rPr>
      <t>Promote Platforms</t>
    </r>
    <r>
      <rPr>
        <rFont val="Arial"/>
        <sz val="11.0"/>
      </rPr>
      <t xml:space="preserve"> field. Then </t>
    </r>
    <r>
      <rPr>
        <rFont val="Arial"/>
        <b/>
        <sz val="11.0"/>
      </rPr>
      <t>Start Job</t>
    </r>
    <r>
      <rPr>
        <rFont val="Arial"/>
        <sz val="11.0"/>
      </rPr>
      <t xml:space="preserve">.
   a. Re-Run for all </t>
    </r>
    <r>
      <rPr>
        <rFont val="Arial"/>
        <b/>
        <sz val="11.0"/>
      </rPr>
      <t>Client</t>
    </r>
    <r>
      <rPr>
        <rFont val="Arial"/>
        <sz val="11.0"/>
      </rPr>
      <t xml:space="preserve"> CLs with their associated </t>
    </r>
    <r>
      <rPr>
        <rFont val="Arial"/>
        <b/>
        <sz val="11.0"/>
      </rPr>
      <t>Promote Platforms</t>
    </r>
    <r>
      <rPr>
        <rFont val="Arial"/>
        <sz val="11.0"/>
      </rPr>
      <t xml:space="preserve"> field. </t>
    </r>
  </si>
  <si>
    <r>
      <rPr>
        <rFont val="Arial"/>
        <sz val="11.0"/>
      </rPr>
      <t>Assign to Dav Harnish and CC Henry Meredith in comments</t>
    </r>
    <r>
      <rPr>
        <rFont val="Arial"/>
        <color rgb="FF000000"/>
        <sz val="11.0"/>
      </rPr>
      <t xml:space="preserve">
</t>
    </r>
    <r>
      <rPr>
        <rFont val="Arial"/>
        <color rgb="FF1155CC"/>
        <sz val="11.0"/>
        <u/>
      </rPr>
      <t>https://jira.it.epicgames.net/browse/FORT-247162</t>
    </r>
  </si>
  <si>
    <r>
      <rPr>
        <rFont val="Arial"/>
        <sz val="11.0"/>
      </rPr>
      <t xml:space="preserve">Create a tab in </t>
    </r>
    <r>
      <rPr>
        <rFont val="Arial"/>
        <color rgb="FF1155CC"/>
        <sz val="11.0"/>
        <u/>
      </rPr>
      <t>FN Playlist Planning sheet</t>
    </r>
    <r>
      <rPr>
        <rFont val="Arial"/>
        <sz val="11.0"/>
      </rPr>
      <t xml:space="preserve"> and let stakeholders know in </t>
    </r>
    <r>
      <rPr>
        <rFont val="Arial"/>
        <color rgb="FF1155CC"/>
        <sz val="11.0"/>
        <u/>
      </rPr>
      <t>#fn-release-playlistplanning-ext</t>
    </r>
    <r>
      <rPr>
        <rFont val="Arial"/>
        <sz val="11.0"/>
      </rPr>
      <t xml:space="preserve"> that it now exists</t>
    </r>
  </si>
  <si>
    <r>
      <rPr>
        <rFont val="Arial"/>
        <color rgb="FF1155CC"/>
        <sz val="11.0"/>
        <u/>
      </rPr>
      <t xml:space="preserve">https://confluence.it.epicgames.com/display/FORT/Playlist+Planning
</t>
    </r>
    <r>
      <rPr>
        <rFont val="Arial"/>
        <b/>
        <sz val="11.0"/>
      </rPr>
      <t xml:space="preserve">Note: </t>
    </r>
    <r>
      <rPr>
        <rFont val="Arial"/>
        <sz val="11.0"/>
      </rPr>
      <t>If its a .10 release, spin up a thread. If its not, then mark this task as N/A.</t>
    </r>
  </si>
  <si>
    <r>
      <rPr>
        <rFont val="Arial"/>
        <sz val="11.0"/>
      </rPr>
      <t xml:space="preserve">Compressed File Size: MB
Previously in 13.40 Release flagged if greater than 200 MB. Compressed sizes have increased in allowance from Apple.
We should still note what the size is and report to tech-mobile
Jira for investigations is </t>
    </r>
    <r>
      <rPr>
        <rFont val="Arial"/>
        <color rgb="FF1155CC"/>
        <sz val="11.0"/>
        <u/>
      </rPr>
      <t>FORT-772296</t>
    </r>
    <r>
      <rPr>
        <rFont val="Arial"/>
        <sz val="11.0"/>
      </rPr>
      <t xml:space="preserve">
This process may be something we can remove, but need to keep an eye out for a few releases. [</t>
    </r>
    <r>
      <rPr>
        <rFont val="Arial"/>
        <color rgb="FF1155CC"/>
        <sz val="11.0"/>
        <u/>
      </rPr>
      <t>thread</t>
    </r>
    <r>
      <rPr>
        <rFont val="Arial"/>
        <sz val="11.0"/>
      </rPr>
      <t>]</t>
    </r>
  </si>
  <si>
    <r>
      <rPr>
        <rFont val="arial,sans,sans-serif"/>
        <sz val="11.0"/>
      </rPr>
      <t xml:space="preserve">1. Go to </t>
    </r>
    <r>
      <rPr>
        <rFont val="arial,sans,sans-serif"/>
        <color rgb="FF1155CC"/>
        <sz val="11.0"/>
        <u/>
      </rPr>
      <t>https://appstoreconnect.apple.com/apps</t>
    </r>
    <r>
      <rPr>
        <rFont val="arial,sans,sans-serif"/>
        <sz val="11.0"/>
      </rPr>
      <t xml:space="preserve">
2. Select Fortnite
3. Select TestFlight
4. Select the RC candidate Version and Build
5. View the Build Metadata for Compressed File Size
6. Record the size and pass along to Tech-Mobile</t>
    </r>
  </si>
  <si>
    <r>
      <rPr>
        <rFont val="Arial"/>
        <color rgb="FFFF0000"/>
        <sz val="11.0"/>
      </rPr>
      <t xml:space="preserve">[24 hrs before] 
</t>
    </r>
    <r>
      <rPr>
        <rFont val="Arial"/>
        <color rgb="FF000000"/>
        <sz val="11.0"/>
      </rPr>
      <t>Inform Tencent and Community</t>
    </r>
  </si>
  <si>
    <r>
      <rPr>
        <rFont val="Arial"/>
      </rPr>
      <t>24 hrs before - Inform in #ext-fncn-live @Sula Yu and CN QA deply captain
Check EGC QA Checklist &gt; Captain tab  for additional @</t>
    </r>
    <r>
      <rPr>
        <rFont val="Arial"/>
        <color rgb="FF000000"/>
      </rPr>
      <t xml:space="preserve">
</t>
    </r>
    <r>
      <rPr>
        <rFont val="Arial"/>
        <color rgb="FF1155CC"/>
        <u/>
      </rPr>
      <t>https://docs.google.com/spreadsheets/d/1nUx7qP1aLLU6D1VVv0Q4mx18aMMG_tz5vmQC0Z9wxgc/edit?usp=shari</t>
    </r>
    <r>
      <rPr>
        <rFont val="Arial"/>
      </rPr>
      <t xml:space="preserve">ng </t>
    </r>
  </si>
  <si>
    <r>
      <rPr>
        <rFont val="Arial"/>
        <color rgb="FFFF0000"/>
        <sz val="11.0"/>
      </rPr>
      <t xml:space="preserve">[24 hrs before] 
</t>
    </r>
    <r>
      <rPr>
        <rFont val="Arial"/>
        <color rgb="FF000000"/>
        <sz val="11.0"/>
      </rPr>
      <t>Release JIRA</t>
    </r>
  </si>
  <si>
    <r>
      <rPr>
        <rFont val="Arial"/>
        <color rgb="FFFF0000"/>
        <sz val="11.0"/>
      </rPr>
      <t xml:space="preserve">[2 hours befire] 
</t>
    </r>
    <r>
      <rPr>
        <rFont val="Arial"/>
        <color rgb="FF000000"/>
        <sz val="11.0"/>
      </rPr>
      <t>Hotfixes Checked In and Previewed</t>
    </r>
  </si>
  <si>
    <r>
      <rPr>
        <rFont val="Arial"/>
      </rPr>
      <t xml:space="preserve">RQA will provide a Swarm shelf to approve and merge around 4PM ET
</t>
    </r>
    <r>
      <rPr>
        <rFont val="Arial"/>
        <color rgb="FF1155CC"/>
        <u/>
      </rPr>
      <t>https://docs.google.com/spreadsheets/d/1w5PQcnciR-lbbU6H6m0aaqgiFWNRbttSr7uEoCmKUzk/edit#gid=206378158</t>
    </r>
    <r>
      <rPr>
        <rFont val="Arial"/>
      </rPr>
      <t xml:space="preserve">3 </t>
    </r>
  </si>
  <si>
    <r>
      <rPr>
        <rFont val="Arial"/>
        <color rgb="FFFF0000"/>
        <sz val="11.0"/>
      </rPr>
      <t xml:space="preserve">[2 hours before] 
</t>
    </r>
    <r>
      <rPr>
        <rFont val="Arial"/>
        <color rgb="FF000000"/>
        <sz val="11.0"/>
      </rPr>
      <t>Schedule Downtime (Fortnite)</t>
    </r>
  </si>
  <si>
    <r>
      <rPr>
        <rFont val="Arial"/>
        <color rgb="FFFF0000"/>
        <sz val="11.0"/>
      </rPr>
      <t xml:space="preserve">[1 hrs before] 
</t>
    </r>
    <r>
      <rPr>
        <rFont val="Arial"/>
        <color rgb="FF000000"/>
        <sz val="11.0"/>
      </rPr>
      <t>Verify Client, Server, and MCP for release</t>
    </r>
  </si>
  <si>
    <r>
      <rPr>
        <rFont val="Arial"/>
        <color rgb="FFFF0000"/>
        <sz val="11.0"/>
      </rPr>
      <t xml:space="preserve">[1 hrs before] 
</t>
    </r>
    <r>
      <rPr>
        <rFont val="Arial"/>
        <color rgb="FF000000"/>
        <sz val="11.0"/>
      </rPr>
      <t>Internal Release Email</t>
    </r>
  </si>
  <si>
    <r>
      <rPr>
        <rFont val="Arial"/>
        <color rgb="FFFF0000"/>
        <sz val="11.0"/>
      </rPr>
      <t xml:space="preserve">[35 min before] 
</t>
    </r>
    <r>
      <rPr>
        <rFont val="Arial"/>
        <b/>
        <color rgb="FFFF0000"/>
        <sz val="11.0"/>
      </rPr>
      <t>Turn off FN CN Alerts</t>
    </r>
  </si>
  <si>
    <r>
      <rPr>
        <rFont val="Arial"/>
        <color rgb="FFFF0000"/>
        <sz val="11.0"/>
      </rPr>
      <t xml:space="preserve">[35 min before] 
</t>
    </r>
    <r>
      <rPr>
        <rFont val="Arial"/>
        <color rgb="FF000000"/>
        <sz val="11.0"/>
      </rPr>
      <t>Alternatively, Set False to True for Playlist Restrictions Configuration
section at</t>
    </r>
    <r>
      <rPr>
        <rFont val="Arial"/>
        <color rgb="FF000000"/>
        <sz val="11.0"/>
        <u/>
      </rPr>
      <t xml:space="preserve"> </t>
    </r>
    <r>
      <rPr>
        <rFont val="Arial"/>
        <color rgb="FF1155CC"/>
        <sz val="11.0"/>
        <u/>
      </rPr>
      <t>https://adminportal.ol.epicgames.net/fortnite/profileProxy?server=Fortnite%20China&amp;moduleName=fortnit</t>
    </r>
    <r>
      <rPr>
        <rFont val="Arial"/>
        <color rgb="FF1155CC"/>
        <sz val="11.0"/>
      </rPr>
      <t xml:space="preserve">e
</t>
    </r>
    <r>
      <rPr>
        <rFont val="Arial"/>
        <color rgb="FF000000"/>
        <sz val="11.0"/>
      </rPr>
      <t>Click MMS at top and scroll down to Playlist Restrictions Configuration
Set disableAllMatchmaking to true</t>
    </r>
  </si>
  <si>
    <r>
      <rPr>
        <rFont val="Arial"/>
      </rPr>
      <t xml:space="preserve">35mins before LS down
Edit directly under Admin Portal
</t>
    </r>
    <r>
      <rPr>
        <rFont val="Arial"/>
        <color rgb="FF1155CC"/>
        <u/>
      </rPr>
      <t>https://adminportal-website-management.ol.epicgames.net/fortnite/systemFiles</t>
    </r>
    <r>
      <rPr>
        <rFont val="Arial"/>
      </rPr>
      <t xml:space="preserve">
Make sure you are in "Fortnite China"
Notify fn-release-deploy (FN-Deploy Public) and Mission Control slack channels </t>
    </r>
  </si>
  <si>
    <r>
      <rPr>
        <rFont val="Arial"/>
        <color rgb="FF5DA2E8"/>
        <sz val="11.0"/>
        <u/>
      </rPr>
      <t>Confirm Lightswitch</t>
    </r>
    <r>
      <rPr>
        <rFont val="Arial"/>
        <color rgb="FF5DA2E8"/>
        <sz val="11.0"/>
        <u/>
      </rPr>
      <t xml:space="preserve"> down status</t>
    </r>
  </si>
  <si>
    <r>
      <rPr>
        <rFont val="Arial"/>
      </rPr>
      <t xml:space="preserve">Check status has switched to DOWN - </t>
    </r>
    <r>
      <rPr>
        <rFont val="Arial"/>
        <color rgb="FF1155CC"/>
        <u/>
      </rPr>
      <t>https://adminportal-website-management.ol.epicgames.net/lightswitch2/schedule/fortnitelivecn?server=Lightswitch&amp;moduleName=lightswitch</t>
    </r>
  </si>
  <si>
    <r>
      <rPr>
        <rFont val="Arial"/>
        <sz val="11.0"/>
      </rPr>
      <t>Deploy "Go Live" INI Hotfix config (</t>
    </r>
    <r>
      <rPr>
        <rFont val="Arial"/>
        <color rgb="FFFF0000"/>
        <sz val="11.0"/>
      </rPr>
      <t>make sure this is done before server deploy to ensure hotfix config is pulled correctly</t>
    </r>
    <r>
      <rPr>
        <rFont val="Arial"/>
        <sz val="11.0"/>
      </rPr>
      <t>)</t>
    </r>
  </si>
  <si>
    <r>
      <rPr>
        <rFont val="Arial"/>
        <color rgb="FF5DA2E8"/>
        <sz val="11.0"/>
        <u/>
      </rPr>
      <t>PC Client Deploy</t>
    </r>
    <r>
      <rPr>
        <rFont val="Arial"/>
        <color rgb="FF5DA2E8"/>
        <sz val="11.0"/>
        <u/>
      </rPr>
      <t xml:space="preserve"> - Use Promotion Job (Client)</t>
    </r>
  </si>
  <si>
    <r>
      <rPr>
        <rFont val="Arial"/>
        <color rgb="FF5DA2E8"/>
        <sz val="11.0"/>
        <u/>
      </rPr>
      <t>Server Deploy</t>
    </r>
    <r>
      <rPr>
        <rFont val="Arial"/>
        <color rgb="FF5DA2E8"/>
        <sz val="11.0"/>
        <u/>
      </rPr>
      <t xml:space="preserve">
</t>
    </r>
  </si>
  <si>
    <r>
      <rPr>
        <rFont val="Arial"/>
        <b/>
        <color rgb="FFFF0000"/>
      </rPr>
      <t>Start immediately after hotfix deploy</t>
    </r>
    <r>
      <rPr>
        <rFont val="Arial"/>
        <b/>
        <color rgb="FFFF0000"/>
      </rPr>
      <t xml:space="preserve">, due to server prep time, hotfixes should be live just prior to sessions starting
Fleet: LiveCN
Cohort: Main
</t>
    </r>
    <r>
      <rPr>
        <rFont val="Arial"/>
        <b/>
        <color rgb="FFFF0000"/>
      </rPr>
      <t xml:space="preserve">Use fast deploy option for downtime releases.
</t>
    </r>
    <r>
      <rPr>
        <rFont val="Arial"/>
        <b/>
        <color rgb="FFFF0000"/>
      </rPr>
      <t>Notify fn-release-deploy and Mission Control slack channels
Use FN-Deploy internal</t>
    </r>
  </si>
  <si>
    <r>
      <rPr>
        <rFont val="Arial"/>
        <sz val="11.0"/>
      </rPr>
      <t xml:space="preserve">Nvidia: reply to already existing corresponding release thread in </t>
    </r>
    <r>
      <rPr>
        <rFont val="Arial"/>
        <color rgb="FF1155CC"/>
        <sz val="11.0"/>
        <u/>
      </rPr>
      <t>#ue-partner-nvidia-ext</t>
    </r>
    <r>
      <rPr>
        <rFont val="Arial"/>
        <sz val="11.0"/>
      </rPr>
      <t xml:space="preserve"> with courtesy status updates</t>
    </r>
  </si>
  <si>
    <r>
      <rPr>
        <rFont val="arial"/>
        <color rgb="FF000000"/>
      </rPr>
      <t xml:space="preserve">Ready once the whiteglove has been confirmed and without any issues
Update status message to </t>
    </r>
    <r>
      <rPr>
        <rFont val="arial"/>
        <i/>
        <color rgb="FF000000"/>
      </rPr>
      <t>Fortnite is up!</t>
    </r>
    <r>
      <rPr>
        <rFont val="arial"/>
        <color rgb="FF000000"/>
      </rPr>
      <t xml:space="preserve">
Notify Sula - Access has been re-enabled. @Sula Yu please re-enable from wegames side as well
Notify in Mission Control and FN-Release-Deploy - No whiteglove callout and lightswitch up</t>
    </r>
  </si>
  <si>
    <r>
      <rPr>
        <rFont val="Arial"/>
      </rPr>
      <t xml:space="preserve">Unpause FN Grafana integration in OpsGenie
</t>
    </r>
    <r>
      <rPr>
        <rFont val="Arial"/>
        <color rgb="FF1155CC"/>
        <u/>
      </rPr>
      <t>https://epicgames.app.opsgenie.com/teams/dashboard/76f730d9-7346-4f83-b599-ab3589ba2fce/integrations</t>
    </r>
  </si>
  <si>
    <t>V5.5</t>
  </si>
  <si>
    <t>Schedule Bug Bids Email To Go Out On This Date</t>
  </si>
  <si>
    <t>Update In Progress</t>
  </si>
  <si>
    <t>Information to gather</t>
  </si>
  <si>
    <r>
      <rPr>
        <rFont val="Arial"/>
        <b/>
        <sz val="11.0"/>
      </rPr>
      <t xml:space="preserve">Suggested Slack Post Text 
</t>
    </r>
    <r>
      <rPr>
        <rFont val="Arial"/>
        <b val="0"/>
        <sz val="11.0"/>
      </rPr>
      <t>(unless otherwise stated)</t>
    </r>
  </si>
  <si>
    <r>
      <rPr>
        <rFont val="Arial"/>
        <b/>
        <sz val="11.0"/>
      </rPr>
      <t xml:space="preserve">Suggested Slack Thread Text 
</t>
    </r>
    <r>
      <rPr>
        <rFont val="Arial"/>
        <b val="0"/>
        <sz val="11.0"/>
      </rPr>
      <t>(unless otherwise stated)</t>
    </r>
  </si>
  <si>
    <t>Must Do</t>
  </si>
  <si>
    <t>Before Branch Open</t>
  </si>
  <si>
    <t>RM</t>
  </si>
  <si>
    <r>
      <rPr>
        <rFont val="arial,sans,sans-serif"/>
        <b/>
        <sz val="11.0"/>
      </rPr>
      <t xml:space="preserve">Slack: </t>
    </r>
    <r>
      <rPr>
        <rFont val="arial,sans,sans-serif"/>
        <color rgb="FF0000FF"/>
        <sz val="11.0"/>
      </rPr>
      <t>LINK</t>
    </r>
  </si>
  <si>
    <r>
      <rPr>
        <color rgb="FF000000"/>
        <sz val="11.0"/>
      </rPr>
      <t xml:space="preserve">1. Spin up a thread titled ":thread: </t>
    </r>
    <r>
      <rPr>
        <color rgb="FFFF0000"/>
        <sz val="11.0"/>
      </rPr>
      <t>Release-Version</t>
    </r>
    <r>
      <rPr>
        <color rgb="FF000000"/>
        <sz val="11.0"/>
      </rPr>
      <t xml:space="preserve"> Branching" in </t>
    </r>
    <r>
      <rPr>
        <color rgb="FF1155CC"/>
        <sz val="11.0"/>
        <u/>
      </rPr>
      <t>#buildfarm-support-ext</t>
    </r>
    <r>
      <rPr>
        <color rgb="FF000000"/>
        <sz val="11.0"/>
      </rPr>
      <t xml:space="preserve"> and use the suggested text in column H for the thread messaging
2. Search for previous email (from a similar version number) titled:
</t>
    </r>
    <r>
      <rPr>
        <b/>
        <color rgb="FF000000"/>
        <sz val="11.0"/>
      </rPr>
      <t>"[Branch News]"</t>
    </r>
    <r>
      <rPr>
        <color rgb="FF000000"/>
        <sz val="11.0"/>
      </rPr>
      <t xml:space="preserve">
2. Copy the formatting into a new email and swap in the appropriate information gleaned from the buildfarm thread</t>
    </r>
  </si>
  <si>
    <r>
      <rPr>
        <b/>
        <sz val="11.0"/>
      </rPr>
      <t xml:space="preserve">Thread name in cell notes - </t>
    </r>
    <r>
      <rPr>
        <b/>
        <color rgb="FF1155CC"/>
        <sz val="11.0"/>
        <u/>
      </rPr>
      <t>Example for a .30</t>
    </r>
    <r>
      <rPr>
        <sz val="11.0"/>
      </rPr>
      <t xml:space="preserve">
Based on the roadmap:
- Branch Operation/Creation: </t>
    </r>
    <r>
      <rPr>
        <color rgb="FFFF0000"/>
        <sz val="11.0"/>
      </rPr>
      <t xml:space="preserve">DAY_DATE </t>
    </r>
    <r>
      <rPr>
        <sz val="11.0"/>
      </rPr>
      <t xml:space="preserve">from </t>
    </r>
    <r>
      <rPr>
        <color rgb="FFFF0000"/>
        <sz val="11.0"/>
      </rPr>
      <t>BRANCH</t>
    </r>
    <r>
      <rPr>
        <sz val="11.0"/>
      </rPr>
      <t xml:space="preserve">
- Branch Opening/Work Cutover (9am ET): </t>
    </r>
    <r>
      <rPr>
        <color rgb="FFFF0000"/>
        <sz val="11.0"/>
      </rPr>
      <t>DAY_DATE</t>
    </r>
    <r>
      <rPr>
        <sz val="11.0"/>
      </rPr>
      <t xml:space="preserve">
Sending out initial email </t>
    </r>
    <r>
      <rPr>
        <color rgb="FFFF0000"/>
        <sz val="11.0"/>
      </rPr>
      <t>NEXT</t>
    </r>
    <r>
      <rPr>
        <sz val="11.0"/>
      </rPr>
      <t xml:space="preserve">day afternoon for wider knowledge.
</t>
    </r>
    <r>
      <rPr>
        <color rgb="FF0000FF"/>
        <sz val="11.0"/>
      </rPr>
      <t>@release-team @buildfarmsupport @p4admins @fn-buildhealthqa</t>
    </r>
  </si>
  <si>
    <r>
      <rPr>
        <b/>
        <sz val="11.0"/>
      </rPr>
      <t xml:space="preserve">Thread name in cell notes - </t>
    </r>
    <r>
      <rPr>
        <color rgb="FF1155CC"/>
        <sz val="11.0"/>
        <u/>
      </rPr>
      <t>Example for a .00</t>
    </r>
    <r>
      <rPr>
        <b/>
        <sz val="11.0"/>
      </rPr>
      <t xml:space="preserve">
</t>
    </r>
    <r>
      <rPr>
        <sz val="11.0"/>
      </rPr>
      <t xml:space="preserve">Hello! It's about that time again.
</t>
    </r>
    <r>
      <rPr>
        <color rgb="FFFF0000"/>
        <sz val="11.0"/>
      </rPr>
      <t>CHECKLIST_VERSION/</t>
    </r>
    <r>
      <rPr>
        <sz val="11.0"/>
      </rPr>
      <t>Dev-FN-</t>
    </r>
    <r>
      <rPr>
        <color rgb="FFFF0000"/>
        <sz val="11.0"/>
      </rPr>
      <t>XX</t>
    </r>
    <r>
      <rPr>
        <sz val="11.0"/>
      </rPr>
      <t xml:space="preserve"> Branch Operation is </t>
    </r>
    <r>
      <rPr>
        <color rgb="FFFF0000"/>
        <sz val="11.0"/>
      </rPr>
      <t xml:space="preserve">DAY_DATE </t>
    </r>
    <r>
      <rPr>
        <sz val="11.0"/>
      </rPr>
      <t xml:space="preserve">and officially opens for business </t>
    </r>
    <r>
      <rPr>
        <color rgb="FFFF0000"/>
        <sz val="11.0"/>
      </rPr>
      <t xml:space="preserve">DAY_DATE </t>
    </r>
    <r>
      <rPr>
        <sz val="11.0"/>
      </rPr>
      <t xml:space="preserve">morning per the </t>
    </r>
    <r>
      <rPr>
        <color rgb="FF1155CC"/>
        <sz val="11.0"/>
        <u/>
      </rPr>
      <t>roadmap</t>
    </r>
    <r>
      <rPr>
        <sz val="11.0"/>
      </rPr>
      <t>.
Based on the roadmap:
Dev-FN-</t>
    </r>
    <r>
      <rPr>
        <color rgb="FFFF0000"/>
        <sz val="11.0"/>
      </rPr>
      <t>XX</t>
    </r>
    <r>
      <rPr>
        <sz val="11.0"/>
      </rPr>
      <t xml:space="preserve">
- Branch Operation/Creation: </t>
    </r>
    <r>
      <rPr>
        <color rgb="FFFF0000"/>
        <sz val="11.0"/>
      </rPr>
      <t xml:space="preserve">DAY_DATE </t>
    </r>
    <r>
      <rPr>
        <sz val="11.0"/>
      </rPr>
      <t xml:space="preserve">from </t>
    </r>
    <r>
      <rPr>
        <color rgb="FFFF0000"/>
        <sz val="11.0"/>
      </rPr>
      <t>BRANCH</t>
    </r>
    <r>
      <rPr>
        <sz val="11.0"/>
      </rPr>
      <t xml:space="preserve">
- Branch Opening/Work Cutover (9am ET): </t>
    </r>
    <r>
      <rPr>
        <color rgb="FFFF0000"/>
        <sz val="11.0"/>
      </rPr>
      <t>DAY_DATE
XX</t>
    </r>
    <r>
      <rPr>
        <sz val="11.0"/>
      </rPr>
      <t xml:space="preserve">.00:
- Branch Operation/Creation: </t>
    </r>
    <r>
      <rPr>
        <color rgb="FFFF0000"/>
        <sz val="11.0"/>
      </rPr>
      <t xml:space="preserve">DAY_DATE </t>
    </r>
    <r>
      <rPr>
        <sz val="11.0"/>
      </rPr>
      <t xml:space="preserve">from BRANCH
- Branch Opening/Work Cutover (9am ET): </t>
    </r>
    <r>
      <rPr>
        <color rgb="FFFF0000"/>
        <sz val="11.0"/>
      </rPr>
      <t>DAY_DATE</t>
    </r>
    <r>
      <rPr>
        <sz val="11.0"/>
      </rPr>
      <t xml:space="preserve">
Sending out initial email Tuesday afternoon for wider knowledge.
Will be pushing extra hard on proxy servers. Has there been changes to the proxy server process and is the wiki up to date?
</t>
    </r>
    <r>
      <rPr>
        <color rgb="FF0000FF"/>
        <sz val="11.0"/>
      </rPr>
      <t>@release-team @buildfarmsupport @p4admins @fn-buildhealthqa</t>
    </r>
  </si>
  <si>
    <r>
      <rPr>
        <rFont val="Arial"/>
        <b/>
        <sz val="11.0"/>
      </rPr>
      <t>If Season Launch:</t>
    </r>
    <r>
      <rPr>
        <rFont val="Arial"/>
        <sz val="11.0"/>
      </rPr>
      <t xml:space="preserve">
Branching Email - Go Ahead and Sync Reply</t>
    </r>
  </si>
  <si>
    <r>
      <rPr>
        <color rgb="FF000000"/>
        <sz val="11.0"/>
      </rPr>
      <t xml:space="preserve">1. Reply to Branch News email with a "branch is now fully open" message
2. Search for previous XX.00 email titled:
</t>
    </r>
    <r>
      <rPr>
        <b/>
        <color rgb="FF000000"/>
        <sz val="11.0"/>
      </rPr>
      <t>"[Branch News]"</t>
    </r>
    <r>
      <rPr>
        <color rgb="FF000000"/>
        <sz val="11.0"/>
      </rPr>
      <t xml:space="preserve">
3. Copy the formatting into a reply to the original email from row 34 and swap in the appropriate information</t>
    </r>
  </si>
  <si>
    <t>On Branch Open</t>
  </si>
  <si>
    <t>Branching Email - Branch is now fully open!</t>
  </si>
  <si>
    <r>
      <rPr>
        <color rgb="FF000000"/>
        <sz val="11.0"/>
      </rPr>
      <t xml:space="preserve">1. Reply to Branch News email with a "branch is now fully open" message
2. Search for previous email (from a similar version number) titled:
</t>
    </r>
    <r>
      <rPr>
        <b/>
        <color rgb="FF000000"/>
        <sz val="11.0"/>
      </rPr>
      <t>"[Branch News]"</t>
    </r>
    <r>
      <rPr>
        <color rgb="FF000000"/>
        <sz val="11.0"/>
      </rPr>
      <t xml:space="preserve">
3. Copy the formatting into a reply to the original email from from row 34 and swap in the appropriate information</t>
    </r>
  </si>
  <si>
    <t xml:space="preserve">Ensure "Time Offset" is set to the main branches' season start date </t>
  </si>
  <si>
    <r>
      <rPr>
        <rFont val="Arial"/>
        <b/>
        <sz val="11.0"/>
      </rPr>
      <t>Commit CL:</t>
    </r>
    <r>
      <rPr>
        <rFont val="Arial"/>
        <sz val="11.0"/>
      </rPr>
      <t xml:space="preserve"> 12345</t>
    </r>
  </si>
  <si>
    <r>
      <rPr>
        <color rgb="FF000000"/>
        <sz val="11.0"/>
      </rPr>
      <t xml:space="preserve">1. Go to the below file in p4 and open
</t>
    </r>
    <r>
      <rPr>
        <b/>
        <color rgb="FF000000"/>
        <sz val="11.0"/>
      </rPr>
      <t>//depot/UnrealMCP4/Infrastructure/ansible/noredist/inventory/group_vars/tag_Role_fortnite-service-gamedevlatest.yml</t>
    </r>
    <r>
      <rPr>
        <color rgb="FF000000"/>
        <sz val="11.0"/>
      </rPr>
      <t xml:space="preserve">
2. Search for:
</t>
    </r>
    <r>
      <rPr>
        <b/>
        <color rgb="FF000000"/>
        <sz val="11.0"/>
      </rPr>
      <t xml:space="preserve">config.com.epicgames.modules.profile.time_offset_days:
</t>
    </r>
    <r>
      <rPr>
        <color rgb="FF000000"/>
        <sz val="11.0"/>
      </rPr>
      <t xml:space="preserve">3. See what the value is currently and calculate what day in the calendar it relates to counting from todays date
    </t>
    </r>
    <r>
      <rPr>
        <b/>
        <color rgb="FF000000"/>
        <sz val="11.0"/>
      </rPr>
      <t xml:space="preserve">Use </t>
    </r>
    <r>
      <rPr>
        <b/>
        <color rgb="FF1155CC"/>
        <sz val="11.0"/>
        <u/>
      </rPr>
      <t>Date Calculator</t>
    </r>
    <r>
      <rPr>
        <color rgb="FF000000"/>
        <sz val="11.0"/>
      </rPr>
      <t xml:space="preserve">
4. Update the value to correspond to the start date of the season that main is set to (deploy day)
   </t>
    </r>
    <r>
      <rPr>
        <b/>
        <color rgb="FF000000"/>
        <sz val="11.0"/>
      </rPr>
      <t xml:space="preserve">Use </t>
    </r>
    <r>
      <rPr>
        <b/>
        <color rgb="FF1155CC"/>
        <sz val="11.0"/>
        <u/>
      </rPr>
      <t>FN Release Schedule</t>
    </r>
    <r>
      <rPr>
        <b/>
        <color rgb="FF000000"/>
        <sz val="11.0"/>
      </rPr>
      <t xml:space="preserve"> to determine that day</t>
    </r>
    <r>
      <rPr>
        <color rgb="FF000000"/>
        <sz val="11.0"/>
      </rPr>
      <t xml:space="preserve">
5. Use either of the two templates to the right (depending on increasing or decreasing the offset value) for the CL description</t>
    </r>
  </si>
  <si>
    <r>
      <rPr>
        <b/>
        <sz val="11.0"/>
      </rPr>
      <t xml:space="preserve">P4 Description (if </t>
    </r>
    <r>
      <rPr>
        <b/>
        <sz val="11.0"/>
        <u/>
      </rPr>
      <t xml:space="preserve">increasing </t>
    </r>
    <r>
      <rPr>
        <b/>
        <sz val="11.0"/>
      </rPr>
      <t xml:space="preserve">offset value due to main being a new season)
----------------------------------------------------------------------
</t>
    </r>
    <r>
      <rPr>
        <sz val="11.0"/>
      </rPr>
      <t>Increasing "Unreal Time Offset" to +</t>
    </r>
    <r>
      <rPr>
        <color rgb="FFFF0000"/>
        <sz val="11.0"/>
      </rPr>
      <t>XX</t>
    </r>
    <r>
      <rPr>
        <sz val="11.0"/>
      </rPr>
      <t xml:space="preserve"> days so it aligns with the start of </t>
    </r>
    <r>
      <rPr>
        <color rgb="FFFF0000"/>
        <sz val="11.0"/>
      </rPr>
      <t>NEXT_MAJOR_VERSION</t>
    </r>
    <r>
      <rPr>
        <sz val="11.0"/>
      </rPr>
      <t xml:space="preserve">.
This will avoid the DailyQuest Error for anyone working off it, as the Main MCP is now set to Season </t>
    </r>
    <r>
      <rPr>
        <color rgb="FFFF0000"/>
        <sz val="11.0"/>
      </rPr>
      <t>SEASON_NUMBER</t>
    </r>
    <r>
      <rPr>
        <sz val="11.0"/>
      </rPr>
      <t xml:space="preserve"> and it needs to be within that season's calendar window. 
Will remove the offset once we're naturally there.
#QAReview
#JIRA none
#rnx</t>
    </r>
  </si>
  <si>
    <r>
      <rPr>
        <b/>
        <sz val="11.0"/>
      </rPr>
      <t xml:space="preserve">P4 Description (If </t>
    </r>
    <r>
      <rPr>
        <b/>
        <sz val="11.0"/>
        <u/>
      </rPr>
      <t>decreasing</t>
    </r>
    <r>
      <rPr>
        <b/>
        <sz val="11.0"/>
      </rPr>
      <t xml:space="preserve"> offset value due to current offset value creeping into new season before main has switched)
----------------------------------------------------------------------
</t>
    </r>
    <r>
      <rPr>
        <sz val="11.0"/>
      </rPr>
      <t>Reducing "Unreal Time Offset" to +</t>
    </r>
    <r>
      <rPr>
        <color rgb="FFFF0000"/>
        <sz val="11.0"/>
      </rPr>
      <t>XX</t>
    </r>
    <r>
      <rPr>
        <sz val="11.0"/>
      </rPr>
      <t xml:space="preserve"> days so it aligns with the start of </t>
    </r>
    <r>
      <rPr>
        <color rgb="FFFF0000"/>
        <sz val="11.0"/>
      </rPr>
      <t>NEXT_MAJOR_VERSION</t>
    </r>
    <r>
      <rPr>
        <sz val="11.0"/>
      </rPr>
      <t xml:space="preserve"> as it was starting to creep into the </t>
    </r>
    <r>
      <rPr>
        <color rgb="FFFF0000"/>
        <sz val="11.0"/>
      </rPr>
      <t>FUTURE_MAJOR_VERSION</t>
    </r>
    <r>
      <rPr>
        <sz val="11.0"/>
      </rPr>
      <t xml:space="preserve"> date range. 
This will avoid the DailyQuest Error for anyone working off it, as the Main MCP is still set to Season </t>
    </r>
    <r>
      <rPr>
        <color rgb="FFFF0000"/>
        <sz val="11.0"/>
      </rPr>
      <t>SEASON_NUMBER</t>
    </r>
    <r>
      <rPr>
        <sz val="11.0"/>
      </rPr>
      <t xml:space="preserve"> and it needs to be within that season's calendar window. 
Will remove the offset once we're naturally there.
#QAReview
#JIRA none
#rnx</t>
    </r>
  </si>
  <si>
    <t>Create fn-release-xx-xx-ext Slack channel and invite groups/users listed in Columns H/I</t>
  </si>
  <si>
    <r>
      <rPr>
        <rFont val="arial,sans,sans-serif"/>
        <b/>
        <sz val="11.0"/>
      </rPr>
      <t xml:space="preserve">Slack: </t>
    </r>
    <r>
      <rPr>
        <rFont val="arial,sans,sans-serif"/>
        <color rgb="FF0000FF"/>
        <sz val="11.0"/>
      </rPr>
      <t>LINK</t>
    </r>
  </si>
  <si>
    <r>
      <rPr>
        <sz val="11.0"/>
      </rPr>
      <t>1. Create a new slack channel using the naming format "fn-release-</t>
    </r>
    <r>
      <rPr>
        <color rgb="FFFF0000"/>
        <sz val="11.0"/>
      </rPr>
      <t>xx-xx</t>
    </r>
    <r>
      <rPr>
        <sz val="11.0"/>
      </rPr>
      <t xml:space="preserve">-ext"
   a. Type </t>
    </r>
    <r>
      <rPr>
        <b/>
        <sz val="11.0"/>
      </rPr>
      <t xml:space="preserve">/channel </t>
    </r>
    <r>
      <rPr>
        <sz val="11.0"/>
      </rPr>
      <t xml:space="preserve">and press enter to bring up the window
   b. Select fn for the prefix
   c. Channel name = release-XX-YY
   d. Check </t>
    </r>
    <r>
      <rPr>
        <b/>
        <sz val="11.0"/>
      </rPr>
      <t>Allow Non-Employees In the Channel</t>
    </r>
    <r>
      <rPr>
        <sz val="11.0"/>
      </rPr>
      <t xml:space="preserve"> 
</t>
    </r>
    <r>
      <rPr>
        <b/>
        <sz val="11.0"/>
      </rPr>
      <t xml:space="preserve">   </t>
    </r>
    <r>
      <rPr>
        <sz val="11.0"/>
      </rPr>
      <t xml:space="preserve">e. Skip Invite Users &amp; Topic for now
   f. Description = Coordination Channel for the </t>
    </r>
    <r>
      <rPr>
        <color rgb="FFFF0000"/>
        <sz val="11.0"/>
      </rPr>
      <t>CHECKLIST_VERISON</t>
    </r>
    <r>
      <rPr>
        <sz val="11.0"/>
      </rPr>
      <t xml:space="preserve"> Release
   g. Result should look like: </t>
    </r>
    <r>
      <rPr>
        <b/>
        <sz val="11.0"/>
      </rPr>
      <t>fn-release-28-20-ext</t>
    </r>
    <r>
      <rPr>
        <sz val="11.0"/>
      </rPr>
      <t xml:space="preserve">
2. Add the people in columns H and I
3. Create an IT request to add the '</t>
    </r>
    <r>
      <rPr>
        <b/>
        <sz val="11.0"/>
      </rPr>
      <t>Fortnite External QA</t>
    </r>
    <r>
      <rPr>
        <sz val="11.0"/>
      </rPr>
      <t xml:space="preserve">' workspace
   a. Send a message to </t>
    </r>
    <r>
      <rPr>
        <color rgb="FF1155CC"/>
        <sz val="11.0"/>
        <u/>
      </rPr>
      <t>it-helpdesk</t>
    </r>
    <r>
      <rPr>
        <sz val="11.0"/>
      </rPr>
      <t xml:space="preserve"> with the following message:
Hello there, can I please have the `Fortnite External QA` Workspace added to the newly created </t>
    </r>
    <r>
      <rPr>
        <sz val="11.0"/>
        <u/>
      </rPr>
      <t>#fn-release-</t>
    </r>
    <r>
      <rPr>
        <color rgb="FFFF0000"/>
        <sz val="11.0"/>
        <u/>
      </rPr>
      <t>CHECKLIST_VERSION</t>
    </r>
    <r>
      <rPr>
        <sz val="11.0"/>
        <u/>
      </rPr>
      <t>-ext</t>
    </r>
    <r>
      <rPr>
        <sz val="11.0"/>
      </rPr>
      <t xml:space="preserve"> channel?
Thanks in advance!</t>
    </r>
  </si>
  <si>
    <r>
      <rPr>
        <rFont val="Arial"/>
        <b/>
        <sz val="11.0"/>
      </rPr>
      <t xml:space="preserve">Internal Friends To Add
</t>
    </r>
    <r>
      <rPr>
        <rFont val="Arial"/>
        <b val="0"/>
        <sz val="11.0"/>
      </rPr>
      <t>(can add all at once, may have to manually adjust the</t>
    </r>
    <r>
      <rPr>
        <rFont val="Arial"/>
        <b val="0"/>
        <color rgb="FFFF0000"/>
        <sz val="11.0"/>
      </rPr>
      <t xml:space="preserve"> red ones</t>
    </r>
    <r>
      <rPr>
        <rFont val="Arial"/>
        <b val="0"/>
        <sz val="11.0"/>
      </rPr>
      <t xml:space="preserve">)
----------------------------------------------------------------------
</t>
    </r>
    <r>
      <rPr>
        <rFont val="Arial"/>
        <b val="0"/>
        <color rgb="FFFF0000"/>
        <sz val="11.0"/>
      </rPr>
      <t>@release team
@release qa</t>
    </r>
    <r>
      <rPr>
        <rFont val="Arial"/>
        <b val="0"/>
        <sz val="11.0"/>
      </rPr>
      <t xml:space="preserve">
@fn-perfprod 
@blaine christine
@community_swat
@greg garnhart
@tristan hardy
@fn-buildhealthqa
</t>
    </r>
    <r>
      <rPr>
        <rFont val="Arial"/>
        <b val="0"/>
        <color rgb="FFFF0000"/>
        <sz val="11.0"/>
      </rPr>
      <t>@liveqa</t>
    </r>
    <r>
      <rPr>
        <rFont val="Arial"/>
        <b val="0"/>
        <sz val="11.0"/>
      </rPr>
      <t xml:space="preserve">
@david lubell
@Gaëtan Gireme</t>
    </r>
    <r>
      <rPr>
        <rFont val="Arial"/>
        <b val="0"/>
        <color rgb="FFFF0000"/>
        <sz val="11.0"/>
      </rPr>
      <t xml:space="preserve">
</t>
    </r>
    <r>
      <rPr>
        <rFont val="Arial"/>
        <b val="0"/>
        <sz val="11.0"/>
      </rPr>
      <t>@Eric Day</t>
    </r>
  </si>
  <si>
    <r>
      <rPr>
        <rFont val="Arial"/>
        <b/>
        <sz val="11.0"/>
      </rPr>
      <t xml:space="preserve">External friends need to be added with the '/user add @username' command 
(These are all Frima folks)
</t>
    </r>
    <r>
      <rPr>
        <rFont val="Arial"/>
        <b val="0"/>
        <sz val="11.0"/>
      </rPr>
      <t xml:space="preserve">NOTE: 
    copy/pasting this list may not work. 
    If not, add one by one (up to 15 at a time)
----------------------------------------------------------------------
</t>
    </r>
    <r>
      <rPr>
        <rFont val="Arial"/>
        <b/>
        <sz val="11.0"/>
      </rPr>
      <t>Batch 1</t>
    </r>
    <r>
      <rPr>
        <rFont val="Arial"/>
        <b val="0"/>
        <sz val="11.0"/>
      </rPr>
      <t xml:space="preserve">
@Mathieu Roy @Francois Guimond @Jonathan Fecteau @Simon Castonguay @Charles Rheaume
@MarcAndre Cossette @Laurie Bernard @Maryeve Boivin @Fourat Jellouli @Maxime Vaillancourt 
@Danick Carpenter @Sebastien Olscamp @Steven Comeau @Michael Desharnais
</t>
    </r>
    <r>
      <rPr>
        <rFont val="Arial"/>
        <b/>
        <sz val="11.0"/>
      </rPr>
      <t>Batch 2</t>
    </r>
    <r>
      <rPr>
        <rFont val="Arial"/>
        <b val="0"/>
        <sz val="11.0"/>
      </rPr>
      <t xml:space="preserve">
@Camille Gendreau @Samuel Carrier @Jimmy Beaubien @Annick Dunn @David Savard @JeanGabryel Caron @Katherine Bergeron @Gabriel Levac @Olivier Levesque @Jean-Simon Racine  @Gabriel Desroches @Michael Coulombe @Alex St-Louis @ben massoglia</t>
    </r>
  </si>
  <si>
    <r>
      <rPr>
        <rFont val="Arial"/>
        <b/>
        <color rgb="FF000000"/>
        <sz val="11.0"/>
      </rPr>
      <t xml:space="preserve">JIRA Ticket: </t>
    </r>
    <r>
      <rPr>
        <rFont val="Arial"/>
        <color rgb="FF0000FF"/>
        <sz val="11.0"/>
      </rPr>
      <t>LINK</t>
    </r>
  </si>
  <si>
    <r>
      <rPr>
        <sz val="11.0"/>
      </rPr>
      <t xml:space="preserve">1. Go to the </t>
    </r>
    <r>
      <rPr>
        <color rgb="FF1155CC"/>
        <sz val="11.0"/>
        <u/>
      </rPr>
      <t>Release Ticket Template</t>
    </r>
    <r>
      <rPr>
        <sz val="11.0"/>
      </rPr>
      <t xml:space="preserve">
2. Move &gt; Clone
3. Change Name in the naming format of:
    </t>
    </r>
    <r>
      <rPr>
        <b/>
        <sz val="11.0"/>
      </rPr>
      <t xml:space="preserve">[FN] </t>
    </r>
    <r>
      <rPr>
        <b/>
        <color rgb="FFFF0000"/>
        <sz val="11.0"/>
      </rPr>
      <t>CHECKLIST_VERSION</t>
    </r>
    <r>
      <rPr>
        <b/>
        <sz val="11.0"/>
      </rPr>
      <t xml:space="preserve"> Release</t>
    </r>
  </si>
  <si>
    <r>
      <rPr>
        <rFont val="Arial"/>
        <b/>
        <color rgb="FF000000"/>
        <sz val="11.0"/>
      </rPr>
      <t xml:space="preserve">Dashboard: </t>
    </r>
    <r>
      <rPr>
        <rFont val="Arial"/>
        <color rgb="FF0000FF"/>
        <sz val="11.0"/>
      </rPr>
      <t>LINK</t>
    </r>
  </si>
  <si>
    <r>
      <rPr>
        <sz val="11.0"/>
      </rPr>
      <t xml:space="preserve">1. Go to the </t>
    </r>
    <r>
      <rPr>
        <color rgb="FF1155CC"/>
        <sz val="11.0"/>
        <u/>
      </rPr>
      <t xml:space="preserve">Release Dashboard Template
</t>
    </r>
    <r>
      <rPr>
        <sz val="11.0"/>
      </rPr>
      <t>2. Go to the "</t>
    </r>
    <r>
      <rPr>
        <b/>
        <sz val="11.0"/>
      </rPr>
      <t>...</t>
    </r>
    <r>
      <rPr>
        <sz val="11.0"/>
      </rPr>
      <t xml:space="preserve">" on the top right and Copy Dashboard
3. Input the name using the format:
    </t>
    </r>
    <r>
      <rPr>
        <b/>
        <color rgb="FFFF0000"/>
        <sz val="11.0"/>
      </rPr>
      <t>CHECKLIST_VERSION</t>
    </r>
    <r>
      <rPr>
        <b/>
        <sz val="11.0"/>
      </rPr>
      <t xml:space="preserve"> Release Dashboard</t>
    </r>
    <r>
      <rPr>
        <sz val="11.0"/>
      </rPr>
      <t xml:space="preserve">
4. Set "Add Viewers: Group to </t>
    </r>
    <r>
      <rPr>
        <b/>
        <sz val="11.0"/>
      </rPr>
      <t>Any Logged In User</t>
    </r>
    <r>
      <rPr>
        <sz val="11.0"/>
      </rPr>
      <t xml:space="preserve"> and press +Add
5. Set "Add Editors" to the </t>
    </r>
    <r>
      <rPr>
        <b/>
        <sz val="11.0"/>
      </rPr>
      <t>AD-Jira-FNRM</t>
    </r>
    <r>
      <rPr>
        <sz val="11.0"/>
      </rPr>
      <t xml:space="preserve"> Group +Add
6. When complete, Press Add at the bottom
7. Go to the bottom of the dashboard to the 2 Controller Widgets
   a. Set the </t>
    </r>
    <r>
      <rPr>
        <color rgb="FFFF0000"/>
        <sz val="11.0"/>
      </rPr>
      <t>red one</t>
    </r>
    <r>
      <rPr>
        <sz val="11.0"/>
      </rPr>
      <t xml:space="preserve"> affect version &amp; </t>
    </r>
    <r>
      <rPr>
        <color rgb="FF0000FF"/>
        <sz val="11.0"/>
      </rPr>
      <t>blue fix</t>
    </r>
    <r>
      <rPr>
        <sz val="11.0"/>
      </rPr>
      <t xml:space="preserve"> version to the </t>
    </r>
    <r>
      <rPr>
        <color rgb="FFFF0000"/>
        <sz val="11.0"/>
      </rPr>
      <t xml:space="preserve">CHECKLIST_VERSION
</t>
    </r>
    <r>
      <rPr>
        <sz val="11.0"/>
      </rPr>
      <t>8. Add the Burndown chart using the steps in column H</t>
    </r>
  </si>
  <si>
    <r>
      <rPr>
        <rFont val="Arial"/>
        <b/>
        <sz val="11.0"/>
      </rPr>
      <t xml:space="preserve">Steps for adding Release Burndown Chart:
----------------------------------------------------------------------
</t>
    </r>
    <r>
      <rPr>
        <rFont val="Arial"/>
        <sz val="11.0"/>
      </rPr>
      <t xml:space="preserve">1. Go to the </t>
    </r>
    <r>
      <rPr>
        <rFont val="Arial"/>
        <color rgb="FF1155CC"/>
        <sz val="11.0"/>
        <u/>
      </rPr>
      <t>Release Burndown Template Tab</t>
    </r>
    <r>
      <rPr>
        <rFont val="Arial"/>
        <sz val="11.0"/>
      </rPr>
      <t xml:space="preserve"> &gt; Duplicate and rename
2. Add </t>
    </r>
    <r>
      <rPr>
        <rFont val="Arial"/>
        <b/>
        <sz val="11.0"/>
      </rPr>
      <t>Branch Open Date</t>
    </r>
    <r>
      <rPr>
        <rFont val="Arial"/>
        <sz val="11.0"/>
      </rPr>
      <t xml:space="preserve"> (C2) using the </t>
    </r>
    <r>
      <rPr>
        <rFont val="Arial"/>
        <color rgb="FF1155CC"/>
        <sz val="11.0"/>
        <u/>
      </rPr>
      <t>FN Release Scheduele Sheet</t>
    </r>
    <r>
      <rPr>
        <rFont val="Arial"/>
        <sz val="11.0"/>
      </rPr>
      <t xml:space="preserve"> </t>
    </r>
    <r>
      <rPr>
        <rFont val="Arial"/>
        <b/>
        <sz val="11.0"/>
      </rPr>
      <t>(row 16)</t>
    </r>
    <r>
      <rPr>
        <rFont val="Arial"/>
        <sz val="11.0"/>
      </rPr>
      <t xml:space="preserve">
3. Adjust the other milestone gates (column A) to thier corresponding rows for their dates using the </t>
    </r>
    <r>
      <rPr>
        <rFont val="Arial"/>
        <color rgb="FF1155CC"/>
        <sz val="11.0"/>
        <u/>
      </rPr>
      <t>FN Release Scheduele Sheet</t>
    </r>
    <r>
      <rPr>
        <rFont val="Arial"/>
        <sz val="11.0"/>
      </rPr>
      <t xml:space="preserve"> 
4.In the </t>
    </r>
    <r>
      <rPr>
        <rFont val="Arial"/>
        <b/>
        <sz val="11.0"/>
      </rPr>
      <t>ReleaseList Tab</t>
    </r>
    <r>
      <rPr>
        <rFont val="Arial"/>
        <sz val="11.0"/>
      </rPr>
      <t>, copy cells B3/B4 and paste into B2 
5.Input this checklist's version (as a string "XX.XX") into Cell B4
6. Edit the title of the graph to this checklist's version tab (double click text)
   a. 3 vertical dots on graph &gt; Publish &gt; Link tab &gt; copy link
7. Go back to this checklist's version Dashboard &gt; JIRA Burndown &gt; 3 horizontal dots &gt; Paste in External Page Link</t>
    </r>
  </si>
  <si>
    <r>
      <rPr>
        <rFont val="arial,sans,sans-serif"/>
        <b/>
        <sz val="11.0"/>
      </rPr>
      <t xml:space="preserve">Slack: </t>
    </r>
    <r>
      <rPr>
        <rFont val="arial,sans,sans-serif"/>
        <color rgb="FF0000FF"/>
        <sz val="11.0"/>
      </rPr>
      <t>LINK</t>
    </r>
  </si>
  <si>
    <r>
      <rPr>
        <sz val="11.0"/>
      </rPr>
      <t>1. Go to fn-release-</t>
    </r>
    <r>
      <rPr>
        <color rgb="FFFF0000"/>
        <sz val="11.0"/>
      </rPr>
      <t>xx-xx</t>
    </r>
    <r>
      <rPr>
        <sz val="11.0"/>
      </rPr>
      <t xml:space="preserve">-ext channel
2. Select the channel name at the top
3. Enter the suggested text in Column H in the Topic Section
   a. Person 1/2 are row 22 of the </t>
    </r>
    <r>
      <rPr>
        <color rgb="FF1155CC"/>
        <sz val="11.0"/>
        <u/>
      </rPr>
      <t xml:space="preserve">FN Schedule Sheet
</t>
    </r>
    <r>
      <rPr>
        <sz val="11.0"/>
      </rPr>
      <t xml:space="preserve">   b. Set the Fix and Affects Version prior to creating the Dashboard Link from </t>
    </r>
    <r>
      <rPr>
        <b/>
        <sz val="11.0"/>
      </rPr>
      <t xml:space="preserve">Controller </t>
    </r>
    <r>
      <rPr>
        <sz val="11.0"/>
      </rPr>
      <t xml:space="preserve">(bottom right widget) with "..." &gt; "Generate Permalink" &gt; Right Click &amp; Copy Link
      i. Go to </t>
    </r>
    <r>
      <rPr>
        <color rgb="FF1155CC"/>
        <sz val="11.0"/>
        <u/>
      </rPr>
      <t>Rebrandly</t>
    </r>
    <r>
      <rPr>
        <sz val="11.0"/>
      </rPr>
      <t xml:space="preserve"> &gt; New Link &gt; Paste Permalink &gt; Leave Branded Domain &gt; Set Signature slug to Release Version 
      ii. Final should look like </t>
    </r>
    <r>
      <rPr>
        <b/>
        <color rgb="FF1155CC"/>
        <sz val="11.0"/>
        <u/>
      </rPr>
      <t xml:space="preserve">epic.gm/28-10
</t>
    </r>
    <r>
      <rPr>
        <sz val="11.0"/>
      </rPr>
      <t xml:space="preserve">4. Copy the link to the REAL-XXXX ticket from step 36
   a. Go back to Rebrandly &gt; New Link &gt; Paste REAL-XXXX JIRA Link&gt; Leave Branded Domain &gt; Set Signature slug to REAL-XXXX
      i. Final should look like </t>
    </r>
    <r>
      <rPr>
        <b/>
        <color rgb="FF1155CC"/>
        <sz val="11.0"/>
        <u/>
      </rPr>
      <t>epic.gm/REAL-4404</t>
    </r>
  </si>
  <si>
    <r>
      <rPr>
        <rFont val="Arial"/>
        <b/>
        <sz val="11.0"/>
      </rPr>
      <t xml:space="preserve">Slack Topic:
----------------------------------------------------------------------
</t>
    </r>
    <r>
      <rPr>
        <rFont val="Arial"/>
        <sz val="11.0"/>
      </rPr>
      <t xml:space="preserve">RM: </t>
    </r>
    <r>
      <rPr>
        <rFont val="Arial"/>
        <color rgb="FF0000FF"/>
        <sz val="11.0"/>
      </rPr>
      <t>@PERSON1 @PERSON2</t>
    </r>
    <r>
      <rPr>
        <rFont val="Arial"/>
        <sz val="11.0"/>
      </rPr>
      <t xml:space="preserve"> | Dashboard: https://epic.gm/</t>
    </r>
    <r>
      <rPr>
        <rFont val="Arial"/>
        <color rgb="FFFF0000"/>
        <sz val="11.0"/>
      </rPr>
      <t>XX-XX</t>
    </r>
    <r>
      <rPr>
        <rFont val="Arial"/>
        <sz val="11.0"/>
      </rPr>
      <t xml:space="preserve"> | Release JIRA Ticket: https://epic.gm/REAL-</t>
    </r>
    <r>
      <rPr>
        <rFont val="Arial"/>
        <color rgb="FFFF0000"/>
        <sz val="11.0"/>
      </rPr>
      <t xml:space="preserve">XXXX </t>
    </r>
    <r>
      <rPr>
        <rFont val="Arial"/>
        <sz val="11.0"/>
      </rPr>
      <t xml:space="preserve">| Need a Hotfix? https://epic.gm/Hotfix ~ Email `release-team-oncall` to page Release-Team outside of office hours ~ Go here for more info:  </t>
    </r>
    <r>
      <rPr>
        <rFont val="Arial"/>
        <color rgb="FF1155CC"/>
        <sz val="11.0"/>
        <u/>
      </rPr>
      <t>https://epic.gm/3fl</t>
    </r>
  </si>
  <si>
    <r>
      <rPr>
        <rFont val="Arial"/>
        <b/>
        <color rgb="FF000000"/>
        <sz val="11.0"/>
      </rPr>
      <t>Bug Bids Page:</t>
    </r>
    <r>
      <rPr>
        <rFont val="Arial"/>
        <color rgb="FF000000"/>
        <sz val="11.0"/>
      </rPr>
      <t xml:space="preserve"> </t>
    </r>
    <r>
      <rPr>
        <rFont val="Arial"/>
        <color rgb="FF0000FF"/>
        <sz val="11.0"/>
      </rPr>
      <t>LINK</t>
    </r>
  </si>
  <si>
    <r>
      <rPr>
        <rFont val="Arial"/>
        <sz val="11.0"/>
      </rPr>
      <t>1. Go to the previous version's Bug Bids Page (</t>
    </r>
    <r>
      <rPr>
        <rFont val="Arial"/>
        <color rgb="FF1155CC"/>
        <sz val="11.0"/>
        <u/>
      </rPr>
      <t xml:space="preserve">here)
</t>
    </r>
    <r>
      <rPr>
        <rFont val="Arial"/>
        <sz val="11.0"/>
      </rPr>
      <t xml:space="preserve">2. Click "..." &gt; Copy &gt; Copy
3. Change title to "Bug Bids for </t>
    </r>
    <r>
      <rPr>
        <rFont val="Arial"/>
        <color rgb="FFFF0000"/>
        <sz val="11.0"/>
      </rPr>
      <t>CHECKLIST_VERSION</t>
    </r>
    <r>
      <rPr>
        <rFont val="Arial"/>
        <sz val="11.0"/>
      </rPr>
      <t xml:space="preserve"> &gt; Publish
4. Note the current values in the </t>
    </r>
    <r>
      <rPr>
        <rFont val="Arial"/>
        <b/>
        <sz val="11.0"/>
      </rPr>
      <t>Issues Left</t>
    </r>
    <r>
      <rPr>
        <rFont val="Arial"/>
        <sz val="11.0"/>
      </rPr>
      <t xml:space="preserve"> column
5. Edit the page &gt; Update the hard coded HL-1w and HL dates as per the </t>
    </r>
    <r>
      <rPr>
        <rFont val="Arial"/>
        <color rgb="FF1155CC"/>
        <sz val="11.0"/>
        <u/>
      </rPr>
      <t>FN Schedule</t>
    </r>
    <r>
      <rPr>
        <rFont val="Arial"/>
        <sz val="11.0"/>
      </rPr>
      <t xml:space="preserve">
6. Clear the hardcoded values in HL-1W and HL columns (highlight and delete)
7. Select the </t>
    </r>
    <r>
      <rPr>
        <rFont val="Arial"/>
        <b/>
        <sz val="11.0"/>
      </rPr>
      <t>&lt;&gt;</t>
    </r>
    <r>
      <rPr>
        <rFont val="Arial"/>
        <sz val="11.0"/>
      </rPr>
      <t xml:space="preserve"> icon to open in source editor
8. Find the version you copied from, replace all with the version you want &gt; Apply &gt; Update
9. Ensure the values have changed</t>
    </r>
  </si>
  <si>
    <r>
      <rPr>
        <rFont val="Arial"/>
        <sz val="11.0"/>
      </rPr>
      <t xml:space="preserve">Schedule Send Bug Bids Email </t>
    </r>
    <r>
      <rPr>
        <rFont val="Arial"/>
        <b/>
        <sz val="11.0"/>
        <u/>
      </rPr>
      <t>10 days prior to Hard Lock date at 10:30am</t>
    </r>
  </si>
  <si>
    <r>
      <rPr>
        <rFont val="Arial"/>
        <sz val="11.0"/>
      </rPr>
      <t xml:space="preserve">Send scheduled for </t>
    </r>
    <r>
      <rPr>
        <rFont val="Arial"/>
        <color rgb="FFFF0000"/>
        <sz val="11.0"/>
      </rPr>
      <t>DATE</t>
    </r>
  </si>
  <si>
    <r>
      <rPr>
        <rFont val="Arial"/>
        <sz val="11.0"/>
      </rPr>
      <t xml:space="preserve">1. Go to GMail and compose a new email
2. Send email using the suggested text in Column H
3. Link the bug bids page to the </t>
    </r>
    <r>
      <rPr>
        <rFont val="Arial"/>
        <color rgb="FF0000FF"/>
        <sz val="11.0"/>
      </rPr>
      <t>blue text</t>
    </r>
    <r>
      <rPr>
        <rFont val="Arial"/>
        <sz val="11.0"/>
      </rPr>
      <t xml:space="preserve">
4. Change </t>
    </r>
    <r>
      <rPr>
        <rFont val="Arial"/>
        <color rgb="FFFF0000"/>
        <sz val="11.0"/>
      </rPr>
      <t>Day MM/DD</t>
    </r>
    <r>
      <rPr>
        <rFont val="Arial"/>
        <sz val="11.0"/>
      </rPr>
      <t xml:space="preserve"> to the date of review </t>
    </r>
    <r>
      <rPr>
        <rFont val="Arial"/>
        <color rgb="FFFF00FF"/>
        <sz val="11.0"/>
      </rPr>
      <t>(monday the week of HL??)</t>
    </r>
    <r>
      <rPr>
        <rFont val="Arial"/>
        <sz val="11.0"/>
      </rPr>
      <t xml:space="preserve">
5. Once done, hit the drop down arrow on the blue Send button &gt; Schedule Send
6. Pick a Date &amp; Time &gt; </t>
    </r>
    <r>
      <rPr>
        <rFont val="Arial"/>
        <b/>
        <sz val="11.0"/>
        <u/>
      </rPr>
      <t>10 days prior to Hard Lock date at 10:30am</t>
    </r>
    <r>
      <rPr>
        <rFont val="Arial"/>
        <sz val="11.0"/>
      </rPr>
      <t xml:space="preserve">
7. Schedule Send
8. Go to your gmail &gt; Scheduled (below sent) and review the preview to ensure it is all correct
9. Paste the scheduled send info in column F for reference </t>
    </r>
  </si>
  <si>
    <r>
      <rPr>
        <rFont val="Arial"/>
        <b/>
        <sz val="11.0"/>
      </rPr>
      <t xml:space="preserve">EMAIL TEMPLATE:
----------------------------------------------------------------------
The </t>
    </r>
    <r>
      <rPr>
        <rFont val="Arial"/>
        <b/>
        <color rgb="FF0000FF"/>
        <sz val="11.0"/>
      </rPr>
      <t>CHECKLIST_VERSION Bug Bids</t>
    </r>
    <r>
      <rPr>
        <rFont val="Arial"/>
        <b/>
        <sz val="11.0"/>
      </rPr>
      <t xml:space="preserve"> wiki has been created and is ready for you to enter your bids!
We will start reviewing at morning sync next week on </t>
    </r>
    <r>
      <rPr>
        <rFont val="Arial"/>
        <b/>
        <color rgb="FFFF0000"/>
        <sz val="11.0"/>
      </rPr>
      <t>DAY MM/DD</t>
    </r>
    <r>
      <rPr>
        <rFont val="Arial"/>
        <b/>
        <sz val="11.0"/>
      </rPr>
      <t>.</t>
    </r>
    <r>
      <rPr>
        <rFont val="Arial"/>
        <sz val="11.0"/>
      </rPr>
      <t xml:space="preserve">
Reminder, there's a link on the top of this page you can use to look at historic fix rate data for your components, which you can use to reason about what your teams can realistically tackle leading up to </t>
    </r>
    <r>
      <rPr>
        <rFont val="Arial"/>
        <color rgb="FFFF0000"/>
        <sz val="11.0"/>
      </rPr>
      <t>CHECKLIST_VERSION</t>
    </r>
    <r>
      <rPr>
        <rFont val="Arial"/>
        <sz val="11.0"/>
      </rPr>
      <t xml:space="preserve">. Past Bug Bid pages are also still available for review under the Release Accountability parent page.
</t>
    </r>
    <r>
      <rPr>
        <rFont val="Arial"/>
        <color rgb="FFFF0000"/>
        <sz val="11.0"/>
      </rPr>
      <t>CHECKLIST_VERSION</t>
    </r>
    <r>
      <rPr>
        <rFont val="Arial"/>
        <sz val="11.0"/>
      </rPr>
      <t xml:space="preserve"> Dashboard: [</t>
    </r>
    <r>
      <rPr>
        <rFont val="Arial"/>
        <color rgb="FF0000FF"/>
        <sz val="11.0"/>
      </rPr>
      <t>Link</t>
    </r>
    <r>
      <rPr>
        <rFont val="Arial"/>
        <sz val="11.0"/>
      </rPr>
      <t>]
Doing this thinking now, ahead of the hectic bugfix stage, will help identify rational targets you can use to guide triage activities &amp; tradeoff decisions. 
Thanks,
Release Team</t>
    </r>
  </si>
  <si>
    <r>
      <rPr>
        <rFont val="Arial"/>
        <b/>
        <sz val="11.0"/>
      </rPr>
      <t>TO:</t>
    </r>
    <r>
      <rPr>
        <rFont val="Arial"/>
        <sz val="11.0"/>
      </rPr>
      <t xml:space="preserve">
Release-Team@epicgames.com
</t>
    </r>
    <r>
      <rPr>
        <rFont val="Arial"/>
        <b/>
        <sz val="11.0"/>
      </rPr>
      <t>CC:</t>
    </r>
    <r>
      <rPr>
        <rFont val="Arial"/>
        <sz val="11.0"/>
      </rPr>
      <t xml:space="preserve">
FN-Prod-All &lt;FN-Prod-All@epicgames.com&gt;, FNE Release &lt;fne-release@epicgames.com&gt;
</t>
    </r>
    <r>
      <rPr>
        <rFont val="Arial"/>
        <b/>
        <sz val="11.0"/>
      </rPr>
      <t xml:space="preserve">Subject:
</t>
    </r>
    <r>
      <rPr>
        <rFont val="Arial"/>
        <sz val="11.0"/>
      </rPr>
      <t xml:space="preserve">Bug Bids for </t>
    </r>
    <r>
      <rPr>
        <rFont val="Arial"/>
        <color rgb="FFFF0000"/>
        <sz val="11.0"/>
      </rPr>
      <t>CHECKLIST_VERSION</t>
    </r>
  </si>
  <si>
    <t>Create tab in Game Config Sheet</t>
  </si>
  <si>
    <r>
      <rPr>
        <rFont val="arial,sans,sans-serif"/>
        <b/>
        <sz val="11.0"/>
      </rPr>
      <t xml:space="preserve">Game Config Sheet: </t>
    </r>
    <r>
      <rPr>
        <rFont val="arial,sans,sans-serif"/>
        <color rgb="FF0000FF"/>
        <sz val="11.0"/>
      </rPr>
      <t>LINK</t>
    </r>
  </si>
  <si>
    <r>
      <rPr>
        <rFont val="Arial"/>
        <color rgb="FF000000"/>
        <sz val="11.0"/>
      </rPr>
      <t xml:space="preserve">1. Go to the </t>
    </r>
    <r>
      <rPr>
        <rFont val="Arial"/>
        <color rgb="FF1155CC"/>
        <sz val="11.0"/>
        <u/>
      </rPr>
      <t>Automated Template (Release)</t>
    </r>
    <r>
      <rPr>
        <rFont val="Arial"/>
        <color rgb="FF000000"/>
        <sz val="11.0"/>
      </rPr>
      <t xml:space="preserve"> tab of the Game Config Sheet 
2. Duplicate and rename to the version number of this checklist</t>
    </r>
  </si>
  <si>
    <t>Setup Release JIRA Dashboard's:
    - Schedule
    - Links</t>
  </si>
  <si>
    <r>
      <rPr>
        <rFont val="Arial"/>
        <b/>
        <color rgb="FF000000"/>
        <sz val="11.0"/>
      </rPr>
      <t xml:space="preserve">Dashboard: </t>
    </r>
    <r>
      <rPr>
        <rFont val="Arial"/>
        <color rgb="FF0000FF"/>
        <sz val="11.0"/>
      </rPr>
      <t>LINK</t>
    </r>
  </si>
  <si>
    <r>
      <rPr>
        <sz val="11.0"/>
      </rPr>
      <t xml:space="preserve">1. In the Dashboard, mouse over the Schedule section &gt; "..." &gt; Edit
2. Input the dates for: </t>
    </r>
    <r>
      <rPr>
        <b/>
        <sz val="11.0"/>
      </rPr>
      <t>Branch Opening , Hard Lock, Pencils Down, Cert Sub, Publish</t>
    </r>
    <r>
      <rPr>
        <sz val="11.0"/>
      </rPr>
      <t xml:space="preserve"> from the </t>
    </r>
    <r>
      <rPr>
        <color rgb="FF1155CC"/>
        <sz val="11.0"/>
        <u/>
      </rPr>
      <t>FN Release Schedule</t>
    </r>
    <r>
      <rPr>
        <sz val="11.0"/>
      </rPr>
      <t xml:space="preserve"> (cells 16,18,19,20,5)
3. Input the RM owners from cell 22 of the </t>
    </r>
    <r>
      <rPr>
        <color rgb="FF1155CC"/>
        <sz val="11.0"/>
        <u/>
      </rPr>
      <t>FN Release Schedule</t>
    </r>
    <r>
      <rPr>
        <sz val="11.0"/>
      </rPr>
      <t xml:space="preserve"> (in between the name syntax) 
4. Input the link to the Bug Bids page and update the text
5. Input link to the appropriate tab of the </t>
    </r>
    <r>
      <rPr>
        <color rgb="FF1155CC"/>
        <sz val="11.0"/>
        <u/>
      </rPr>
      <t>Game Config Tracker</t>
    </r>
    <r>
      <rPr>
        <sz val="11.0"/>
      </rPr>
      <t>.
6. Input link to the associated release channel
7. Save</t>
    </r>
  </si>
  <si>
    <r>
      <rPr>
        <rFont val="Arial"/>
        <color rgb="FF000000"/>
        <sz val="11.0"/>
      </rPr>
      <t xml:space="preserve">Update MOTD in UGS to have Lockdown dates &amp; JIRA filter link
   </t>
    </r>
    <r>
      <rPr>
        <rFont val="Arial"/>
        <color rgb="FF1155CC"/>
        <sz val="11.0"/>
        <u/>
      </rPr>
      <t xml:space="preserve">Wiki
</t>
    </r>
    <r>
      <rPr>
        <rFont val="Arial"/>
        <color rgb="FF000000"/>
        <sz val="11.0"/>
      </rPr>
      <t xml:space="preserve">   </t>
    </r>
    <r>
      <rPr>
        <rFont val="Arial"/>
        <color rgb="FF1155CC"/>
        <sz val="11.0"/>
        <u/>
      </rPr>
      <t>Old Wiki</t>
    </r>
  </si>
  <si>
    <r>
      <rPr>
        <rFont val="Arial"/>
        <b/>
        <sz val="11.0"/>
      </rPr>
      <t>Commit CL:</t>
    </r>
    <r>
      <rPr>
        <rFont val="Arial"/>
        <sz val="11.0"/>
      </rPr>
      <t xml:space="preserve"> 12345</t>
    </r>
  </si>
  <si>
    <r>
      <rPr>
        <rFont val="Arial"/>
        <sz val="11.0"/>
      </rPr>
      <t xml:space="preserve">1. Go to the following file in P4 while in the same workspace
</t>
    </r>
    <r>
      <rPr>
        <rFont val="Arial"/>
        <b/>
        <sz val="11.0"/>
        <u/>
      </rPr>
      <t>//Fortnite/release-</t>
    </r>
    <r>
      <rPr>
        <rFont val="Arial"/>
        <b/>
        <color rgb="FFFF0000"/>
        <sz val="11.0"/>
        <u/>
      </rPr>
      <t>VERSION_NUMBER</t>
    </r>
    <r>
      <rPr>
        <rFont val="Arial"/>
        <b/>
        <sz val="11.0"/>
        <u/>
      </rPr>
      <t xml:space="preserve">/FortniteGame/Build/UnrealGameSync.ini
</t>
    </r>
    <r>
      <rPr>
        <rFont val="Arial"/>
        <sz val="11.0"/>
      </rPr>
      <t xml:space="preserve">2. Get latest &gt; Checkout and Open
3. Create a pending CL using the suggested P4 Description in Column H --&gt;
4. Scroll to the bottom of file
5. Copy text from column i and overwrite the </t>
    </r>
    <r>
      <rPr>
        <rFont val="Arial"/>
        <b/>
        <sz val="11.0"/>
      </rPr>
      <t>"Message=.... text currently in the file"</t>
    </r>
    <r>
      <rPr>
        <rFont val="Arial"/>
        <sz val="11.0"/>
      </rPr>
      <t xml:space="preserve">
6. Add the dates from </t>
    </r>
    <r>
      <rPr>
        <rFont val="Arial"/>
        <color rgb="FF1155CC"/>
        <sz val="11.0"/>
        <u/>
      </rPr>
      <t>FN Release Calendar</t>
    </r>
    <r>
      <rPr>
        <rFont val="Arial"/>
        <sz val="11.0"/>
      </rPr>
      <t xml:space="preserve">
7. Edit and check the link to the dashboard to ensure its working
8. Save and commit CL using the submit tool
You will run into a robomerge conflict. Here is how to resolve that:
1. Use robomerge to make a shelf in the downstream branch of the conflict
2. Unshelve the file in this new pending CL
3. Get latest on the file
4. RC &gt; Resolve
5. Run Merge Tool
6. Scroll down to the conflict (or use the red arrows at the top) and remove the Yellow &amp; Green blocks of text (leaving the blue one). 
7. Save and open the file to ensure the intended changes are there
8. Once satisfied, commit the file, and hit retry on the robomerge blocker to ensure that is resolved correctly.</t>
    </r>
  </si>
  <si>
    <r>
      <rPr>
        <b/>
        <sz val="11.0"/>
      </rPr>
      <t xml:space="preserve">P4 Pending CL Description:
----------------------------------------------------------------------
</t>
    </r>
    <r>
      <rPr>
        <sz val="11.0"/>
      </rPr>
      <t xml:space="preserve">Updated Lockdown Dates &amp; JIRA Filter Link on MOTD in UGS for </t>
    </r>
    <r>
      <rPr>
        <color rgb="FFFF0000"/>
        <sz val="11.0"/>
      </rPr>
      <t>CHECKLIST_VERSION</t>
    </r>
    <r>
      <rPr>
        <sz val="11.0"/>
      </rPr>
      <t xml:space="preserve">
#jira none
#rnx
#fyi stan.hormell</t>
    </r>
  </si>
  <si>
    <r>
      <rPr>
        <sz val="11.0"/>
      </rPr>
      <t xml:space="preserve">Message=:alert: Hard Lock = </t>
    </r>
    <r>
      <rPr>
        <color rgb="FFFF0000"/>
        <sz val="11.0"/>
      </rPr>
      <t>MM/DD</t>
    </r>
    <r>
      <rPr>
        <sz val="11.0"/>
      </rPr>
      <t xml:space="preserve"> 8PM ET | Pencils Down = </t>
    </r>
    <r>
      <rPr>
        <color rgb="FFFF0000"/>
        <sz val="11.0"/>
      </rPr>
      <t>MM/DD</t>
    </r>
    <r>
      <rPr>
        <sz val="11.0"/>
      </rPr>
      <t xml:space="preserve"> 8PM ET | CertSub = </t>
    </r>
    <r>
      <rPr>
        <color rgb="FFFF0000"/>
        <sz val="11.0"/>
      </rPr>
      <t>MM/DD</t>
    </r>
    <r>
      <rPr>
        <sz val="11.0"/>
      </rPr>
      <t xml:space="preserve"> 9am ET | Release = </t>
    </r>
    <r>
      <rPr>
        <color rgb="FFFF0000"/>
        <sz val="11.0"/>
      </rPr>
      <t>MM/DD</t>
    </r>
    <r>
      <rPr>
        <sz val="11.0"/>
      </rPr>
      <t xml:space="preserve"> 4am ET [Jira Dashboard](https://epic.gm/</t>
    </r>
    <r>
      <rPr>
        <color rgb="FFFF0000"/>
        <sz val="11.0"/>
      </rPr>
      <t>XX-XX</t>
    </r>
    <r>
      <rPr>
        <sz val="11.0"/>
      </rPr>
      <t>)</t>
    </r>
  </si>
  <si>
    <r>
      <rPr>
        <rFont val="Arial"/>
        <sz val="11.0"/>
      </rPr>
      <t xml:space="preserve">Verify UGS MOTD in Main shows the below information 
(completed by </t>
    </r>
    <r>
      <rPr>
        <rFont val="Arial"/>
        <color rgb="FF1155CC"/>
        <sz val="11.0"/>
        <u/>
      </rPr>
      <t>#buildfarm-support-ext</t>
    </r>
    <r>
      <rPr>
        <rFont val="Arial"/>
        <sz val="11.0"/>
      </rPr>
      <t>)
   - Main is now XX.00
   - Target Release-XX.XX
   - Branch Creation Date
   - Branch Open Date</t>
    </r>
  </si>
  <si>
    <r>
      <rPr>
        <rFont val="Arial"/>
        <sz val="11.0"/>
      </rPr>
      <t xml:space="preserve">Update </t>
    </r>
    <r>
      <rPr>
        <rFont val="Arial"/>
        <b/>
        <sz val="11.0"/>
      </rPr>
      <t>Fortnite Release Calendar</t>
    </r>
    <r>
      <rPr>
        <rFont val="Arial"/>
        <sz val="11.0"/>
      </rPr>
      <t xml:space="preserve"> with the below dates for all versions from this checklist's season and the following season found in the </t>
    </r>
    <r>
      <rPr>
        <rFont val="Arial"/>
        <color rgb="FF1155CC"/>
        <sz val="11.0"/>
        <u/>
      </rPr>
      <t>FN Release Schedule</t>
    </r>
    <r>
      <rPr>
        <rFont val="Arial"/>
        <sz val="11.0"/>
      </rPr>
      <t xml:space="preserve">
   - </t>
    </r>
    <r>
      <rPr>
        <rFont val="Arial"/>
        <b/>
        <sz val="11.0"/>
      </rPr>
      <t xml:space="preserve">Row 16: </t>
    </r>
    <r>
      <rPr>
        <rFont val="Arial"/>
        <sz val="11.0"/>
      </rPr>
      <t xml:space="preserve">Branch Opening
   - </t>
    </r>
    <r>
      <rPr>
        <rFont val="Arial"/>
        <b/>
        <sz val="11.0"/>
      </rPr>
      <t>Row 17:</t>
    </r>
    <r>
      <rPr>
        <rFont val="Arial"/>
        <sz val="11.0"/>
      </rPr>
      <t xml:space="preserve"> Development Complete
</t>
    </r>
    <r>
      <rPr>
        <rFont val="Arial"/>
        <b/>
        <sz val="11.0"/>
      </rPr>
      <t xml:space="preserve">   - Row 18: </t>
    </r>
    <r>
      <rPr>
        <rFont val="Arial"/>
        <sz val="11.0"/>
      </rPr>
      <t xml:space="preserve">Hard Lock
</t>
    </r>
    <r>
      <rPr>
        <rFont val="Arial"/>
        <b/>
        <sz val="11.0"/>
      </rPr>
      <t xml:space="preserve">   - Row 19:</t>
    </r>
    <r>
      <rPr>
        <rFont val="Arial"/>
        <sz val="11.0"/>
      </rPr>
      <t xml:space="preserve"> Pencils Down
</t>
    </r>
    <r>
      <rPr>
        <rFont val="Arial"/>
        <b/>
        <sz val="11.0"/>
      </rPr>
      <t xml:space="preserve">   - Row 20:</t>
    </r>
    <r>
      <rPr>
        <rFont val="Arial"/>
        <sz val="11.0"/>
      </rPr>
      <t xml:space="preserve"> Cert Sub
</t>
    </r>
    <r>
      <rPr>
        <rFont val="Arial"/>
        <b/>
        <sz val="11.0"/>
      </rPr>
      <t xml:space="preserve">   - Row 5:</t>
    </r>
    <r>
      <rPr>
        <rFont val="Arial"/>
        <sz val="11.0"/>
      </rPr>
      <t xml:space="preserve"> Live
</t>
    </r>
    <r>
      <rPr>
        <rFont val="Arial"/>
        <b/>
        <sz val="11.0"/>
      </rPr>
      <t xml:space="preserve">   - Row 5 of next column(s):</t>
    </r>
    <r>
      <rPr>
        <rFont val="Arial"/>
        <sz val="11.0"/>
      </rPr>
      <t xml:space="preserve"> HF(s) Live</t>
    </r>
  </si>
  <si>
    <r>
      <rPr>
        <sz val="11.0"/>
      </rPr>
      <t xml:space="preserve">1. Go to the </t>
    </r>
    <r>
      <rPr>
        <color rgb="FF1155CC"/>
        <sz val="11.0"/>
        <u/>
      </rPr>
      <t>FN Release Schedule</t>
    </r>
    <r>
      <rPr>
        <sz val="11.0"/>
      </rPr>
      <t xml:space="preserve"> to get the dates
2. Go to Google Calendar 
3. Find the listed milestones in </t>
    </r>
    <r>
      <rPr>
        <b/>
        <sz val="11.0"/>
      </rPr>
      <t>Column A</t>
    </r>
    <r>
      <rPr>
        <sz val="11.0"/>
      </rPr>
      <t xml:space="preserve"> for the previous release and duplicate their events
4. Update the event name and date
5. Save</t>
    </r>
  </si>
  <si>
    <r>
      <rPr>
        <rFont val="Arial"/>
        <b/>
        <color rgb="FF000000"/>
        <sz val="11.0"/>
      </rPr>
      <t xml:space="preserve">JIRA Ticket: </t>
    </r>
    <r>
      <rPr>
        <rFont val="Arial"/>
        <color rgb="FF0000FF"/>
        <sz val="11.0"/>
      </rPr>
      <t>LINK</t>
    </r>
  </si>
  <si>
    <r>
      <rPr>
        <sz val="11.0"/>
      </rPr>
      <t xml:space="preserve">1. Go to the JIRA </t>
    </r>
    <r>
      <rPr>
        <color rgb="FF1155CC"/>
        <sz val="11.0"/>
        <u/>
      </rPr>
      <t>Template</t>
    </r>
    <r>
      <rPr>
        <sz val="11.0"/>
      </rPr>
      <t xml:space="preserve">
2. Move &gt; Clone
3. Rename ticket in the format: 
</t>
    </r>
    <r>
      <rPr>
        <b/>
        <sz val="11.0"/>
      </rPr>
      <t xml:space="preserve">Verify ROW Store/Calendar (BR) for </t>
    </r>
    <r>
      <rPr>
        <b/>
        <color rgb="FFFF0000"/>
        <sz val="11.0"/>
      </rPr>
      <t xml:space="preserve">CHECKLIST_VERSION </t>
    </r>
    <r>
      <rPr>
        <b/>
        <sz val="11.0"/>
      </rPr>
      <t xml:space="preserve">Deploy Scheduled for </t>
    </r>
    <r>
      <rPr>
        <b/>
        <color rgb="FFFF0000"/>
        <sz val="11.0"/>
      </rPr>
      <t xml:space="preserve">DD/MM/YY
</t>
    </r>
    <r>
      <rPr>
        <sz val="11.0"/>
      </rPr>
      <t xml:space="preserve">
4. Assign to Juan Romero
5. CC the following in the comments &amp; add them as "Watchers"
-- CC: [~juan.romero] [~nick.owens] [~steve.allison] [~amanda.perry] [~matthew.geisen] [~alison.mckenzie]
6. Set Fix Version to the version for this checklist</t>
    </r>
  </si>
  <si>
    <r>
      <rPr>
        <rFont val="Arial"/>
        <sz val="11.0"/>
      </rPr>
      <t xml:space="preserve">Verify </t>
    </r>
    <r>
      <rPr>
        <rFont val="Arial"/>
        <b/>
        <sz val="11.0"/>
      </rPr>
      <t>BranchFoundIn</t>
    </r>
    <r>
      <rPr>
        <rFont val="Arial"/>
        <sz val="11.0"/>
      </rPr>
      <t xml:space="preserve"> in JIRA is already populated for this release
if not, request it be done in </t>
    </r>
    <r>
      <rPr>
        <rFont val="Arial"/>
        <color rgb="FF1155CC"/>
        <sz val="11.0"/>
        <u/>
      </rPr>
      <t>#fn-jira-admins-ext</t>
    </r>
  </si>
  <si>
    <r>
      <rPr>
        <rFont val="arial,sans,sans-serif"/>
        <b/>
        <sz val="11.0"/>
      </rPr>
      <t xml:space="preserve">Slack: </t>
    </r>
    <r>
      <rPr>
        <rFont val="arial,sans,sans-serif"/>
        <color rgb="FF0000FF"/>
        <sz val="11.0"/>
      </rPr>
      <t>LINK</t>
    </r>
  </si>
  <si>
    <r>
      <rPr>
        <rFont val="Arial"/>
        <sz val="11.0"/>
      </rPr>
      <t xml:space="preserve">1. Go to JIRA &gt; Create (blue button at top)
2. Look for </t>
    </r>
    <r>
      <rPr>
        <rFont val="Arial"/>
        <b/>
        <sz val="11.0"/>
      </rPr>
      <t xml:space="preserve">BranchFoundIn
</t>
    </r>
    <r>
      <rPr>
        <rFont val="Arial"/>
        <sz val="11.0"/>
      </rPr>
      <t xml:space="preserve">3. Type in </t>
    </r>
    <r>
      <rPr>
        <rFont val="Arial"/>
        <b/>
        <sz val="11.0"/>
      </rPr>
      <t>Release-</t>
    </r>
    <r>
      <rPr>
        <rFont val="Arial"/>
        <sz val="11.0"/>
      </rPr>
      <t xml:space="preserve"> to bring up the list of available options 
   a. If the version for this checklist is present, you are done. If not, go to step 4.
4. Spin up a post in </t>
    </r>
    <r>
      <rPr>
        <rFont val="Arial"/>
        <color rgb="FF1155CC"/>
        <sz val="11.0"/>
        <u/>
      </rPr>
      <t>#fn-jira-admins-ext</t>
    </r>
    <r>
      <rPr>
        <rFont val="Arial"/>
        <sz val="11.0"/>
      </rPr>
      <t xml:space="preserve"> using the suggested text in Column H</t>
    </r>
  </si>
  <si>
    <r>
      <rPr>
        <rFont val="Arial"/>
        <sz val="11.0"/>
      </rPr>
      <t>Hello JIRA Admins, 
Could you please add `Release-</t>
    </r>
    <r>
      <rPr>
        <rFont val="Arial"/>
        <color rgb="FFFF0000"/>
        <sz val="11.0"/>
      </rPr>
      <t>CHECKLIST_VERSION`</t>
    </r>
    <r>
      <rPr>
        <rFont val="Arial"/>
        <sz val="11.0"/>
      </rPr>
      <t xml:space="preserve"> as an option in the BranchFoundIn dropdown?
Thanks in advance!</t>
    </r>
  </si>
  <si>
    <r>
      <rPr>
        <rFont val="Arial"/>
        <sz val="11.0"/>
      </rPr>
      <t xml:space="preserve">Schedule Google Calendar Meeting: </t>
    </r>
    <r>
      <rPr>
        <rFont val="Arial"/>
        <b/>
        <sz val="11.0"/>
      </rPr>
      <t>Stability Sync</t>
    </r>
  </si>
  <si>
    <r>
      <rPr>
        <rFont val="Arial"/>
        <b/>
        <color rgb="FF000000"/>
        <sz val="11.0"/>
      </rPr>
      <t>Calendar Event</t>
    </r>
    <r>
      <rPr>
        <rFont val="Arial"/>
        <color rgb="FF000000"/>
        <sz val="11.0"/>
      </rPr>
      <t xml:space="preserve">: </t>
    </r>
    <r>
      <rPr>
        <rFont val="Arial"/>
        <color rgb="FF0000FF"/>
        <sz val="11.0"/>
      </rPr>
      <t>LINK</t>
    </r>
  </si>
  <si>
    <r>
      <rPr>
        <sz val="11.0"/>
      </rPr>
      <t xml:space="preserve">1. Go to the </t>
    </r>
    <r>
      <rPr>
        <color rgb="FF1155CC"/>
        <sz val="11.0"/>
        <u/>
      </rPr>
      <t xml:space="preserve">Google Calendar
</t>
    </r>
    <r>
      <rPr>
        <sz val="11.0"/>
      </rPr>
      <t xml:space="preserve">2. Search for </t>
    </r>
    <r>
      <rPr>
        <b/>
        <sz val="11.0"/>
      </rPr>
      <t xml:space="preserve">Stability Sync </t>
    </r>
    <r>
      <rPr>
        <sz val="11.0"/>
      </rPr>
      <t xml:space="preserve">and go to the previous release's event
3. Duplicate the card and update the following:
</t>
    </r>
    <r>
      <rPr>
        <b/>
        <sz val="11.0"/>
      </rPr>
      <t xml:space="preserve">   a. Event Title </t>
    </r>
    <r>
      <rPr>
        <sz val="11.0"/>
      </rPr>
      <t xml:space="preserve">(Set to correct version)
</t>
    </r>
    <r>
      <rPr>
        <b/>
        <sz val="11.0"/>
      </rPr>
      <t xml:space="preserve">   b. Date </t>
    </r>
    <r>
      <rPr>
        <sz val="11.0"/>
      </rPr>
      <t xml:space="preserve">(set to 10am the morning of release date)
</t>
    </r>
    <r>
      <rPr>
        <b/>
        <sz val="11.0"/>
      </rPr>
      <t xml:space="preserve">   c. Zoom Meeting </t>
    </r>
    <r>
      <rPr>
        <sz val="11.0"/>
      </rPr>
      <t>(ensure meeting invite is working, if not, remove and add a new one)
4. If not already on the previous event when duping. ensure the following people/groups are added:
   a. Jay Chaney &amp; Tyler Buczek
   b. Elizabeth Bunner (optional) 
   c. fn-tech-production
   d. Release-Team
   e. ReleaseQA</t>
    </r>
  </si>
  <si>
    <r>
      <rPr>
        <rFont val="Arial"/>
        <sz val="11.0"/>
      </rPr>
      <t xml:space="preserve">Schedule Google Calendar Meeting: </t>
    </r>
    <r>
      <rPr>
        <rFont val="Arial"/>
        <b/>
        <sz val="11.0"/>
      </rPr>
      <t>Post Mortem</t>
    </r>
  </si>
  <si>
    <r>
      <rPr>
        <rFont val="Arial"/>
        <b/>
        <color rgb="FF000000"/>
        <sz val="11.0"/>
      </rPr>
      <t>Calendar Event</t>
    </r>
    <r>
      <rPr>
        <rFont val="Arial"/>
        <color rgb="FF000000"/>
        <sz val="11.0"/>
      </rPr>
      <t xml:space="preserve">: </t>
    </r>
    <r>
      <rPr>
        <rFont val="Arial"/>
        <color rgb="FF0000FF"/>
        <sz val="11.0"/>
      </rPr>
      <t xml:space="preserve">LINK
</t>
    </r>
    <r>
      <rPr>
        <rFont val="Arial"/>
        <b/>
        <color rgb="FF000000"/>
        <sz val="11.0"/>
      </rPr>
      <t>Post Mortem Sheet</t>
    </r>
    <r>
      <rPr>
        <rFont val="Arial"/>
        <color rgb="FF000000"/>
        <sz val="11.0"/>
      </rPr>
      <t xml:space="preserve">: </t>
    </r>
    <r>
      <rPr>
        <rFont val="Arial"/>
        <color rgb="FF0000FF"/>
        <sz val="11.0"/>
      </rPr>
      <t>LINK</t>
    </r>
  </si>
  <si>
    <r>
      <rPr>
        <sz val="11.0"/>
      </rPr>
      <t xml:space="preserve">1. Go to the </t>
    </r>
    <r>
      <rPr>
        <color rgb="FF1155CC"/>
        <sz val="11.0"/>
        <u/>
      </rPr>
      <t xml:space="preserve">Google Calendar
</t>
    </r>
    <r>
      <rPr>
        <sz val="11.0"/>
      </rPr>
      <t xml:space="preserve">2. Search for </t>
    </r>
    <r>
      <rPr>
        <b/>
        <sz val="11.0"/>
      </rPr>
      <t>Post Mortem</t>
    </r>
    <r>
      <rPr>
        <sz val="11.0"/>
      </rPr>
      <t xml:space="preserve"> and go to the previous release's event
3. Duplicate the card and update the following:
</t>
    </r>
    <r>
      <rPr>
        <b/>
        <sz val="11.0"/>
      </rPr>
      <t xml:space="preserve">   a. Event Title </t>
    </r>
    <r>
      <rPr>
        <sz val="11.0"/>
      </rPr>
      <t xml:space="preserve">(Set to correct version)
</t>
    </r>
    <r>
      <rPr>
        <b/>
        <sz val="11.0"/>
      </rPr>
      <t xml:space="preserve">   b. Date </t>
    </r>
    <r>
      <rPr>
        <sz val="11.0"/>
      </rPr>
      <t xml:space="preserve">(set to the Thursday following the release date)
   </t>
    </r>
    <r>
      <rPr>
        <b/>
        <sz val="11.0"/>
      </rPr>
      <t>c. Zoom Meeting</t>
    </r>
    <r>
      <rPr>
        <sz val="11.0"/>
      </rPr>
      <t xml:space="preserve"> (We will use the shared Release Zoom (Lobby or Alt Room)
</t>
    </r>
    <r>
      <rPr>
        <b/>
        <sz val="11.0"/>
      </rPr>
      <t xml:space="preserve">   d. </t>
    </r>
    <r>
      <rPr>
        <b/>
        <color rgb="FF1155CC"/>
        <sz val="11.0"/>
        <u/>
      </rPr>
      <t>Post Mortem</t>
    </r>
    <r>
      <rPr>
        <b/>
        <sz val="11.0"/>
      </rPr>
      <t xml:space="preserve"> Sheet Link </t>
    </r>
    <r>
      <rPr>
        <sz val="11.0"/>
      </rPr>
      <t xml:space="preserve">(set to applicable tab - If not created, make the tab)
4. If not already on the previous event when duping, ensure the following groups are added:
   a. fn-release
   b. Release-Team (embedded in the 4a. group)
5. Set up a reminder in the </t>
    </r>
    <r>
      <rPr>
        <color rgb="FF1155CC"/>
        <sz val="11.0"/>
        <u/>
      </rPr>
      <t>fn-release-team</t>
    </r>
    <r>
      <rPr>
        <sz val="11.0"/>
      </rPr>
      <t xml:space="preserve"> slack channel using the suggested text in Column H</t>
    </r>
  </si>
  <si>
    <r>
      <rPr>
        <rFont val="Arial"/>
        <sz val="11.0"/>
      </rPr>
      <t xml:space="preserve">/remind #fn-release-team @here "Just a friendly reminder to review &amp; add items to the </t>
    </r>
    <r>
      <rPr>
        <rFont val="Arial"/>
        <color rgb="FFFF0000"/>
        <sz val="11.0"/>
      </rPr>
      <t>CHECKLIST_VERSION</t>
    </r>
    <r>
      <rPr>
        <rFont val="Arial"/>
        <sz val="11.0"/>
      </rPr>
      <t xml:space="preserve"> </t>
    </r>
    <r>
      <rPr>
        <rFont val="Arial"/>
        <color rgb="FF0000FF"/>
        <sz val="11.0"/>
      </rPr>
      <t>Post Mortem Sheet</t>
    </r>
    <r>
      <rPr>
        <rFont val="Arial"/>
        <sz val="11.0"/>
      </rPr>
      <t xml:space="preserve"> prior to our meeting on Thursday." MM DD at 10 am ET</t>
    </r>
  </si>
  <si>
    <r>
      <rPr>
        <rFont val="Arial"/>
        <sz val="11.0"/>
      </rPr>
      <t xml:space="preserve">Schedule Calendar Events:
</t>
    </r>
    <r>
      <rPr>
        <rFont val="Arial"/>
        <b/>
        <sz val="11.0"/>
      </rPr>
      <t>- Hard Lock 
- Pencils Down</t>
    </r>
    <r>
      <rPr>
        <rFont val="Arial"/>
        <sz val="11.0"/>
      </rPr>
      <t xml:space="preserve"> </t>
    </r>
  </si>
  <si>
    <r>
      <rPr>
        <sz val="11.0"/>
      </rPr>
      <t xml:space="preserve">1. Go to the </t>
    </r>
    <r>
      <rPr>
        <color rgb="FF1155CC"/>
        <sz val="11.0"/>
        <u/>
      </rPr>
      <t xml:space="preserve">Google Calendar
</t>
    </r>
    <r>
      <rPr>
        <sz val="11.0"/>
      </rPr>
      <t xml:space="preserve">2. Search for </t>
    </r>
    <r>
      <rPr>
        <b/>
        <sz val="11.0"/>
      </rPr>
      <t xml:space="preserve">Hard Lock </t>
    </r>
    <r>
      <rPr>
        <sz val="11.0"/>
      </rPr>
      <t xml:space="preserve">and go to the previous release's event (should be at 8PM ET)
3. Duplicate the card and update the following:
</t>
    </r>
    <r>
      <rPr>
        <b/>
        <sz val="11.0"/>
      </rPr>
      <t xml:space="preserve">   a. Event Title </t>
    </r>
    <r>
      <rPr>
        <sz val="11.0"/>
      </rPr>
      <t xml:space="preserve">(Set to correct version)
4. Repeat steps 2-3 for the </t>
    </r>
    <r>
      <rPr>
        <b/>
        <sz val="11.0"/>
      </rPr>
      <t xml:space="preserve">Pencils Down </t>
    </r>
    <r>
      <rPr>
        <sz val="11.0"/>
      </rPr>
      <t>calendar event.</t>
    </r>
  </si>
  <si>
    <r>
      <rPr>
        <rFont val="Arial"/>
        <b/>
        <sz val="11.0"/>
      </rPr>
      <t xml:space="preserve">Deploy Types and Times:
</t>
    </r>
    <r>
      <rPr>
        <rFont val="Arial"/>
        <sz val="11.0"/>
      </rPr>
      <t xml:space="preserve">Season Releases: 2am
Dot Releases: 4am
Emergency Patches: 8am
</t>
    </r>
    <r>
      <rPr>
        <rFont val="Arial"/>
        <b/>
        <sz val="11.0"/>
      </rPr>
      <t>Slack:</t>
    </r>
    <r>
      <rPr>
        <rFont val="Arial"/>
        <sz val="11.0"/>
      </rPr>
      <t xml:space="preserve"> </t>
    </r>
    <r>
      <rPr>
        <rFont val="Arial"/>
        <color rgb="FF0000FF"/>
        <sz val="11.0"/>
      </rPr>
      <t>LINK</t>
    </r>
  </si>
  <si>
    <r>
      <rPr>
        <rFont val="Arial"/>
        <sz val="11.0"/>
      </rPr>
      <t>1. Spin up a post in the fn-release-</t>
    </r>
    <r>
      <rPr>
        <rFont val="Arial"/>
        <color rgb="FFFF0000"/>
        <sz val="11.0"/>
      </rPr>
      <t>xx.xx</t>
    </r>
    <r>
      <rPr>
        <rFont val="Arial"/>
        <sz val="11.0"/>
      </rPr>
      <t>-ext channel using the suggested text in Column H/I</t>
    </r>
  </si>
  <si>
    <r>
      <rPr>
        <sz val="11.0"/>
      </rPr>
      <t xml:space="preserve">Deploy Time Alignment for </t>
    </r>
    <r>
      <rPr>
        <color rgb="FFFF0000"/>
        <sz val="11.0"/>
      </rPr>
      <t>CHECKLIST_VERSION</t>
    </r>
    <r>
      <rPr>
        <sz val="11.0"/>
      </rPr>
      <t xml:space="preserve"> :thread:</t>
    </r>
  </si>
  <si>
    <r>
      <rPr>
        <sz val="11.0"/>
      </rPr>
      <t xml:space="preserve">@release-team, @releaseqa, @competitive-ops, @epic-liveops, @laura.stone, @paris.nourmohammadi
Hello everyone,
Just wanted to get everyone together to align on the deploy time for </t>
    </r>
    <r>
      <rPr>
        <color rgb="FFFF0000"/>
        <sz val="11.0"/>
      </rPr>
      <t>CHECKLIST_VERSION</t>
    </r>
    <r>
      <rPr>
        <sz val="11.0"/>
      </rPr>
      <t xml:space="preserve">.
Any objections to going with our standard </t>
    </r>
    <r>
      <rPr>
        <color rgb="FFFF0000"/>
        <sz val="11.0"/>
      </rPr>
      <t>DEPLOY_TYPE</t>
    </r>
    <r>
      <rPr>
        <sz val="11.0"/>
      </rPr>
      <t xml:space="preserve"> time of `</t>
    </r>
    <r>
      <rPr>
        <color rgb="FFFF0000"/>
        <sz val="11.0"/>
      </rPr>
      <t>COL_F`</t>
    </r>
    <r>
      <rPr>
        <sz val="11.0"/>
      </rPr>
      <t>?</t>
    </r>
  </si>
  <si>
    <r>
      <rPr>
        <rFont val="Arial"/>
        <sz val="11.0"/>
      </rPr>
      <t xml:space="preserve">Enable the following Scheduled Horde Jobs
 1. Nightly builds
 2. Nightly Data Rebuild 
 3. World Partition Build
   </t>
    </r>
    <r>
      <rPr>
        <rFont val="Arial"/>
        <color rgb="FF1155CC"/>
        <sz val="11.0"/>
        <u/>
      </rPr>
      <t>WIKI</t>
    </r>
  </si>
  <si>
    <r>
      <rPr>
        <rFont val="Arial"/>
        <b/>
        <sz val="11.0"/>
      </rPr>
      <t>Commit CL:</t>
    </r>
    <r>
      <rPr>
        <rFont val="Arial"/>
        <sz val="11.0"/>
      </rPr>
      <t xml:space="preserve"> 12345</t>
    </r>
  </si>
  <si>
    <r>
      <rPr>
        <rFont val="Arial"/>
        <sz val="11.0"/>
      </rPr>
      <t xml:space="preserve">1. Go to here in P4:
</t>
    </r>
    <r>
      <rPr>
        <rFont val="Arial"/>
        <b/>
        <sz val="11.0"/>
      </rPr>
      <t xml:space="preserve">   //Fortnite/Main/FortniteGame/Build/Streams
</t>
    </r>
    <r>
      <rPr>
        <rFont val="Arial"/>
        <sz val="11.0"/>
      </rPr>
      <t xml:space="preserve">2. Find the </t>
    </r>
    <r>
      <rPr>
        <rFont val="Arial"/>
        <b/>
        <color rgb="FFFF0000"/>
        <sz val="11.0"/>
      </rPr>
      <t>CHECKLIST_VERSION</t>
    </r>
    <r>
      <rPr>
        <rFont val="Arial"/>
        <b/>
        <sz val="11.0"/>
      </rPr>
      <t xml:space="preserve"> streams.json</t>
    </r>
    <r>
      <rPr>
        <rFont val="Arial"/>
        <sz val="11.0"/>
      </rPr>
      <t xml:space="preserve"> file for the branch you are editing
3. Check out and open file 
4. Create a shelf using the suggested P4 Description in Column H --&gt;
4. Find </t>
    </r>
    <r>
      <rPr>
        <rFont val="Arial"/>
        <b/>
        <sz val="11.0"/>
      </rPr>
      <t>Nightly Build</t>
    </r>
    <r>
      <rPr>
        <rFont val="Arial"/>
        <sz val="11.0"/>
      </rPr>
      <t xml:space="preserve">
5. In the</t>
    </r>
    <r>
      <rPr>
        <rFont val="Arial"/>
        <b/>
        <sz val="11.0"/>
      </rPr>
      <t xml:space="preserve"> ""schedule"</t>
    </r>
    <r>
      <rPr>
        <rFont val="Arial"/>
        <sz val="11.0"/>
      </rPr>
      <t xml:space="preserve">" section &gt; change </t>
    </r>
    <r>
      <rPr>
        <rFont val="Arial"/>
        <b/>
        <sz val="11.0"/>
      </rPr>
      <t>""enabled"": false</t>
    </r>
    <r>
      <rPr>
        <rFont val="Arial"/>
        <sz val="11.0"/>
      </rPr>
      <t xml:space="preserve">  to </t>
    </r>
    <r>
      <rPr>
        <rFont val="Arial"/>
        <b/>
        <sz val="11.0"/>
      </rPr>
      <t>""enabled"": true</t>
    </r>
    <r>
      <rPr>
        <rFont val="Arial"/>
        <sz val="11.0"/>
      </rPr>
      <t xml:space="preserve">
6. Repeat steps 4-5 for:
   a. </t>
    </r>
    <r>
      <rPr>
        <rFont val="Arial"/>
        <b/>
        <sz val="11.0"/>
      </rPr>
      <t xml:space="preserve">Nightly Data Rebuild
   </t>
    </r>
    <r>
      <rPr>
        <rFont val="Arial"/>
        <sz val="11.0"/>
      </rPr>
      <t xml:space="preserve">b. </t>
    </r>
    <r>
      <rPr>
        <rFont val="Arial"/>
        <b/>
        <sz val="11.0"/>
      </rPr>
      <t xml:space="preserve">World Partition Build
</t>
    </r>
    <r>
      <rPr>
        <rFont val="Arial"/>
        <sz val="11.0"/>
      </rPr>
      <t xml:space="preserve">7. Save and commit in P4
8. Send courtesy message in Slack to </t>
    </r>
    <r>
      <rPr>
        <rFont val="Arial"/>
        <color rgb="FF1155CC"/>
        <sz val="11.0"/>
        <u/>
      </rPr>
      <t>#buildfarm-support-ext</t>
    </r>
    <r>
      <rPr>
        <rFont val="Arial"/>
        <sz val="11.0"/>
      </rPr>
      <t xml:space="preserve"> using the suggested P4 Description in Column I --&gt;</t>
    </r>
  </si>
  <si>
    <r>
      <rPr>
        <rFont val="arial, sans, sans-serif"/>
        <sz val="11.0"/>
      </rPr>
      <t>Enabling the below jobs for Release-</t>
    </r>
    <r>
      <rPr>
        <rFont val="arial, sans, sans-serif"/>
        <color rgb="FFFF0000"/>
        <sz val="11.0"/>
      </rPr>
      <t xml:space="preserve">CHECKLIST_VERSION:
</t>
    </r>
    <r>
      <rPr>
        <rFont val="arial, sans, sans-serif"/>
        <sz val="11.0"/>
      </rPr>
      <t>- Nightly Build
- Nightly Data Rebuild
- World Partition Build
#jira none
#rnx
#fyi stan.hormell, swarm-ue-build-reviews</t>
    </r>
  </si>
  <si>
    <r>
      <rPr>
        <sz val="11.0"/>
      </rPr>
      <t xml:space="preserve">Hi Build Farm, just wanted to inform you that we enabled the below jobs for </t>
    </r>
    <r>
      <rPr>
        <color rgb="FFFF0000"/>
        <sz val="11.0"/>
      </rPr>
      <t>CHECKLIST_VERSION</t>
    </r>
    <r>
      <rPr>
        <sz val="11.0"/>
      </rPr>
      <t xml:space="preserve"> at CL </t>
    </r>
    <r>
      <rPr>
        <color rgb="FFFF0000"/>
        <sz val="11.0"/>
      </rPr>
      <t>XXXXX</t>
    </r>
    <r>
      <rPr>
        <sz val="11.0"/>
      </rPr>
      <t>.
- Nightly Builds
- Nightly Data Rebuild
- World Partition Build
That's all!</t>
    </r>
  </si>
  <si>
    <r>
      <rPr>
        <rFont val="Arial"/>
        <b/>
        <sz val="11.0"/>
      </rPr>
      <t xml:space="preserve">If Season Launch and No Event: </t>
    </r>
    <r>
      <rPr>
        <rFont val="Arial"/>
        <sz val="11.0"/>
      </rPr>
      <t xml:space="preserve">
Create Season Run of Show sheet for orchestrating the teams</t>
    </r>
  </si>
  <si>
    <r>
      <rPr>
        <rFont val="Arial"/>
        <sz val="11.0"/>
      </rPr>
      <t xml:space="preserve">1. Create the Run of Show using the </t>
    </r>
    <r>
      <rPr>
        <rFont val="Arial"/>
        <color rgb="FF1155CC"/>
        <sz val="11.0"/>
        <u/>
      </rPr>
      <t>TEMPLATE</t>
    </r>
    <r>
      <rPr>
        <rFont val="Arial"/>
        <sz val="11.0"/>
      </rPr>
      <t xml:space="preserve">
2. Rename the sheet to the correct name &amp; set the deploy date in cell H1
3. Create Calendar Event for the Run Of Show in the </t>
    </r>
    <r>
      <rPr>
        <rFont val="Arial"/>
        <b/>
        <sz val="11.0"/>
      </rPr>
      <t>Fortnite Release Team Calendar</t>
    </r>
    <r>
      <rPr>
        <rFont val="Arial"/>
        <sz val="11.0"/>
      </rPr>
      <t xml:space="preserve"> and put that in cell F2 of the RoS sheet
4. Add a Zoom Link to the Calendar Event and put that in cell D2 of the RoS sheet
5. Create and set the Calendar Event for the War Room to all day so it pins to the top of the calendar day
6. Bookmark the RoS, War Room &amp; Calendar Link in the Release-</t>
    </r>
    <r>
      <rPr>
        <rFont val="Arial"/>
        <color rgb="FFFF0000"/>
        <sz val="11.0"/>
      </rPr>
      <t>XX</t>
    </r>
    <r>
      <rPr>
        <rFont val="Arial"/>
        <sz val="11.0"/>
      </rPr>
      <t>.00 slack channel
7. Reach out to publishing to ask them to put in their RoS into Cell D1
   a. Currently Paris Nourmohammadi Laura Stone</t>
    </r>
  </si>
  <si>
    <t>By Hard Lock</t>
  </si>
  <si>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</si>
  <si>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#fn-legal-publishing-approvals-ext</t>
    </r>
    <r>
      <rPr>
        <rFont val="Arial"/>
        <sz val="11.0"/>
      </rPr>
      <t xml:space="preserve"> slack channel
2. Look for thread containing </t>
    </r>
    <r>
      <rPr>
        <rFont val="Arial"/>
        <b/>
        <sz val="11.0"/>
      </rPr>
      <t xml:space="preserve">Ready For Review
</t>
    </r>
    <r>
      <rPr>
        <rFont val="Arial"/>
        <sz val="11.0"/>
      </rPr>
      <t xml:space="preserve">   a. Currently by Adam Baxter &amp; Ben Massoglia (Ben to take over in the future)
3. If thread is not present, send a DM to Adam Baxter &amp; Steve Allison asking when that will happen</t>
    </r>
  </si>
  <si>
    <t>MD</t>
  </si>
  <si>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</si>
  <si>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#fn-encryptedassets-ext</t>
    </r>
    <r>
      <rPr>
        <rFont val="Arial"/>
        <sz val="11.0"/>
      </rPr>
      <t xml:space="preserve"> slack channel 
2. Look for the thread containing </t>
    </r>
    <r>
      <rPr>
        <rFont val="Arial"/>
        <b/>
        <sz val="11.0"/>
      </rPr>
      <t xml:space="preserve">Datamine Results
</t>
    </r>
    <r>
      <rPr>
        <rFont val="Arial"/>
        <sz val="11.0"/>
      </rPr>
      <t xml:space="preserve">   a. Currently by Adam Baxter &amp; Ben Massoglia (Ben to take over in the future)
3. If thread is not present, send a DM to Adam Baxter &amp; Steve Allison asking when that will happen
4. Reminder to confirm that All FN, FNE (Creative+UEFN), JUNO, DelMar, Sparks terms are being checked</t>
    </r>
  </si>
  <si>
    <r>
      <rPr>
        <rFont val="arial,sans,sans-serif"/>
        <b/>
        <sz val="11.0"/>
      </rPr>
      <t xml:space="preserve">Slack: </t>
    </r>
    <r>
      <rPr>
        <rFont val="arial,sans,sans-serif"/>
        <color rgb="FF0000FF"/>
        <sz val="11.0"/>
      </rPr>
      <t>LINK</t>
    </r>
  </si>
  <si>
    <t>PS4: https://ps4.siedev.net/docs/master_submission
PS5: https://p.siedev.net/docs/master_submission
To find Sony Publishing Version: Look at the build logs from the "PS4 Client Full Package" step lists the version of the tools in the output
Ping Luke Thatcher and/or Ben Woodhouse if you have issues</t>
  </si>
  <si>
    <t>Make sure PS4 SIEE packages are being built</t>
  </si>
  <si>
    <r>
      <rPr>
        <rFont val="Arial"/>
        <b/>
        <sz val="11.0"/>
      </rPr>
      <t>If Season Launch</t>
    </r>
    <r>
      <rPr>
        <rFont val="Arial"/>
        <sz val="11.0"/>
      </rPr>
      <t xml:space="preserve">
Reminder messaging for seasonal Hotfix clean up</t>
    </r>
  </si>
  <si>
    <r>
      <rPr>
        <rFont val="Arial"/>
        <b/>
        <color rgb="FF000000"/>
        <sz val="11.0"/>
      </rPr>
      <t xml:space="preserve">Slack: </t>
    </r>
    <r>
      <rPr>
        <rFont val="Arial"/>
        <color rgb="FF0000FF"/>
        <sz val="11.0"/>
      </rPr>
      <t>LINK</t>
    </r>
  </si>
  <si>
    <r>
      <rPr>
        <rFont val="Arial"/>
        <sz val="11.0"/>
      </rPr>
      <t>1. Spin up a post in the fn-release-</t>
    </r>
    <r>
      <rPr>
        <rFont val="Arial"/>
        <color rgb="FFFF0000"/>
        <sz val="11.0"/>
      </rPr>
      <t>xx.xx</t>
    </r>
    <r>
      <rPr>
        <rFont val="Arial"/>
        <sz val="11.0"/>
      </rPr>
      <t>-ext channel using the suggested text in Column H/I</t>
    </r>
  </si>
  <si>
    <r>
      <rPr>
        <rFont val="arial,sans,sans-serif"/>
        <sz val="11.0"/>
      </rPr>
      <t xml:space="preserve">Seasonal Hotfix Cleanup reminder for </t>
    </r>
    <r>
      <rPr>
        <rFont val="arial,sans,sans-serif"/>
        <color rgb="FFFF0000"/>
        <sz val="11.0"/>
      </rPr>
      <t>Release-CHECKLIST_VERSION</t>
    </r>
    <r>
      <rPr>
        <rFont val="arial,sans,sans-serif"/>
        <sz val="11.0"/>
      </rPr>
      <t xml:space="preserve">
Please respond by the end of day, {Day}, {Date} 5:00PM EST, if you have hotfix syntax that needs to persist and cannot be baked in. If not, your syntax may get wiped after the clean up.
(Timing in the above messaging should align with first whiteglove?)</t>
    </r>
  </si>
  <si>
    <t>Review and Raise awareness of "escaped crashes"</t>
  </si>
  <si>
    <r>
      <rPr>
        <rFont val="arial,sans,sans-serif"/>
        <b/>
        <sz val="11.0"/>
      </rPr>
      <t xml:space="preserve">Slack: </t>
    </r>
    <r>
      <rPr>
        <rFont val="arial,sans,sans-serif"/>
        <color rgb="FF0000FF"/>
        <sz val="11.0"/>
      </rPr>
      <t>LINK</t>
    </r>
  </si>
  <si>
    <r>
      <rPr>
        <sz val="11.0"/>
      </rPr>
      <t xml:space="preserve">1. Look for the following table on the release dashboard
</t>
    </r>
    <r>
      <rPr>
        <b/>
        <sz val="11.0"/>
      </rPr>
      <t>"Escaped Crashes / Asserts / Ensures"</t>
    </r>
    <r>
      <rPr>
        <sz val="11.0"/>
      </rPr>
      <t xml:space="preserve"> </t>
    </r>
    <r>
      <rPr>
        <color rgb="FF1155CC"/>
        <sz val="11.0"/>
        <u/>
      </rPr>
      <t>example</t>
    </r>
    <r>
      <rPr>
        <sz val="11.0"/>
      </rPr>
      <t xml:space="preserve"> 
2. Spin up a thread in the #fn-release-</t>
    </r>
    <r>
      <rPr>
        <color rgb="FFFF0000"/>
        <sz val="11.0"/>
      </rPr>
      <t>XX.XX</t>
    </r>
    <r>
      <rPr>
        <sz val="11.0"/>
      </rPr>
      <t xml:space="preserve">-ext slack channel using the suggested text to the right --&gt; 
   a. Tag in the </t>
    </r>
    <r>
      <rPr>
        <b/>
        <sz val="11.0"/>
      </rPr>
      <t>Tech</t>
    </r>
    <r>
      <rPr>
        <sz val="11.0"/>
      </rPr>
      <t xml:space="preserve"> component owner (currently Chris Tran / Jay Chaney) and the seasonal prod owner (</t>
    </r>
    <r>
      <rPr>
        <color rgb="FF1155CC"/>
        <sz val="11.0"/>
        <u/>
      </rPr>
      <t>row 1</t>
    </r>
    <r>
      <rPr>
        <sz val="11.0"/>
      </rPr>
      <t xml:space="preserve">)
3. Add the following JQL for each 
   a. </t>
    </r>
    <r>
      <rPr>
        <b/>
        <sz val="11.0"/>
      </rPr>
      <t xml:space="preserve">Needs Triage
</t>
    </r>
    <r>
      <rPr>
        <sz val="11.0"/>
      </rPr>
      <t xml:space="preserve">      and status = "Needs Triage"
   b. </t>
    </r>
    <r>
      <rPr>
        <b/>
        <sz val="11.0"/>
      </rPr>
      <t xml:space="preserve">Affects Version
</t>
    </r>
    <r>
      <rPr>
        <sz val="11.0"/>
      </rPr>
      <t xml:space="preserve">      and affectedVersion &lt;= </t>
    </r>
    <r>
      <rPr>
        <color rgb="FFFF0000"/>
        <sz val="11.0"/>
      </rPr>
      <t>LIVE_VERSION</t>
    </r>
    <r>
      <rPr>
        <sz val="11.0"/>
      </rPr>
      <t xml:space="preserve">
   c. </t>
    </r>
    <r>
      <rPr>
        <b/>
        <sz val="11.0"/>
      </rPr>
      <t>Backlogged</t>
    </r>
    <r>
      <rPr>
        <sz val="11.0"/>
      </rPr>
      <t xml:space="preserve">
      and status = "backlogged"
</t>
    </r>
  </si>
  <si>
    <r>
      <rPr>
        <rFont val="arial,sans,sans-serif"/>
        <color rgb="FFFF0000"/>
        <sz val="11.0"/>
      </rPr>
      <t xml:space="preserve">CHECKLIST_VERSION </t>
    </r>
    <r>
      <rPr>
        <rFont val="arial,sans,sans-serif"/>
        <sz val="11.0"/>
      </rPr>
      <t>Escaped Crashes Review :thread:</t>
    </r>
  </si>
  <si>
    <r>
      <rPr>
        <sz val="11.0"/>
      </rPr>
      <t xml:space="preserve">Hi </t>
    </r>
    <r>
      <rPr>
        <color rgb="FFFF0000"/>
        <sz val="11.0"/>
      </rPr>
      <t>@PROD_OWNER &amp; @Chris Tran</t>
    </r>
    <r>
      <rPr>
        <sz val="11.0"/>
      </rPr>
      <t xml:space="preserve">
If y'all have time in the next couple days, RM would appreciate your review of various Jiras for crashes being tracked for </t>
    </r>
    <r>
      <rPr>
        <color rgb="FFFF0000"/>
        <sz val="11.0"/>
      </rPr>
      <t>CHECKLIST_VERSION</t>
    </r>
    <r>
      <rPr>
        <sz val="11.0"/>
      </rPr>
      <t xml:space="preserve">. 
These are all issues that are in various states of "Unresolved", some of which are not triaged in some capacity (Priority, Fix Version, Assignee). 
The goal of this ask is to make sure these crashes get visibility and review now, instead of potentially in a post-release shit happens. 
Thanks!
</t>
    </r>
    <r>
      <rPr>
        <color rgb="FF0000FF"/>
        <sz val="11.0"/>
      </rPr>
      <t xml:space="preserve">JIRA FILTER
</t>
    </r>
    <r>
      <rPr>
        <b/>
        <sz val="11.0"/>
      </rPr>
      <t>*</t>
    </r>
    <r>
      <rPr>
        <sz val="11.0"/>
      </rPr>
      <t xml:space="preserve">of the </t>
    </r>
    <r>
      <rPr>
        <color rgb="FFFF0000"/>
        <sz val="11.0"/>
      </rPr>
      <t>N</t>
    </r>
    <r>
      <rPr>
        <sz val="11.0"/>
      </rPr>
      <t xml:space="preserve"> issues in the above filter:..*
</t>
    </r>
    <r>
      <rPr>
        <color rgb="FF0000FF"/>
        <sz val="11.0"/>
      </rPr>
      <t>X</t>
    </r>
    <r>
      <rPr>
        <sz val="11.0"/>
      </rPr>
      <t xml:space="preserve"> are in "Needs Triage"
</t>
    </r>
    <r>
      <rPr>
        <color rgb="FF0000FF"/>
        <sz val="11.0"/>
      </rPr>
      <t>X</t>
    </r>
    <r>
      <rPr>
        <sz val="11.0"/>
      </rPr>
      <t xml:space="preserve"> have "Affects Versions" from </t>
    </r>
    <r>
      <rPr>
        <color rgb="FFFF0000"/>
        <sz val="11.0"/>
      </rPr>
      <t xml:space="preserve">LIVE_VERSION </t>
    </r>
    <r>
      <rPr>
        <sz val="11.0"/>
      </rPr>
      <t xml:space="preserve">and older
</t>
    </r>
    <r>
      <rPr>
        <color rgb="FF0000FF"/>
        <sz val="11.0"/>
      </rPr>
      <t>X</t>
    </r>
    <r>
      <rPr>
        <sz val="11.0"/>
      </rPr>
      <t xml:space="preserve"> are backlogged</t>
    </r>
  </si>
  <si>
    <r>
      <rPr>
        <rFont val="Arial"/>
        <sz val="11.0"/>
      </rPr>
      <t xml:space="preserve">Begin "OK TO SHIP WITH" Approval For All Remaining Build Errors/Warnings
    - Start on the 1st Nightly build after HardLock
</t>
    </r>
    <r>
      <rPr>
        <rFont val="Arial"/>
        <b/>
        <sz val="11.0"/>
        <u/>
      </rPr>
      <t>DUE BY CERT SUBMISSION</t>
    </r>
  </si>
  <si>
    <t>Tracking Sheet Here</t>
  </si>
  <si>
    <r>
      <rPr>
        <rFont val="Arial"/>
        <sz val="11.0"/>
      </rPr>
      <t xml:space="preserve">1.Go to the </t>
    </r>
    <r>
      <rPr>
        <rFont val="Arial"/>
        <color rgb="FF1155CC"/>
        <sz val="11.0"/>
        <u/>
      </rPr>
      <t>Tracking Sheet</t>
    </r>
    <r>
      <rPr>
        <rFont val="Arial"/>
        <sz val="11.0"/>
      </rPr>
      <t xml:space="preserve"> and dupe the template and rename to this checklists version
2. Go to the Builds tab of the </t>
    </r>
    <r>
      <rPr>
        <rFont val="Arial"/>
        <color rgb="FF1155CC"/>
        <sz val="11.0"/>
        <u/>
      </rPr>
      <t xml:space="preserve">Horde </t>
    </r>
    <r>
      <rPr>
        <rFont val="Arial"/>
        <sz val="11.0"/>
      </rPr>
      <t xml:space="preserve">Branch for the checklist's version
2. Go to latest completed Nightly and SSB builds.
3. Go through any Red/Yellow badges in the </t>
    </r>
    <r>
      <rPr>
        <rFont val="Arial"/>
        <b/>
        <sz val="11.0"/>
      </rPr>
      <t>Clients, Servers, UEFN</t>
    </r>
    <r>
      <rPr>
        <rFont val="Arial"/>
        <sz val="11.0"/>
      </rPr>
      <t xml:space="preserve"> columns and enter information into the tracker sheet.
   a. You can ignore the </t>
    </r>
    <r>
      <rPr>
        <rFont val="Arial"/>
        <b/>
        <sz val="11.0"/>
      </rPr>
      <t>Test Content Worker Docker Image Win64/Linux</t>
    </r>
    <r>
      <rPr>
        <rFont val="Arial"/>
        <sz val="11.0"/>
      </rPr>
      <t xml:space="preserve"> badges in the UEFN section
4. Go through any Red/Yellow badges in the </t>
    </r>
    <r>
      <rPr>
        <rFont val="Arial"/>
        <b/>
        <sz val="11.0"/>
      </rPr>
      <t>Nightly Data Rebuild &amp; World Partition Build</t>
    </r>
    <r>
      <rPr>
        <rFont val="Arial"/>
        <sz val="11.0"/>
      </rPr>
      <t xml:space="preserve"> builds and enter information into the tracker sheet.
5. Once you have entered all Errors/Warnings into the tracker sheet, spin up build health threads (as normal for BH) in the </t>
    </r>
    <r>
      <rPr>
        <rFont val="Arial"/>
        <color rgb="FF1155CC"/>
        <sz val="11.0"/>
        <u/>
      </rPr>
      <t>#fn-build-health-ext</t>
    </r>
    <r>
      <rPr>
        <rFont val="Arial"/>
        <sz val="11.0"/>
      </rPr>
      <t xml:space="preserve"> channel and escalate to the appropriate people for signoff - template in 1st tab of sheet
   a. Ensure all issues have a JIRA for tracking so these can be addressed at some point
6. Spin up a general World Partition Build thread and tag Sébastien Lussier for review (</t>
    </r>
    <r>
      <rPr>
        <rFont val="Arial"/>
        <color rgb="FF1155CC"/>
        <sz val="11.0"/>
        <u/>
      </rPr>
      <t>example here</t>
    </r>
    <r>
      <rPr>
        <rFont val="Arial"/>
        <sz val="11.0"/>
      </rPr>
      <t>)</t>
    </r>
  </si>
  <si>
    <r>
      <rPr>
        <rFont val="Arial"/>
        <color rgb="FF000000"/>
        <sz val="11.0"/>
        <u/>
      </rPr>
      <t xml:space="preserve">Send Release Strategy email
</t>
    </r>
    <r>
      <rPr>
        <rFont val="Arial"/>
        <color rgb="FF1155CC"/>
        <sz val="11.0"/>
        <u/>
      </rPr>
      <t>Confluence Wiki</t>
    </r>
    <r>
      <rPr>
        <rFont val="Arial"/>
        <color rgb="FF000000"/>
        <sz val="11.0"/>
        <u/>
      </rPr>
      <t xml:space="preserve"> (need to merge all the things) 
</t>
    </r>
    <r>
      <rPr>
        <rFont val="Arial"/>
        <color rgb="FF1155CC"/>
        <sz val="11.0"/>
        <u/>
      </rPr>
      <t xml:space="preserve">Wiki </t>
    </r>
    <r>
      <rPr>
        <rFont val="Arial"/>
        <color rgb="FF000000"/>
        <sz val="11.0"/>
        <u/>
      </rPr>
      <t xml:space="preserve">on creating the meeting calendar event
</t>
    </r>
    <r>
      <rPr>
        <rFont val="Arial"/>
        <color rgb="FF0000FF"/>
        <sz val="11.0"/>
        <u/>
      </rPr>
      <t>Template</t>
    </r>
    <r>
      <rPr>
        <rFont val="Arial"/>
        <color rgb="FF000000"/>
        <sz val="11.0"/>
        <u/>
      </rPr>
      <t xml:space="preserve"> (if not copied from a previous email)</t>
    </r>
  </si>
  <si>
    <r>
      <rPr>
        <rFont val="arial,sans,sans-serif"/>
        <sz val="11.0"/>
      </rPr>
      <t xml:space="preserve">1. Search your email for "Release Strategy" and go to a previous release's email
2. Copy a previous email's </t>
    </r>
    <r>
      <rPr>
        <rFont val="arial,sans,sans-serif"/>
        <sz val="11.0"/>
        <u/>
      </rPr>
      <t>TO:. Subject and Body</t>
    </r>
    <r>
      <rPr>
        <rFont val="arial,sans,sans-serif"/>
        <sz val="11.0"/>
      </rPr>
      <t xml:space="preserve"> (either a .00 if this release is a .00 or a .10/.20.30 if not) and update the following
   a. </t>
    </r>
    <r>
      <rPr>
        <rFont val="arial,sans,sans-serif"/>
        <b/>
        <sz val="11.0"/>
      </rPr>
      <t>Version &amp; Expected Release Timing</t>
    </r>
    <r>
      <rPr>
        <rFont val="arial,sans,sans-serif"/>
        <sz val="11.0"/>
      </rPr>
      <t xml:space="preserve"> (also confirm if downtime from 4am-5am is applicable)
   b. </t>
    </r>
    <r>
      <rPr>
        <rFont val="arial,sans,sans-serif"/>
        <b/>
        <sz val="11.0"/>
      </rPr>
      <t>Cutoff for Deploy Strategy and Hotfix Confirm Items</t>
    </r>
    <r>
      <rPr>
        <rFont val="arial,sans,sans-serif"/>
        <sz val="11.0"/>
      </rPr>
      <t xml:space="preserve"> Date (Should be friday noon if tuesday deploy)
   c. </t>
    </r>
    <r>
      <rPr>
        <rFont val="arial,sans,sans-serif"/>
        <b/>
        <sz val="11.0"/>
      </rPr>
      <t>Link to calendar:</t>
    </r>
    <r>
      <rPr>
        <rFont val="arial,sans,sans-serif"/>
        <sz val="11.0"/>
      </rPr>
      <t xml:space="preserve"> Point to updated calendar event
3. Send Email</t>
    </r>
  </si>
  <si>
    <r>
      <rPr>
        <rFont val="&quot;Google Sans&quot;, Roboto, RobotoDraft, Helvetica, Arial, sans-serif"/>
        <b/>
        <color rgb="FF222222"/>
        <sz val="11.0"/>
      </rPr>
      <t xml:space="preserve">TO: 
</t>
    </r>
    <r>
      <rPr>
        <rFont val="&quot;Google Sans&quot;, Roboto, RobotoDraft, Helvetica, Arial, sans-serif"/>
        <color rgb="FF222222"/>
        <sz val="11.0"/>
      </rPr>
      <t xml:space="preserve">FN-Release-Updates &lt;fn-release-updates@epicgames.com&gt;
</t>
    </r>
    <r>
      <rPr>
        <rFont val="&quot;Google Sans&quot;, Roboto, RobotoDraft, Helvetica, Arial, sans-serif"/>
        <b/>
        <color rgb="FF222222"/>
        <sz val="11.0"/>
      </rPr>
      <t>Release Dates:</t>
    </r>
    <r>
      <rPr>
        <rFont val="&quot;Google Sans&quot;, Roboto, RobotoDraft, Helvetica, Arial, sans-serif"/>
        <color rgb="FF222222"/>
        <sz val="11.0"/>
      </rPr>
      <t xml:space="preserve">
</t>
    </r>
    <r>
      <rPr>
        <rFont val="&quot;Google Sans&quot;, Roboto, RobotoDraft, Helvetica, Arial, sans-serif"/>
        <color rgb="FF1155CC"/>
        <sz val="11.0"/>
        <u/>
      </rPr>
      <t>FN Release Calendar</t>
    </r>
  </si>
  <si>
    <r>
      <rPr>
        <rFont val="Arial"/>
        <b/>
        <color rgb="FF000000"/>
        <sz val="11.0"/>
      </rPr>
      <t xml:space="preserve">Redundancy:
</t>
    </r>
    <r>
      <rPr>
        <rFont val="Arial"/>
        <color rgb="FF000000"/>
        <sz val="11.0"/>
      </rPr>
      <t>Make sure zoom links are still valid for all meetings related to this release</t>
    </r>
  </si>
  <si>
    <r>
      <rPr>
        <rFont val="Arial"/>
        <sz val="11.0"/>
      </rPr>
      <t xml:space="preserve">1. Search Google Calendar for the release version and check the below meetings:
</t>
    </r>
    <r>
      <rPr>
        <rFont val="Arial"/>
        <b/>
        <sz val="11.0"/>
      </rPr>
      <t xml:space="preserve">   - Stability Sync
   - Post Mortem
</t>
    </r>
    <r>
      <rPr>
        <rFont val="Arial"/>
        <sz val="11.0"/>
      </rPr>
      <t>2. Click the current zoom link to try to enter as normal. If it works, you are good.
3. If you get an error, kill the current zoom link and make a new one</t>
    </r>
  </si>
  <si>
    <r>
      <rPr>
        <rFont val="Arial"/>
        <color rgb="FF000000"/>
        <sz val="11.0"/>
      </rPr>
      <t xml:space="preserve">Dashboard - </t>
    </r>
    <r>
      <rPr>
        <rFont val="Arial"/>
        <color rgb="FF1155CC"/>
        <sz val="11.0"/>
        <u/>
      </rPr>
      <t>https://jira.it.epicgames.com/secure/Dashboard.jspa?selectPageId=25898</t>
    </r>
  </si>
  <si>
    <r>
      <rPr>
        <rFont val="Arial"/>
        <sz val="11.0"/>
      </rPr>
      <t xml:space="preserve">Check Release's Hard Lock Calendar invite for additional instructions
</t>
    </r>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</si>
  <si>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sz val="11.0"/>
      </rPr>
      <t xml:space="preserve">1. Go to </t>
    </r>
    <r>
      <rPr>
        <color rgb="FF1155CC"/>
        <sz val="11.0"/>
        <u/>
      </rPr>
      <t>Allowlister</t>
    </r>
    <r>
      <rPr>
        <sz val="11.0"/>
      </rPr>
      <t xml:space="preserve"> Sheet and go to the appropriate release tab.
2. Copy names from Cell F2 at step 7.
3. Go to this P4 file path
</t>
    </r>
    <r>
      <rPr>
        <b/>
        <sz val="11.0"/>
      </rPr>
      <t xml:space="preserve">   //Fortnite/Main/FortniteGame/Build/p4lockdown/lockdown_config.ini</t>
    </r>
    <r>
      <rPr>
        <sz val="11.0"/>
      </rPr>
      <t xml:space="preserve">
4. Check out the file and Open. For the description, use the suggested text in Column H --&gt;
5. In the file, search for </t>
    </r>
    <r>
      <rPr>
        <b/>
        <sz val="11.0"/>
      </rPr>
      <t xml:space="preserve">[ReleaseA-Lockdown-Hardcore] </t>
    </r>
    <r>
      <rPr>
        <sz val="11.0"/>
      </rPr>
      <t>and</t>
    </r>
    <r>
      <rPr>
        <b/>
        <sz val="11.0"/>
      </rPr>
      <t xml:space="preserve"> [ReleaseB-Lockdown-Hardcore]</t>
    </r>
    <r>
      <rPr>
        <sz val="11.0"/>
      </rPr>
      <t xml:space="preserve">
6. Determine which list is setup for the upcoming release. If neither are, replace the older release with the one for this checklist (</t>
    </r>
    <r>
      <rPr>
        <color rgb="FF1155CC"/>
        <sz val="11.0"/>
        <u/>
      </rPr>
      <t>See Step 2</t>
    </r>
    <r>
      <rPr>
        <sz val="11.0"/>
      </rPr>
      <t>)
7. Paste the allowlisted names from step 2 after Stan.Hormell (ensure comma placement is retained).
8. Save and commit.
9. Post a message in the release channel using the suggested text in column I</t>
    </r>
  </si>
  <si>
    <r>
      <rPr>
        <rFont val="arial, sans, sans-serif"/>
        <b/>
        <sz val="11.0"/>
      </rPr>
      <t xml:space="preserve">P4 Description:
</t>
    </r>
    <r>
      <rPr>
        <rFont val="arial, sans, sans-serif"/>
        <sz val="11.0"/>
      </rPr>
      <t xml:space="preserve">Adding Temporary Allow Listers &amp; HardLocking </t>
    </r>
    <r>
      <rPr>
        <rFont val="arial, sans, sans-serif"/>
        <color rgb="FFFF0000"/>
        <sz val="11.0"/>
      </rPr>
      <t>CHECKLIST_VERSION</t>
    </r>
    <r>
      <rPr>
        <rFont val="arial, sans, sans-serif"/>
        <sz val="11.0"/>
      </rPr>
      <t xml:space="preserve">
#jira none 
#rnx </t>
    </r>
  </si>
  <si>
    <r>
      <rPr>
        <rFont val="arial, sans, sans-serif"/>
        <b/>
        <sz val="11.0"/>
      </rPr>
      <t xml:space="preserve">Slack Release-XXXX-ext Channel:
</t>
    </r>
    <r>
      <rPr>
        <rFont val="arial, sans, sans-serif"/>
        <sz val="11.0"/>
      </rPr>
      <t xml:space="preserve">:announcement-1: </t>
    </r>
    <r>
      <rPr>
        <rFont val="arial, sans, sans-serif"/>
        <color rgb="FFFF0000"/>
        <sz val="11.0"/>
      </rPr>
      <t>CHECKLIST_VERSION</t>
    </r>
    <r>
      <rPr>
        <rFont val="arial, sans, sans-serif"/>
        <sz val="11.0"/>
      </rPr>
      <t xml:space="preserve"> is now Hardlocked and temporary allowlisted permissions have been set :lock: -- 
Please submit all changes through the Submit Tool using the </t>
    </r>
    <r>
      <rPr>
        <rFont val="arial, sans, sans-serif"/>
        <color rgb="FF1155CC"/>
        <sz val="11.0"/>
        <u/>
      </rPr>
      <t>standard integration process</t>
    </r>
    <r>
      <rPr>
        <rFont val="arial, sans, sans-serif"/>
        <sz val="11.0"/>
      </rPr>
      <t>.</t>
    </r>
  </si>
  <si>
    <t>Update MOTD in UGS</t>
  </si>
  <si>
    <r>
      <rPr>
        <rFont val="Arial"/>
        <b/>
        <sz val="11.0"/>
      </rPr>
      <t>Commit CL:</t>
    </r>
    <r>
      <rPr>
        <rFont val="Arial"/>
        <sz val="11.0"/>
      </rPr>
      <t xml:space="preserve"> 12345</t>
    </r>
  </si>
  <si>
    <r>
      <rPr>
        <rFont val="Arial"/>
        <sz val="11.0"/>
      </rPr>
      <t xml:space="preserve">1. Go to the following file in P4 while in the same workspace
</t>
    </r>
    <r>
      <rPr>
        <rFont val="Arial"/>
        <b/>
        <sz val="11.0"/>
        <u/>
      </rPr>
      <t>//Fortnite/Release-</t>
    </r>
    <r>
      <rPr>
        <rFont val="Arial"/>
        <b/>
        <color rgb="FFFF0000"/>
        <sz val="11.0"/>
        <u/>
      </rPr>
      <t>CHECKLIST_VERSION</t>
    </r>
    <r>
      <rPr>
        <rFont val="Arial"/>
        <b/>
        <sz val="11.0"/>
        <u/>
      </rPr>
      <t xml:space="preserve">/FortniteGame/Build/UnrealGameSync.ini
</t>
    </r>
    <r>
      <rPr>
        <rFont val="Arial"/>
        <sz val="11.0"/>
      </rPr>
      <t xml:space="preserve">2. Get latest &gt; Checkout and Open
3. Create a shelf using the suggested P4 Description in Column H --&gt;
4. Scroll to the bottom of file
5. Copy text from column i and overwrite the </t>
    </r>
    <r>
      <rPr>
        <rFont val="Arial"/>
        <b/>
        <sz val="11.0"/>
      </rPr>
      <t>"Message=.... text currently in the file" &amp; StatusPanelColor</t>
    </r>
    <r>
      <rPr>
        <rFont val="Arial"/>
        <sz val="11.0"/>
      </rPr>
      <t xml:space="preserve">
6. Add the dates from </t>
    </r>
    <r>
      <rPr>
        <rFont val="Arial"/>
        <color rgb="FF1155CC"/>
        <sz val="11.0"/>
        <u/>
      </rPr>
      <t>FN Release Calendar</t>
    </r>
    <r>
      <rPr>
        <rFont val="Arial"/>
        <sz val="11.0"/>
      </rPr>
      <t xml:space="preserve"> (or copy from current banner message)
7. Edit and check the link to the dashboard to ensure its working
8. Save and commit CL using the submit tool
</t>
    </r>
    <r>
      <rPr>
        <rFont val="Arial"/>
        <b/>
        <sz val="11.0"/>
      </rPr>
      <t xml:space="preserve">Resolving the robo conflict:
</t>
    </r>
    <r>
      <rPr>
        <rFont val="Arial"/>
        <sz val="11.0"/>
      </rPr>
      <t>- remove the conflicting yellow and green lines for the text your just changed. Keep the blue text which should be exactly what you just updated in the checklist branch</t>
    </r>
  </si>
  <si>
    <r>
      <rPr>
        <b/>
        <sz val="11.0"/>
      </rPr>
      <t xml:space="preserve">P4 Description:
</t>
    </r>
    <r>
      <rPr>
        <sz val="11.0"/>
      </rPr>
      <t xml:space="preserve">Updated MOTD in UGS for </t>
    </r>
    <r>
      <rPr>
        <color rgb="FFFF0000"/>
        <sz val="11.0"/>
      </rPr>
      <t>CHECKLIST_VERSION</t>
    </r>
    <r>
      <rPr>
        <sz val="11.0"/>
      </rPr>
      <t xml:space="preserve"> Hard Lock
#jira none
#rnx</t>
    </r>
  </si>
  <si>
    <r>
      <rPr>
        <rFont val="arial, sans, sans-serif"/>
        <b/>
        <sz val="11.0"/>
      </rPr>
      <t xml:space="preserve">Overwrite current message with below (update the red text)
</t>
    </r>
    <r>
      <rPr>
        <rFont val="arial, sans, sans-serif"/>
        <sz val="11.0"/>
      </rPr>
      <t xml:space="preserve">Message=:alert: THIS BRANCH IS NOW HARD LOCKED. Refer to [Branching, Lockdown, Integrations](https://wiki.it.epicgames.net/pages/viewpage.action?pageId=42600502) to submit changes | Pencils Down = </t>
    </r>
    <r>
      <rPr>
        <rFont val="arial, sans, sans-serif"/>
        <color rgb="FFFF0000"/>
        <sz val="11.0"/>
      </rPr>
      <t>MM/DD</t>
    </r>
    <r>
      <rPr>
        <rFont val="arial, sans, sans-serif"/>
        <sz val="11.0"/>
      </rPr>
      <t xml:space="preserve"> 8PM EST | CertSub = </t>
    </r>
    <r>
      <rPr>
        <rFont val="arial, sans, sans-serif"/>
        <color rgb="FFFF0000"/>
        <sz val="11.0"/>
      </rPr>
      <t>MM/DD</t>
    </r>
    <r>
      <rPr>
        <rFont val="arial, sans, sans-serif"/>
        <sz val="11.0"/>
      </rPr>
      <t xml:space="preserve"> 9am ET | Release = </t>
    </r>
    <r>
      <rPr>
        <rFont val="arial, sans, sans-serif"/>
        <color rgb="FFFF0000"/>
        <sz val="11.0"/>
      </rPr>
      <t>MM/DD</t>
    </r>
    <r>
      <rPr>
        <rFont val="arial, sans, sans-serif"/>
        <sz val="11.0"/>
      </rPr>
      <t xml:space="preserve"> 3am ET [Jira Dashboard](https://epic.gm/</t>
    </r>
    <r>
      <rPr>
        <rFont val="arial, sans, sans-serif"/>
        <color rgb="FFFF0000"/>
        <sz val="11.0"/>
      </rPr>
      <t>XX-XX</t>
    </r>
    <r>
      <rPr>
        <rFont val="arial, sans, sans-serif"/>
        <sz val="11.0"/>
      </rPr>
      <t>)
StatusPanelColor=#e20000</t>
    </r>
  </si>
  <si>
    <r>
      <rPr>
        <rFont val="Arial"/>
        <b/>
        <sz val="11.0"/>
      </rPr>
      <t xml:space="preserve">Set NetCL </t>
    </r>
    <r>
      <rPr>
        <rFont val="Arial"/>
        <sz val="11.0"/>
      </rPr>
      <t>Version Number</t>
    </r>
  </si>
  <si>
    <r>
      <rPr>
        <rFont val="Arial"/>
        <b/>
        <sz val="11.0"/>
      </rPr>
      <t>Commit CL:</t>
    </r>
    <r>
      <rPr>
        <rFont val="Arial"/>
        <sz val="11.0"/>
      </rPr>
      <t xml:space="preserve"> 12345</t>
    </r>
  </si>
  <si>
    <r>
      <rPr>
        <sz val="11.0"/>
      </rPr>
      <t xml:space="preserve">1. Go to the following file in P4 while in the same workspace
</t>
    </r>
    <r>
      <rPr>
        <b/>
        <sz val="11.0"/>
      </rPr>
      <t>//Fortnite/Release-</t>
    </r>
    <r>
      <rPr>
        <b/>
        <color rgb="FFFF0000"/>
        <sz val="11.0"/>
      </rPr>
      <t>CHECKLIST_VERSION</t>
    </r>
    <r>
      <rPr>
        <b/>
        <sz val="11.0"/>
      </rPr>
      <t xml:space="preserve">/Engine/Source/Runtime/Core/Public/Misc/NetworkVersion.h
</t>
    </r>
    <r>
      <rPr>
        <sz val="11.0"/>
      </rPr>
      <t xml:space="preserve">2. Get latest &gt; Checkout and Open
3. Create a shelf using the suggested P4 Description in Column H --&gt;
4. In the file, search for </t>
    </r>
    <r>
      <rPr>
        <b/>
        <sz val="11.0"/>
      </rPr>
      <t>ENGINE NET VERSION</t>
    </r>
    <r>
      <rPr>
        <sz val="11.0"/>
      </rPr>
      <t xml:space="preserve"> (should be line 12 ish)
5. If it is currently 0, set it to the CL of the Last Successful SSB/Nightly Build in </t>
    </r>
    <r>
      <rPr>
        <color rgb="FF1155CC"/>
        <sz val="11.0"/>
        <u/>
      </rPr>
      <t>Horde</t>
    </r>
    <r>
      <rPr>
        <sz val="11.0"/>
      </rPr>
      <t xml:space="preserve">
   a. If it is not 0, verify the set CL is the CL of the Last Successful SSB/Nightly Build in </t>
    </r>
    <r>
      <rPr>
        <color rgb="FF1155CC"/>
        <sz val="11.0"/>
        <u/>
      </rPr>
      <t>Horde</t>
    </r>
    <r>
      <rPr>
        <sz val="11.0"/>
      </rPr>
      <t xml:space="preserve">
6. Save and commit CL using the submit tool </t>
    </r>
    <r>
      <rPr>
        <color rgb="FFFF0000"/>
        <sz val="11.0"/>
      </rPr>
      <t>(must be deadended)</t>
    </r>
    <r>
      <rPr>
        <sz val="11.0"/>
      </rPr>
      <t xml:space="preserve">
7. Verify via Track Change that it did not merge - </t>
    </r>
    <r>
      <rPr>
        <color rgb="FF1155CC"/>
        <sz val="11.0"/>
        <u/>
      </rPr>
      <t>https://robomerge.epicgames.net/trackchange/#######</t>
    </r>
  </si>
  <si>
    <r>
      <rPr>
        <rFont val="Arial"/>
        <sz val="11.0"/>
      </rPr>
      <t xml:space="preserve">Setting NetCL version to CL </t>
    </r>
    <r>
      <rPr>
        <rFont val="Arial"/>
        <color rgb="FFFF0000"/>
        <sz val="11.0"/>
      </rPr>
      <t xml:space="preserve">XXXXXX
</t>
    </r>
    <r>
      <rPr>
        <rFont val="Arial"/>
        <sz val="11.0"/>
      </rPr>
      <t xml:space="preserve">
#jira none
#okforgithub public
#rnx
#robomerge -Release-</t>
    </r>
    <r>
      <rPr>
        <rFont val="Arial"/>
        <color rgb="FFFF0000"/>
        <sz val="11.0"/>
      </rPr>
      <t>NEXT_VERSION</t>
    </r>
  </si>
  <si>
    <t>Update the metastream UE robomerge connection to the next FN release</t>
  </si>
  <si>
    <r>
      <rPr>
        <rFont val="Arial"/>
        <b/>
        <sz val="11.0"/>
      </rPr>
      <t>Slack</t>
    </r>
    <r>
      <rPr>
        <rFont val="Arial"/>
        <sz val="11.0"/>
      </rPr>
      <t xml:space="preserve">: </t>
    </r>
    <r>
      <rPr>
        <rFont val="Arial"/>
        <color rgb="FF0000FF"/>
        <sz val="11.0"/>
      </rPr>
      <t>LINK</t>
    </r>
  </si>
  <si>
    <r>
      <rPr>
        <rFont val="Arial"/>
        <sz val="11.0"/>
      </rPr>
      <t xml:space="preserve">1. Go to </t>
    </r>
    <r>
      <rPr>
        <rFont val="Arial"/>
        <color rgb="FF1155CC"/>
        <sz val="11.0"/>
        <u/>
      </rPr>
      <t>#epic-release-managers-ext</t>
    </r>
    <r>
      <rPr>
        <rFont val="Arial"/>
        <sz val="11.0"/>
      </rPr>
      <t xml:space="preserve"> and post using the suggested text in Column H</t>
    </r>
  </si>
  <si>
    <r>
      <rPr>
        <rFont val="arial,sans,sans-serif"/>
        <sz val="11.0"/>
      </rPr>
      <t xml:space="preserve">@Marc Audy @release-team 
</t>
    </r>
    <r>
      <rPr>
        <rFont val="arial,sans,sans-serif"/>
        <color rgb="FFFF0000"/>
        <sz val="11.0"/>
      </rPr>
      <t xml:space="preserve">CHECKLIST_VERSION </t>
    </r>
    <r>
      <rPr>
        <rFont val="arial,sans,sans-serif"/>
        <sz val="11.0"/>
      </rPr>
      <t>has been hardlocked.
Please update the metastream UE robomerge connection to the next FN release if that applies in this case.</t>
    </r>
  </si>
  <si>
    <t>Send update to Escaped Crashes Thread</t>
  </si>
  <si>
    <t>Rerun the steps from Row 39 to escalate any new or outstanding issues</t>
  </si>
  <si>
    <r>
      <rPr>
        <rFont val="Arial"/>
        <b/>
        <sz val="11.0"/>
      </rPr>
      <t xml:space="preserve">Redundancy: Row 47
</t>
    </r>
    <r>
      <rPr>
        <rFont val="Arial"/>
        <sz val="11.0"/>
      </rPr>
      <t>Verify NetCL was set correctly and did not merge</t>
    </r>
  </si>
  <si>
    <r>
      <rPr>
        <rFont val="Arial"/>
        <b/>
        <sz val="11.0"/>
      </rPr>
      <t>Commit CL:</t>
    </r>
    <r>
      <rPr>
        <rFont val="Arial"/>
        <sz val="11.0"/>
      </rPr>
      <t xml:space="preserve"> 12345</t>
    </r>
  </si>
  <si>
    <r>
      <rPr>
        <sz val="11.0"/>
      </rPr>
      <t xml:space="preserve">1. Go to the following file in P4 while in the same workspace
</t>
    </r>
    <r>
      <rPr>
        <b/>
        <sz val="11.0"/>
      </rPr>
      <t>//Fortnite/Release-</t>
    </r>
    <r>
      <rPr>
        <b/>
        <color rgb="FFFF0000"/>
        <sz val="11.0"/>
      </rPr>
      <t>CHECKLIST_VERSION</t>
    </r>
    <r>
      <rPr>
        <b/>
        <sz val="11.0"/>
      </rPr>
      <t xml:space="preserve">/Engine/Source/Runtime/Core/Public/Misc/NetworkVersion.h
</t>
    </r>
    <r>
      <rPr>
        <sz val="11.0"/>
      </rPr>
      <t xml:space="preserve">2. Get latest &gt; Checkout and Open
3. Create a shelf using the suggested P4 Description in Column H --&gt;
4. In the file, search for </t>
    </r>
    <r>
      <rPr>
        <b/>
        <sz val="11.0"/>
      </rPr>
      <t>ENGINE NET VERSION</t>
    </r>
    <r>
      <rPr>
        <sz val="11.0"/>
      </rPr>
      <t xml:space="preserve"> (should be line 12 ish)
5. If it is currently 0, set it to the CL of the Last Successful SSB/Nightly Build in </t>
    </r>
    <r>
      <rPr>
        <color rgb="FF1155CC"/>
        <sz val="11.0"/>
        <u/>
      </rPr>
      <t>Horde</t>
    </r>
    <r>
      <rPr>
        <sz val="11.0"/>
      </rPr>
      <t xml:space="preserve">
   a. If it is not 0, verify the set CL is the CL of the Last Successful SSB/Nightly Build in </t>
    </r>
    <r>
      <rPr>
        <color rgb="FF1155CC"/>
        <sz val="11.0"/>
        <u/>
      </rPr>
      <t>Horde</t>
    </r>
    <r>
      <rPr>
        <sz val="11.0"/>
      </rPr>
      <t xml:space="preserve">
6. Save and commit CL using the submit tool </t>
    </r>
    <r>
      <rPr>
        <color rgb="FFFF0000"/>
        <sz val="11.0"/>
      </rPr>
      <t>(must be deadended)</t>
    </r>
    <r>
      <rPr>
        <sz val="11.0"/>
      </rPr>
      <t xml:space="preserve">
7. Verify via Track Change that it did not merge - </t>
    </r>
    <r>
      <rPr>
        <color rgb="FF1155CC"/>
        <sz val="11.0"/>
        <u/>
      </rPr>
      <t>https://robomerge.epicgames.net/trackchange/#######</t>
    </r>
  </si>
  <si>
    <t>By Pencils Down</t>
  </si>
  <si>
    <r>
      <rPr>
        <rFont val="Arial"/>
        <b/>
        <color rgb="FF000000"/>
        <sz val="11.0"/>
      </rPr>
      <t>Slack</t>
    </r>
    <r>
      <rPr>
        <rFont val="Arial"/>
        <color rgb="FF000000"/>
        <sz val="11.0"/>
      </rPr>
      <t xml:space="preserve">: </t>
    </r>
    <r>
      <rPr>
        <rFont val="Arial"/>
        <color rgb="FF0000FF"/>
        <sz val="11.0"/>
      </rPr>
      <t>LINK</t>
    </r>
  </si>
  <si>
    <r>
      <rPr>
        <sz val="11.0"/>
      </rPr>
      <t xml:space="preserve">1. Go to the </t>
    </r>
    <r>
      <rPr>
        <color rgb="FF1155CC"/>
        <sz val="11.0"/>
        <u/>
      </rPr>
      <t>Data Asset Directory</t>
    </r>
    <r>
      <rPr>
        <sz val="11.0"/>
      </rPr>
      <t xml:space="preserve"> and go to the version for this checklist
2. Click on the newest (top of the list) CL's Blue Lock button which will turn it red and unlocked (yes it seems backwards) as well as the CL turning green
3. Once complete, spin up a post in #fn-release-</t>
    </r>
    <r>
      <rPr>
        <color rgb="FFFF0000"/>
        <sz val="11.0"/>
      </rPr>
      <t>CHECKLIST_VERSION</t>
    </r>
    <r>
      <rPr>
        <sz val="11.0"/>
      </rPr>
      <t>-ext using the suggested text in Column H</t>
    </r>
  </si>
  <si>
    <r>
      <rPr>
        <sz val="11.0"/>
      </rPr>
      <t xml:space="preserve">:announcement-1: RM has locked the DAD for </t>
    </r>
    <r>
      <rPr>
        <color rgb="FFFF0000"/>
        <sz val="11.0"/>
      </rPr>
      <t xml:space="preserve">CHECKLIST_VERSION </t>
    </r>
    <r>
      <rPr>
        <sz val="11.0"/>
      </rPr>
      <t xml:space="preserve">to CL </t>
    </r>
    <r>
      <rPr>
        <color rgb="FFFF0000"/>
        <sz val="11.0"/>
      </rPr>
      <t xml:space="preserve">XXXXX </t>
    </r>
    <r>
      <rPr>
        <sz val="11.0"/>
      </rPr>
      <t>:lock:</t>
    </r>
  </si>
  <si>
    <t>Request Final DAD revision for pre whiteglove
(web DAD links for creative, browser, discover, and the analytics-stuff link)</t>
  </si>
  <si>
    <r>
      <rPr>
        <rFont val="Arial"/>
        <b/>
        <color rgb="FF000000"/>
        <sz val="11.0"/>
      </rPr>
      <t>Slack</t>
    </r>
    <r>
      <rPr>
        <rFont val="Arial"/>
        <color rgb="FF000000"/>
        <sz val="11.0"/>
      </rPr>
      <t xml:space="preserve">: </t>
    </r>
    <r>
      <rPr>
        <rFont val="Arial"/>
        <color rgb="FF0000FF"/>
        <sz val="11.0"/>
      </rPr>
      <t>LINK</t>
    </r>
  </si>
  <si>
    <r>
      <rPr>
        <rFont val="Arial"/>
        <sz val="11.0"/>
      </rPr>
      <t>1. Go to the #fn-release-</t>
    </r>
    <r>
      <rPr>
        <rFont val="Arial"/>
        <color rgb="FFFF0000"/>
        <sz val="11.0"/>
      </rPr>
      <t>CHECKLIST_VERSION</t>
    </r>
    <r>
      <rPr>
        <rFont val="Arial"/>
        <sz val="11.0"/>
      </rPr>
      <t xml:space="preserve">-ext and spin up a post using the suggest text in Columns H/I
   a. Check the </t>
    </r>
    <r>
      <rPr>
        <rFont val="Arial"/>
        <color rgb="FF1155CC"/>
        <sz val="11.0"/>
        <u/>
      </rPr>
      <t>FN Release Schedule</t>
    </r>
    <r>
      <rPr>
        <rFont val="Arial"/>
        <sz val="11.0"/>
      </rPr>
      <t xml:space="preserve"> or Fortnite Release Calendar for the cert date
2. After links have been provided, add them to the Game Config Sheet, for all links provided</t>
    </r>
  </si>
  <si>
    <t xml:space="preserve">:dad: Final DAD Revisions:dad: </t>
  </si>
  <si>
    <r>
      <rPr>
        <sz val="11.0"/>
      </rPr>
      <t xml:space="preserve">Hello there 
@Greg Garnhart  @Kareem Al-Attar  @Hana Zubovic
Checking in on final revision delivery. We are starting pre-cert checks and it would be amazing to test against final DAD revisions if they are available. 
Additionally any required Analytics Stuff links would be great as well.
We go to cert on </t>
    </r>
    <r>
      <rPr>
        <color rgb="FFFF0000"/>
        <sz val="11.0"/>
      </rPr>
      <t>INSERT_DAY</t>
    </r>
    <r>
      <rPr>
        <sz val="11.0"/>
      </rPr>
      <t xml:space="preserve"> :)
@releaseqa for viz</t>
    </r>
  </si>
  <si>
    <r>
      <rPr>
        <rFont val="Arial"/>
        <sz val="11.0"/>
      </rPr>
      <t xml:space="preserve">Set up </t>
    </r>
    <r>
      <rPr>
        <rFont val="Arial"/>
        <b/>
        <sz val="11.0"/>
      </rPr>
      <t>Modes &amp; Tags</t>
    </r>
    <r>
      <rPr>
        <rFont val="Arial"/>
        <sz val="11.0"/>
      </rPr>
      <t xml:space="preserve"> in FleetMan for Release QA Whiteglove
   </t>
    </r>
    <r>
      <rPr>
        <rFont val="Arial"/>
        <color rgb="FF1155CC"/>
        <sz val="11.0"/>
        <u/>
      </rPr>
      <t>WIKI</t>
    </r>
  </si>
  <si>
    <r>
      <rPr>
        <rFont val="Arial"/>
        <b/>
        <color rgb="FF000000"/>
        <sz val="11.0"/>
      </rPr>
      <t>Slack</t>
    </r>
    <r>
      <rPr>
        <rFont val="Arial"/>
        <color rgb="FF000000"/>
        <sz val="11.0"/>
      </rPr>
      <t xml:space="preserve">: </t>
    </r>
    <r>
      <rPr>
        <rFont val="Arial"/>
        <color rgb="FF0000FF"/>
        <sz val="11.0"/>
      </rPr>
      <t>LINK</t>
    </r>
  </si>
  <si>
    <r>
      <rPr>
        <sz val="11.0"/>
      </rPr>
      <t xml:space="preserve">1. Go to the </t>
    </r>
    <r>
      <rPr>
        <color rgb="FF1155CC"/>
        <sz val="11.0"/>
        <u/>
      </rPr>
      <t>Fleetman Release</t>
    </r>
    <r>
      <rPr>
        <sz val="11.0"/>
      </rPr>
      <t xml:space="preserve"> page and select the version for this checklist
2. If you see a blue banner stating </t>
    </r>
    <r>
      <rPr>
        <b/>
        <sz val="11.0"/>
      </rPr>
      <t>No Tags Defined</t>
    </r>
    <r>
      <rPr>
        <sz val="11.0"/>
      </rPr>
      <t xml:space="preserve">, continue.
3. Select the </t>
    </r>
    <r>
      <rPr>
        <b/>
        <sz val="11.0"/>
      </rPr>
      <t>Import</t>
    </r>
    <r>
      <rPr>
        <sz val="11.0"/>
      </rPr>
      <t xml:space="preserve"> Button (right of </t>
    </r>
    <r>
      <rPr>
        <b/>
        <sz val="11.0"/>
      </rPr>
      <t>Mode Configurations)</t>
    </r>
    <r>
      <rPr>
        <sz val="11.0"/>
      </rPr>
      <t xml:space="preserve"> &gt; Select the previous version from the dropdown
4. Select </t>
    </r>
    <r>
      <rPr>
        <b/>
        <sz val="11.0"/>
      </rPr>
      <t>All</t>
    </r>
    <r>
      <rPr>
        <sz val="11.0"/>
      </rPr>
      <t xml:space="preserve"> (above ID column) to check all boxes
5. Select the </t>
    </r>
    <r>
      <rPr>
        <b/>
        <sz val="11.0"/>
      </rPr>
      <t>Import</t>
    </r>
    <r>
      <rPr>
        <sz val="11.0"/>
      </rPr>
      <t xml:space="preserve"> Button (right of </t>
    </r>
    <r>
      <rPr>
        <b/>
        <sz val="11.0"/>
      </rPr>
      <t>Tags</t>
    </r>
    <r>
      <rPr>
        <sz val="11.0"/>
      </rPr>
      <t xml:space="preserve">) &gt; Select the previous version from the dropdown
6. Select the </t>
    </r>
    <r>
      <rPr>
        <b/>
        <sz val="11.0"/>
      </rPr>
      <t>Confirm</t>
    </r>
    <r>
      <rPr>
        <sz val="11.0"/>
      </rPr>
      <t xml:space="preserve"> checkbox &gt; </t>
    </r>
    <r>
      <rPr>
        <b/>
        <sz val="11.0"/>
      </rPr>
      <t>Import</t>
    </r>
    <r>
      <rPr>
        <sz val="11.0"/>
      </rPr>
      <t xml:space="preserve">
7. Once complete, send a message to </t>
    </r>
    <r>
      <rPr>
        <color rgb="FF1155CC"/>
        <sz val="11.0"/>
        <u/>
      </rPr>
      <t>fn-release-team</t>
    </r>
    <r>
      <rPr>
        <sz val="11.0"/>
      </rPr>
      <t xml:space="preserve"> using the suggested text in Column H</t>
    </r>
  </si>
  <si>
    <r>
      <rPr>
        <rFont val="Arial"/>
        <sz val="11.0"/>
      </rPr>
      <t xml:space="preserve">:announcement-1: Just a heads up, we have set up Modes &amp; Tags in FleetMan for </t>
    </r>
    <r>
      <rPr>
        <rFont val="Arial"/>
        <color rgb="FFFF0000"/>
        <sz val="11.0"/>
      </rPr>
      <t xml:space="preserve">CHECKLIST_VERSION </t>
    </r>
    <r>
      <rPr>
        <rFont val="Arial"/>
        <sz val="11.0"/>
      </rPr>
      <t>in preparation of WhiteGloves</t>
    </r>
    <r>
      <rPr>
        <rFont val="Arial"/>
        <color rgb="FFFF0000"/>
        <sz val="11.0"/>
      </rPr>
      <t xml:space="preserve">
</t>
    </r>
    <r>
      <rPr>
        <rFont val="Arial"/>
        <color rgb="FF0000FF"/>
        <sz val="11.0"/>
      </rPr>
      <t>LINK</t>
    </r>
  </si>
  <si>
    <r>
      <rPr>
        <rFont val="Arial"/>
        <sz val="11.0"/>
      </rPr>
      <t xml:space="preserve">Remove Temporary Allow Listed - </t>
    </r>
    <r>
      <rPr>
        <rFont val="Arial"/>
        <b/>
        <sz val="11.0"/>
        <u/>
      </rPr>
      <t>8PM ET</t>
    </r>
    <r>
      <rPr>
        <rFont val="Arial"/>
        <sz val="11.0"/>
      </rPr>
      <t xml:space="preserve">
   </t>
    </r>
    <r>
      <rPr>
        <rFont val="Arial"/>
        <color rgb="FF1155CC"/>
        <sz val="11.0"/>
        <u/>
      </rPr>
      <t>WIKI</t>
    </r>
  </si>
  <si>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</si>
  <si>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sz val="11.0"/>
      </rPr>
      <t xml:space="preserve">1. Go to this P4 file path
</t>
    </r>
    <r>
      <rPr>
        <b/>
        <sz val="11.0"/>
      </rPr>
      <t xml:space="preserve">   //Fortnite/Main/FortniteGame/Build/p4lockdown/lockdown_config.ini</t>
    </r>
    <r>
      <rPr>
        <sz val="11.0"/>
      </rPr>
      <t xml:space="preserve">
2. Check out the file and Open. For the description, use the suggested text in Column H --&gt;
3. In the file, search for </t>
    </r>
    <r>
      <rPr>
        <b/>
        <sz val="11.0"/>
      </rPr>
      <t xml:space="preserve">[ReleaseA-Lockdown-Hardcore] </t>
    </r>
    <r>
      <rPr>
        <sz val="11.0"/>
      </rPr>
      <t>and</t>
    </r>
    <r>
      <rPr>
        <b/>
        <sz val="11.0"/>
      </rPr>
      <t xml:space="preserve"> [ReleaseB-Lockdown-Hardcore]</t>
    </r>
    <r>
      <rPr>
        <sz val="11.0"/>
      </rPr>
      <t xml:space="preserve">
4. Find the list that corresponds to this release's version
5. Delete the names that come after Stan.Hormell (ensure there is no comma after Stans name).
6. Navigate to the </t>
    </r>
    <r>
      <rPr>
        <b/>
        <sz val="11.0"/>
      </rPr>
      <t>[Release-Archive-Hardcore]</t>
    </r>
    <r>
      <rPr>
        <sz val="11.0"/>
      </rPr>
      <t xml:space="preserve"> section and remove the version corresponding to this checklist
7. Save and commit.</t>
    </r>
  </si>
  <si>
    <r>
      <rPr>
        <rFont val="arial, sans, sans-serif"/>
        <b/>
        <sz val="11.0"/>
      </rPr>
      <t xml:space="preserve">P4 Description:
</t>
    </r>
    <r>
      <rPr>
        <rFont val="arial, sans, sans-serif"/>
        <sz val="11.0"/>
      </rPr>
      <t xml:space="preserve">1. Removing Temporary Allow Listers for </t>
    </r>
    <r>
      <rPr>
        <rFont val="arial, sans, sans-serif"/>
        <color rgb="FFFF0000"/>
        <sz val="11.0"/>
      </rPr>
      <t xml:space="preserve">CHECKLIST_VERSION </t>
    </r>
    <r>
      <rPr>
        <rFont val="arial, sans, sans-serif"/>
        <sz val="11.0"/>
      </rPr>
      <t xml:space="preserve">Pencils Down
2. Removing </t>
    </r>
    <r>
      <rPr>
        <rFont val="arial, sans, sans-serif"/>
        <color rgb="FFFF0000"/>
        <sz val="11.0"/>
      </rPr>
      <t xml:space="preserve">CHECKLIST_VERSION </t>
    </r>
    <r>
      <rPr>
        <rFont val="arial, sans, sans-serif"/>
        <sz val="11.0"/>
      </rPr>
      <t xml:space="preserve">from [Release-Archive-Hardcore]
#jira none 
#rnx </t>
    </r>
  </si>
  <si>
    <r>
      <rPr>
        <rFont val="arial, sans, sans-serif"/>
        <b/>
        <sz val="11.0"/>
      </rPr>
      <t xml:space="preserve">Slack Release-XXXX-ext Channel:
</t>
    </r>
    <r>
      <rPr>
        <rFont val="arial, sans, sans-serif"/>
        <sz val="11.0"/>
      </rPr>
      <t xml:space="preserve">:announcement-1: </t>
    </r>
    <r>
      <rPr>
        <rFont val="arial, sans, sans-serif"/>
        <color rgb="FFFF0000"/>
        <sz val="11.0"/>
      </rPr>
      <t>CHECKLIST_VERSION</t>
    </r>
    <r>
      <rPr>
        <rFont val="arial, sans, sans-serif"/>
        <sz val="11.0"/>
      </rPr>
      <t xml:space="preserve"> is now Pencils Down and temporary allowlisted permissions have been revoked:pencilsdown: --
Everyone must now submit any changes through the Submit Tool using the </t>
    </r>
    <r>
      <rPr>
        <rFont val="arial, sans, sans-serif"/>
        <color rgb="FF1155CC"/>
        <sz val="11.0"/>
        <u/>
      </rPr>
      <t>standard integration process</t>
    </r>
    <r>
      <rPr>
        <rFont val="arial, sans, sans-serif"/>
        <sz val="11.0"/>
      </rPr>
      <t>.</t>
    </r>
  </si>
  <si>
    <r>
      <rPr>
        <rFont val="Arial"/>
        <sz val="11.0"/>
      </rPr>
      <t xml:space="preserve">Enable Robomerge Gate - </t>
    </r>
    <r>
      <rPr>
        <rFont val="Arial"/>
        <b/>
        <sz val="11.0"/>
        <u/>
      </rPr>
      <t>8PM ET</t>
    </r>
    <r>
      <rPr>
        <rFont val="Arial"/>
        <sz val="11.0"/>
      </rPr>
      <t xml:space="preserve">
This will create a post in the integrations channel if someone attempts to robomerge a change up to the Pencils Down branch</t>
    </r>
  </si>
  <si>
    <r>
      <rPr>
        <rFont val="Arial"/>
        <b/>
        <sz val="11.0"/>
      </rPr>
      <t>Commit CL:</t>
    </r>
    <r>
      <rPr>
        <rFont val="Arial"/>
        <sz val="11.0"/>
      </rPr>
      <t xml:space="preserve"> 12345</t>
    </r>
  </si>
  <si>
    <r>
      <rPr>
        <sz val="11.0"/>
      </rPr>
      <t xml:space="preserve">1. Go to this P4 file path
</t>
    </r>
    <r>
      <rPr>
        <b/>
        <sz val="11.0"/>
      </rPr>
      <t xml:space="preserve">   //GamePlugins/Main/Programs/RoboMerge/data/fortnite.branchmap.json</t>
    </r>
    <r>
      <rPr>
        <sz val="11.0"/>
      </rPr>
      <t xml:space="preserve">
2. Check out the file and Open. For the description, use the suggested text in Column H --&gt;
3. In the file, goto the section at the bottom for "edges"
4. Find the "from" and "to" line that corresponds to this release's version
5. Update "from" to the future branch, update "to" to the current branch
6. Use the Robomerge preview feature to ensure that there are no parsing issues (right click the pending CL in p4v and choose Robomerge Preview Graph from UE Toolbox) eg. </t>
    </r>
    <r>
      <rPr>
        <color rgb="FF1155CC"/>
        <sz val="11.0"/>
        <u/>
      </rPr>
      <t>https://robomerge.epicgames.net/preview/33192043</t>
    </r>
    <r>
      <rPr>
        <sz val="11.0"/>
      </rPr>
      <t xml:space="preserve">
7. Save and commit. [</t>
    </r>
    <r>
      <rPr>
        <color rgb="FF1155CC"/>
        <sz val="11.0"/>
        <u/>
      </rPr>
      <t>example</t>
    </r>
    <r>
      <rPr>
        <sz val="11.0"/>
      </rPr>
      <t>]</t>
    </r>
  </si>
  <si>
    <r>
      <rPr>
        <rFont val="Arial"/>
        <b/>
        <sz val="11.0"/>
      </rPr>
      <t xml:space="preserve">P4 Description:
</t>
    </r>
    <r>
      <rPr>
        <rFont val="Arial"/>
        <sz val="11.0"/>
      </rPr>
      <t>Adding XX.XX --&gt; XX.XX Robomerge Gate alert
#jira none
#rnx
#fyi stan.hormell, swarm-ue-build-reviews</t>
    </r>
  </si>
  <si>
    <r>
      <rPr>
        <rFont val="arial,sans,sans-serif"/>
        <b/>
        <sz val="11.0"/>
      </rPr>
      <t>P4 Description (example):</t>
    </r>
    <r>
      <rPr>
        <rFont val="arial,sans,sans-serif"/>
        <sz val="11.0"/>
      </rPr>
      <t xml:space="preserve">
Adding 29.40 --&gt; 29.30 Robomerge Gate alert
#jira none
#rnx
#fyi stan.hormell, swarm-ue-build-reviews</t>
    </r>
  </si>
  <si>
    <t>By Cert Sub</t>
  </si>
  <si>
    <t>"TO: Brian Weiss &lt;brian.weiss@microsoft.com&gt;, Epic Games WAM &lt;epicwam@microsoft.com&gt;
CC: Release-team"</t>
  </si>
  <si>
    <t>Verify Xbox Submission Validator logs do not have any warnings or errors</t>
  </si>
  <si>
    <t>These should show up in Horde but good to double confirm just in case</t>
  </si>
  <si>
    <t>Send Akamai early estimate of patch sizes</t>
  </si>
  <si>
    <t>Notify Nvidia of the upcoming patch date and time via email</t>
  </si>
  <si>
    <t>Notify AWS of the upcoming patch date, time, and sizes via email</t>
  </si>
  <si>
    <t>Notify Fastly of the upcoming patch date, time, and patch sizes</t>
  </si>
  <si>
    <t>Notify Cloudflare channel of the upcoming patch date, time, and patch sizes</t>
  </si>
  <si>
    <t>#vndr-cloudflare-ext #vndr-aws-egs-cloudfront-ext</t>
  </si>
  <si>
    <t>Notify ISP email group alias of the upcoming patch date, time and patch sizes</t>
  </si>
  <si>
    <r>
      <rPr>
        <rFont val="Arial"/>
        <b/>
        <sz val="11.0"/>
      </rPr>
      <t>Commit CL:</t>
    </r>
    <r>
      <rPr>
        <rFont val="Arial"/>
        <sz val="11.0"/>
      </rPr>
      <t xml:space="preserve"> 12345</t>
    </r>
  </si>
  <si>
    <r>
      <rPr>
        <sz val="11.0"/>
      </rPr>
      <t xml:space="preserve">1. Open P4 and navigate to the below file
   </t>
    </r>
    <r>
      <rPr>
        <b/>
        <sz val="11.0"/>
      </rPr>
      <t>//Fortnite/Release-</t>
    </r>
    <r>
      <rPr>
        <b/>
        <color rgb="FFFF0000"/>
        <sz val="11.0"/>
      </rPr>
      <t>XXXX</t>
    </r>
    <r>
      <rPr>
        <b/>
        <sz val="11.0"/>
      </rPr>
      <t>/FortniteGame/Config/DefaultEngine.ini</t>
    </r>
    <r>
      <rPr>
        <sz val="11.0"/>
      </rPr>
      <t xml:space="preserve">
2. Search file for the string: </t>
    </r>
    <r>
      <rPr>
        <b/>
        <sz val="11.0"/>
      </rPr>
      <t xml:space="preserve">VersionDisplayName
   </t>
    </r>
    <r>
      <rPr>
        <sz val="11.0"/>
      </rPr>
      <t xml:space="preserve">a. Should live under the </t>
    </r>
    <r>
      <rPr>
        <sz val="11.0"/>
        <u/>
      </rPr>
      <t>[/Script/AndroidRuntimeSettings.AndroidRuntimeSettings]</t>
    </r>
    <r>
      <rPr>
        <sz val="11.0"/>
      </rPr>
      <t xml:space="preserve"> header</t>
    </r>
    <r>
      <rPr>
        <b/>
        <sz val="11.0"/>
      </rPr>
      <t xml:space="preserve">
</t>
    </r>
    <r>
      <rPr>
        <sz val="11.0"/>
      </rPr>
      <t xml:space="preserve">3. Verify this is set to the release version in the format </t>
    </r>
    <r>
      <rPr>
        <b/>
        <sz val="11.0"/>
      </rPr>
      <t>XX.YY.Z</t>
    </r>
  </si>
  <si>
    <r>
      <rPr>
        <rFont val="Arial"/>
        <b/>
        <sz val="11.0"/>
      </rPr>
      <t xml:space="preserve">Last Release (XX.YY): </t>
    </r>
    <r>
      <rPr>
        <rFont val="Arial"/>
        <sz val="11.0"/>
      </rPr>
      <t>12345</t>
    </r>
    <r>
      <rPr>
        <rFont val="Arial"/>
        <b/>
        <sz val="11.0"/>
      </rPr>
      <t xml:space="preserve">
This Release (XX.YY):</t>
    </r>
    <r>
      <rPr>
        <rFont val="Arial"/>
        <sz val="11.0"/>
      </rPr>
      <t xml:space="preserve"> 12345
</t>
    </r>
    <r>
      <rPr>
        <rFont val="Arial"/>
        <b/>
        <sz val="11.0"/>
      </rPr>
      <t>Reviewed by:</t>
    </r>
    <r>
      <rPr>
        <rFont val="Arial"/>
        <sz val="11.0"/>
      </rPr>
      <t xml:space="preserve"> PERSON</t>
    </r>
  </si>
  <si>
    <r>
      <rPr>
        <sz val="11.0"/>
      </rPr>
      <t xml:space="preserve">1. Open P4 and navigate to the below file in the LAST release
</t>
    </r>
    <r>
      <rPr>
        <b/>
        <sz val="11.0"/>
      </rPr>
      <t xml:space="preserve">   //Fortnite/release-</t>
    </r>
    <r>
      <rPr>
        <b/>
        <color rgb="FFFF0000"/>
        <sz val="11.0"/>
      </rPr>
      <t>XXXX</t>
    </r>
    <r>
      <rPr>
        <b/>
        <sz val="11.0"/>
      </rPr>
      <t>/Engine/Source/Runtime/Core/Public/Misc/NetworkVersion.h</t>
    </r>
    <r>
      <rPr>
        <sz val="11.0"/>
      </rPr>
      <t xml:space="preserve">
2. Search file for the string: </t>
    </r>
    <r>
      <rPr>
        <b/>
        <sz val="11.0"/>
      </rPr>
      <t xml:space="preserve">ENGINE_NET_VERSION
</t>
    </r>
    <r>
      <rPr>
        <sz val="11.0"/>
      </rPr>
      <t>3. Note the listed CL in Column F
4. Repeat steps 1-2 for THIS release</t>
    </r>
    <r>
      <rPr>
        <b/>
        <sz val="11.0"/>
      </rPr>
      <t xml:space="preserve"> 
</t>
    </r>
    <r>
      <rPr>
        <sz val="11.0"/>
      </rPr>
      <t xml:space="preserve">   a. If the </t>
    </r>
    <r>
      <rPr>
        <b/>
        <sz val="11.0"/>
      </rPr>
      <t xml:space="preserve">ENGINE_NET_VERSION </t>
    </r>
    <r>
      <rPr>
        <sz val="11.0"/>
      </rPr>
      <t xml:space="preserve">is not set to 0, verify the set CL is higher than the previous release's CL
   b. If the </t>
    </r>
    <r>
      <rPr>
        <b/>
        <sz val="11.0"/>
      </rPr>
      <t xml:space="preserve">ENGINE_NET_VERSION </t>
    </r>
    <r>
      <rPr>
        <sz val="11.0"/>
      </rPr>
      <t>is set to 0, set it to a CL that is higher than the previous release's CL
      i. Can use the last successful Nightly Build CL &amp;</t>
    </r>
    <r>
      <rPr>
        <b/>
        <sz val="11.0"/>
      </rPr>
      <t xml:space="preserve"> </t>
    </r>
    <r>
      <rPr>
        <b/>
        <color rgb="FFFF0000"/>
        <sz val="11.0"/>
      </rPr>
      <t xml:space="preserve">make sure to deadend your commit using the suggested text in Column H
</t>
    </r>
    <r>
      <rPr>
        <sz val="11.0"/>
      </rPr>
      <t>5. Once submitted, have someone else on the team review your commit.</t>
    </r>
  </si>
  <si>
    <r>
      <rPr>
        <rFont val="arial,sans,sans-serif"/>
        <b/>
        <sz val="11.0"/>
      </rPr>
      <t xml:space="preserve">P4 Changelist Description:
----------------------------------------------------------------------
</t>
    </r>
    <r>
      <rPr>
        <rFont val="arial,sans,sans-serif"/>
        <sz val="11.0"/>
      </rPr>
      <t xml:space="preserve">
Setting NetCL after </t>
    </r>
    <r>
      <rPr>
        <rFont val="arial,sans,sans-serif"/>
        <color rgb="FFFF0000"/>
        <sz val="11.0"/>
      </rPr>
      <t>CHECKLIST_VERSION</t>
    </r>
    <r>
      <rPr>
        <rFont val="arial,sans,sans-serif"/>
        <sz val="11.0"/>
      </rPr>
      <t xml:space="preserve"> Hardlock
#jira none
#okforgithub public
#rnx
#robomerge -</t>
    </r>
    <r>
      <rPr>
        <rFont val="arial,sans,sans-serif"/>
        <color rgb="FFFF0000"/>
        <sz val="11.0"/>
      </rPr>
      <t xml:space="preserve">NEXT_VERSION
</t>
    </r>
    <r>
      <rPr>
        <rFont val="arial,sans,sans-serif"/>
        <sz val="11.0"/>
      </rPr>
      <t>#robomerge FNONLY</t>
    </r>
  </si>
  <si>
    <r>
      <rPr>
        <rFont val="Arial"/>
        <sz val="11.0"/>
      </rPr>
      <t xml:space="preserve">Tag fn-tech-patchreview in </t>
    </r>
    <r>
      <rPr>
        <rFont val="Arial"/>
        <color rgb="FF1155CC"/>
        <sz val="11.0"/>
        <u/>
      </rPr>
      <t>#fn-release-patchsizes</t>
    </r>
    <r>
      <rPr>
        <rFont val="Arial"/>
        <sz val="11.0"/>
      </rPr>
      <t>. Try to send first prelim sizes soon after hard-lock</t>
    </r>
  </si>
  <si>
    <r>
      <rPr>
        <rFont val="arial,sans,sans-serif"/>
        <sz val="11.0"/>
      </rPr>
      <t xml:space="preserve">Hello </t>
    </r>
    <r>
      <rPr>
        <rFont val="arial,sans,sans-serif"/>
        <color rgb="FF0000FF"/>
        <sz val="11.0"/>
      </rPr>
      <t xml:space="preserve">@fn-tech-patchreview </t>
    </r>
    <r>
      <rPr>
        <rFont val="arial,sans,sans-serif"/>
        <sz val="11.0"/>
      </rPr>
      <t xml:space="preserve">
Can you please review and sign off on the above Patch Sizes?</t>
    </r>
  </si>
  <si>
    <t>Confirm the final loc commit job successfully makes it into P4</t>
  </si>
  <si>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</si>
  <si>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#fn-release-loc</t>
    </r>
    <r>
      <rPr>
        <rFont val="Arial"/>
        <sz val="11.0"/>
      </rPr>
      <t xml:space="preserve"> slack channel 
2. Look for the thread around </t>
    </r>
    <r>
      <rPr>
        <rFont val="Arial"/>
        <b/>
        <sz val="11.0"/>
      </rPr>
      <t xml:space="preserve">Final Loc Import
</t>
    </r>
    <r>
      <rPr>
        <rFont val="Arial"/>
        <sz val="11.0"/>
      </rPr>
      <t xml:space="preserve">   a. FN is Kevin Shen Raúl Arol, UEFN is Asli Sokmen</t>
    </r>
    <r>
      <rPr>
        <rFont val="Arial"/>
        <b/>
        <sz val="11.0"/>
      </rPr>
      <t xml:space="preserve">
</t>
    </r>
    <r>
      <rPr>
        <rFont val="Arial"/>
        <sz val="11.0"/>
      </rPr>
      <t>3. If not already stated when its coming in (or past that date), poke the thread using the suggested text in Column I</t>
    </r>
  </si>
  <si>
    <r>
      <rPr>
        <sz val="11.0"/>
      </rPr>
      <t xml:space="preserve">Hi 
</t>
    </r>
    <r>
      <rPr>
        <color rgb="FFFF0000"/>
        <sz val="11.0"/>
      </rPr>
      <t>@UEFN_LOC_POC @FN_LOC_POC</t>
    </r>
    <r>
      <rPr>
        <sz val="11.0"/>
      </rPr>
      <t xml:space="preserve"> just want to confirm the final loc commit job is on track for both FN / UEFN loc. 
Is that targeting for tonight?</t>
    </r>
  </si>
  <si>
    <r>
      <rPr>
        <rFont val="Arial"/>
        <sz val="11.0"/>
      </rPr>
      <t xml:space="preserve">Release Content Legal Approval (FN and UEFN content)
   </t>
    </r>
    <r>
      <rPr>
        <rFont val="Arial"/>
        <color rgb="FF1155CC"/>
        <sz val="11.0"/>
        <u/>
      </rPr>
      <t>Cosmetic Content Assets Sheet</t>
    </r>
  </si>
  <si>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</si>
  <si>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#fn-legal-publishing-approvals-ext</t>
    </r>
    <r>
      <rPr>
        <rFont val="Arial"/>
        <sz val="11.0"/>
      </rPr>
      <t xml:space="preserve"> slack channel
2. Look for thread containing </t>
    </r>
    <r>
      <rPr>
        <rFont val="Arial"/>
        <b/>
        <sz val="11.0"/>
      </rPr>
      <t xml:space="preserve">Ready For Review
</t>
    </r>
    <r>
      <rPr>
        <rFont val="Arial"/>
        <sz val="11.0"/>
      </rPr>
      <t xml:space="preserve">   a. Currently by Adam Baxter &amp; Ben Massoglia (Ben to take over in the future)
3. If thread is not present, send a DM to Adam Baxter &amp; Steve Allison asking when that will happen
4. Ensure final signoff is given</t>
    </r>
  </si>
  <si>
    <t>Make sure Disallow List was reviewed (test videos, out of date replay files, etc) 
 (FN, FNE (Creative+UEFN), JUNO, DelMar, Sparks terms)</t>
  </si>
  <si>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</si>
  <si>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#fn-encryptedassets-ext</t>
    </r>
    <r>
      <rPr>
        <rFont val="Arial"/>
        <sz val="11.0"/>
      </rPr>
      <t xml:space="preserve"> slack channel 
2. Look for the thread containing </t>
    </r>
    <r>
      <rPr>
        <rFont val="Arial"/>
        <b/>
        <sz val="11.0"/>
      </rPr>
      <t xml:space="preserve">Datamine Results
</t>
    </r>
    <r>
      <rPr>
        <rFont val="Arial"/>
        <sz val="11.0"/>
      </rPr>
      <t xml:space="preserve">   a. Currently by Adam Baxter &amp; Ben Massoglia (Ben to take over in the future)
3. If thread is not present, send a DM to Adam Baxter &amp; Steve Allison asking when that will happen
4. Reminder to confirm that All FN, FNE (Creative+UEFN), JUNO, DelMar, Sparks terms are being checked</t>
    </r>
  </si>
  <si>
    <r>
      <rPr>
        <rFont val="Arial"/>
        <b/>
        <sz val="11.0"/>
      </rPr>
      <t xml:space="preserve">Code Only Build: </t>
    </r>
    <r>
      <rPr>
        <rFont val="Arial"/>
        <b val="0"/>
        <color rgb="FF0000FF"/>
        <sz val="11.0"/>
      </rPr>
      <t>LINK</t>
    </r>
    <r>
      <rPr>
        <rFont val="Arial"/>
        <b/>
        <sz val="11.0"/>
      </rPr>
      <t xml:space="preserve">
Android Promotion to ReleaseStaging: </t>
    </r>
    <r>
      <rPr>
        <rFont val="Arial"/>
        <b val="0"/>
        <color rgb="FF0000FF"/>
        <sz val="11.0"/>
      </rPr>
      <t>LINK</t>
    </r>
    <r>
      <rPr>
        <rFont val="Arial"/>
        <b/>
        <sz val="11.0"/>
      </rPr>
      <t xml:space="preserve">
All Platform Promotion Job: </t>
    </r>
    <r>
      <rPr>
        <rFont val="Arial"/>
        <b val="0"/>
        <color rgb="FF0000FF"/>
        <sz val="11.0"/>
      </rPr>
      <t>LINK</t>
    </r>
    <r>
      <rPr>
        <rFont val="Arial"/>
        <b/>
        <sz val="11.0"/>
      </rPr>
      <t xml:space="preserve">
Link(s) to Error/Warning Thread(s):
</t>
    </r>
    <r>
      <rPr>
        <rFont val="Arial"/>
        <b val="0"/>
        <sz val="11.0"/>
      </rPr>
      <t xml:space="preserve">   - </t>
    </r>
    <r>
      <rPr>
        <rFont val="Arial"/>
        <b val="0"/>
        <color rgb="FF0000FF"/>
        <sz val="11.0"/>
      </rPr>
      <t xml:space="preserve">Link 1
</t>
    </r>
    <r>
      <rPr>
        <rFont val="Arial"/>
        <b val="0"/>
        <sz val="11.0"/>
      </rPr>
      <t xml:space="preserve">   - </t>
    </r>
    <r>
      <rPr>
        <rFont val="Arial"/>
        <b val="0"/>
        <color rgb="FF0000FF"/>
        <sz val="11.0"/>
      </rPr>
      <t>Link 2</t>
    </r>
  </si>
  <si>
    <r>
      <rPr>
        <rFont val="Arial"/>
        <sz val="11.0"/>
      </rPr>
      <t xml:space="preserve">1. Navigate to this release's </t>
    </r>
    <r>
      <rPr>
        <rFont val="Arial"/>
        <b/>
        <sz val="11.0"/>
      </rPr>
      <t>Builds</t>
    </r>
    <r>
      <rPr>
        <rFont val="Arial"/>
        <sz val="11.0"/>
      </rPr>
      <t xml:space="preserve"> tab in horde
2. Copy the CL of the last passing build
3. New Job &gt; </t>
    </r>
    <r>
      <rPr>
        <rFont val="Arial"/>
        <b/>
        <sz val="11.0"/>
      </rPr>
      <t>Minimal Code Only Build</t>
    </r>
    <r>
      <rPr>
        <rFont val="Arial"/>
        <sz val="11.0"/>
      </rPr>
      <t xml:space="preserve">
4. Set the </t>
    </r>
    <r>
      <rPr>
        <rFont val="Arial"/>
        <b/>
        <sz val="11.0"/>
      </rPr>
      <t xml:space="preserve">Base Change </t>
    </r>
    <r>
      <rPr>
        <rFont val="Arial"/>
        <sz val="11.0"/>
      </rPr>
      <t xml:space="preserve">to the last passing build you copied
5. Set the </t>
    </r>
    <r>
      <rPr>
        <rFont val="Arial"/>
        <b/>
        <sz val="11.0"/>
      </rPr>
      <t>Change</t>
    </r>
    <r>
      <rPr>
        <rFont val="Arial"/>
        <sz val="11.0"/>
      </rPr>
      <t xml:space="preserve"> CL to a green incremental's CL
6. Start Job
   a. escalate errors/warnings to </t>
    </r>
    <r>
      <rPr>
        <rFont val="Arial"/>
        <color rgb="FF0000FF"/>
        <sz val="11.0"/>
        <u/>
      </rPr>
      <t>#fn-build-health-ext</t>
    </r>
    <r>
      <rPr>
        <rFont val="Arial"/>
        <sz val="11.0"/>
      </rPr>
      <t xml:space="preserve"> or </t>
    </r>
    <r>
      <rPr>
        <rFont val="Arial"/>
        <color rgb="FF0000FF"/>
        <sz val="11.0"/>
        <u/>
      </rPr>
      <t>#buildfarm-support-ext</t>
    </r>
    <r>
      <rPr>
        <rFont val="Arial"/>
        <sz val="11.0"/>
      </rPr>
      <t xml:space="preserve"> (if applicable) for fixes
</t>
    </r>
    <r>
      <rPr>
        <rFont val="Arial"/>
        <color rgb="FFFF00FF"/>
        <sz val="11.0"/>
      </rPr>
      <t xml:space="preserve">
</t>
    </r>
    <r>
      <rPr>
        <rFont val="Arial"/>
        <sz val="11.0"/>
      </rPr>
      <t xml:space="preserve">7. Once complete, copy the ++CL and navigate to the </t>
    </r>
    <r>
      <rPr>
        <rFont val="Arial"/>
        <color rgb="FF1155CC"/>
        <sz val="11.0"/>
        <u/>
      </rPr>
      <t>promotions tab</t>
    </r>
    <r>
      <rPr>
        <rFont val="Arial"/>
        <sz val="11.0"/>
      </rPr>
      <t xml:space="preserve"> of main horde and hit </t>
    </r>
    <r>
      <rPr>
        <rFont val="Arial"/>
        <b/>
        <sz val="11.0"/>
      </rPr>
      <t>New Job</t>
    </r>
    <r>
      <rPr>
        <rFont val="Arial"/>
        <sz val="11.0"/>
      </rPr>
      <t xml:space="preserve">
8. First we will promote </t>
    </r>
    <r>
      <rPr>
        <rFont val="Arial"/>
        <color rgb="FFFF0000"/>
        <sz val="11.0"/>
      </rPr>
      <t>Android</t>
    </r>
    <r>
      <rPr>
        <rFont val="Arial"/>
        <sz val="11.0"/>
      </rPr>
      <t xml:space="preserve">. Set the following:
   a. </t>
    </r>
    <r>
      <rPr>
        <rFont val="Arial"/>
        <b/>
        <sz val="11.0"/>
      </rPr>
      <t xml:space="preserve">Template </t>
    </r>
    <r>
      <rPr>
        <rFont val="Arial"/>
        <sz val="11.0"/>
      </rPr>
      <t xml:space="preserve">Promotion Job (Client) 
</t>
    </r>
    <r>
      <rPr>
        <rFont val="Arial"/>
        <b/>
        <sz val="11.0"/>
      </rPr>
      <t xml:space="preserve">   </t>
    </r>
    <r>
      <rPr>
        <rFont val="Arial"/>
        <sz val="11.0"/>
      </rPr>
      <t xml:space="preserve">b. </t>
    </r>
    <r>
      <rPr>
        <rFont val="Arial"/>
        <b/>
        <sz val="11.0"/>
      </rPr>
      <t>Build Version</t>
    </r>
    <r>
      <rPr>
        <rFont val="Arial"/>
        <sz val="11.0"/>
      </rPr>
      <t xml:space="preserve"> to the ++CL 
   c. </t>
    </r>
    <r>
      <rPr>
        <rFont val="Arial"/>
        <b/>
        <sz val="11.0"/>
      </rPr>
      <t>To App Name</t>
    </r>
    <r>
      <rPr>
        <rFont val="Arial"/>
        <sz val="11.0"/>
      </rPr>
      <t xml:space="preserve"> to </t>
    </r>
    <r>
      <rPr>
        <rFont val="Arial"/>
        <sz val="11.0"/>
        <u/>
      </rPr>
      <t>FortniteReleaseStage</t>
    </r>
    <r>
      <rPr>
        <rFont val="Arial"/>
        <sz val="11.0"/>
      </rPr>
      <t xml:space="preserve"> (2nd from bottom in list)
   d. </t>
    </r>
    <r>
      <rPr>
        <rFont val="Arial"/>
        <b/>
        <sz val="11.0"/>
      </rPr>
      <t>Promote Platforms</t>
    </r>
    <r>
      <rPr>
        <rFont val="Arial"/>
        <sz val="11.0"/>
      </rPr>
      <t xml:space="preserve"> to Android - EGS App
   e. Uncheck </t>
    </r>
    <r>
      <rPr>
        <rFont val="Arial"/>
        <b/>
        <sz val="11.0"/>
      </rPr>
      <t xml:space="preserve">Keep Build Alive
</t>
    </r>
    <r>
      <rPr>
        <rFont val="Arial"/>
        <sz val="11.0"/>
      </rPr>
      <t xml:space="preserve">9. Start Job
   a. escalate errors/warnings to </t>
    </r>
    <r>
      <rPr>
        <rFont val="Arial"/>
        <color rgb="FF1155CC"/>
        <sz val="11.0"/>
        <u/>
      </rPr>
      <t xml:space="preserve">#fn-build-health-ext </t>
    </r>
    <r>
      <rPr>
        <rFont val="Arial"/>
        <sz val="11.0"/>
      </rPr>
      <t xml:space="preserve">or </t>
    </r>
    <r>
      <rPr>
        <rFont val="Arial"/>
        <color rgb="FF1155CC"/>
        <sz val="11.0"/>
        <u/>
      </rPr>
      <t>#buildfarm-support-ext</t>
    </r>
    <r>
      <rPr>
        <rFont val="Arial"/>
        <sz val="11.0"/>
      </rPr>
      <t xml:space="preserve"> (if applicable) for fixes
10. Once complete, reach out to RQA or the Apps Team Reps on RM to see which backend to promote to for this test
11. Once you have an approved backend, rerun steps 7-9
</t>
    </r>
    <r>
      <rPr>
        <rFont val="Arial"/>
        <b/>
        <sz val="11.0"/>
      </rPr>
      <t xml:space="preserve">   </t>
    </r>
    <r>
      <rPr>
        <rFont val="Arial"/>
        <sz val="11.0"/>
      </rPr>
      <t xml:space="preserve">a. </t>
    </r>
    <r>
      <rPr>
        <rFont val="Arial"/>
        <b/>
        <sz val="11.0"/>
      </rPr>
      <t xml:space="preserve">Template </t>
    </r>
    <r>
      <rPr>
        <rFont val="Arial"/>
        <sz val="11.0"/>
      </rPr>
      <t xml:space="preserve">Promotion Job (Client) </t>
    </r>
    <r>
      <rPr>
        <rFont val="Arial"/>
        <b/>
        <sz val="11.0"/>
      </rPr>
      <t xml:space="preserve">   
</t>
    </r>
    <r>
      <rPr>
        <rFont val="Arial"/>
        <sz val="11.0"/>
      </rPr>
      <t xml:space="preserve">   b. </t>
    </r>
    <r>
      <rPr>
        <rFont val="Arial"/>
        <b/>
        <sz val="11.0"/>
      </rPr>
      <t>Build Version</t>
    </r>
    <r>
      <rPr>
        <rFont val="Arial"/>
        <sz val="11.0"/>
      </rPr>
      <t xml:space="preserve"> to the ++CL 
</t>
    </r>
    <r>
      <rPr>
        <rFont val="Arial"/>
        <b/>
        <sz val="11.0"/>
      </rPr>
      <t xml:space="preserve">   </t>
    </r>
    <r>
      <rPr>
        <rFont val="Arial"/>
        <sz val="11.0"/>
      </rPr>
      <t xml:space="preserve">c. </t>
    </r>
    <r>
      <rPr>
        <rFont val="Arial"/>
        <b/>
        <sz val="11.0"/>
      </rPr>
      <t>To App Name</t>
    </r>
    <r>
      <rPr>
        <rFont val="Arial"/>
        <sz val="11.0"/>
      </rPr>
      <t xml:space="preserve"> to the approved backend
   d. </t>
    </r>
    <r>
      <rPr>
        <rFont val="Arial"/>
        <b/>
        <sz val="11.0"/>
      </rPr>
      <t>Promote Platforms</t>
    </r>
    <r>
      <rPr>
        <rFont val="Arial"/>
        <sz val="11.0"/>
      </rPr>
      <t xml:space="preserve"> to </t>
    </r>
    <r>
      <rPr>
        <rFont val="Arial"/>
        <color rgb="FFFF0000"/>
        <sz val="11.0"/>
      </rPr>
      <t>all the platforms built in the Minimal Code Only</t>
    </r>
    <r>
      <rPr>
        <rFont val="Arial"/>
        <sz val="11.0"/>
      </rPr>
      <t xml:space="preserve">
   e. Uncheck </t>
    </r>
    <r>
      <rPr>
        <rFont val="Arial"/>
        <b/>
        <sz val="11.0"/>
      </rPr>
      <t>Keep Build Alive</t>
    </r>
    <r>
      <rPr>
        <rFont val="Arial"/>
        <sz val="11.0"/>
      </rPr>
      <t xml:space="preserve">
12. Start Job
   a. escalate errors/warnings to </t>
    </r>
    <r>
      <rPr>
        <rFont val="Arial"/>
        <color rgb="FF1155CC"/>
        <sz val="11.0"/>
        <u/>
      </rPr>
      <t>#fn-build-health-ext</t>
    </r>
    <r>
      <rPr>
        <rFont val="Arial"/>
        <sz val="11.0"/>
      </rPr>
      <t xml:space="preserve"> or </t>
    </r>
    <r>
      <rPr>
        <rFont val="Arial"/>
        <color rgb="FF1155CC"/>
        <sz val="11.0"/>
        <u/>
      </rPr>
      <t>#buildfarm-support-ext</t>
    </r>
    <r>
      <rPr>
        <rFont val="Arial"/>
        <sz val="11.0"/>
      </rPr>
      <t xml:space="preserve"> (if applicable) for fixes
13. If all goes well, likely revert the backend back to its previous state (follow up with whoever gave it to you)</t>
    </r>
  </si>
  <si>
    <r>
      <rPr>
        <rFont val="Arial"/>
        <sz val="11.0"/>
      </rPr>
      <t xml:space="preserve">FortniteContentBuilds: 
Verify platforms below have been updated correctly:
 - PC/Windows
 - Android
 - PS4
 - PS5
 - Switch
 - XB1
 - XSX
</t>
    </r>
    <r>
      <rPr>
        <rFont val="Arial"/>
        <color rgb="FF1155CC"/>
        <sz val="11.0"/>
        <u/>
      </rPr>
      <t>Old Wiki</t>
    </r>
  </si>
  <si>
    <t>If the admin portal looks weird, confirm the .json file is showing the correct CLs
We can safely ignore the following:
- iOS</t>
  </si>
  <si>
    <r>
      <rPr>
        <sz val="11.0"/>
      </rPr>
      <t xml:space="preserve">1. Navigate to the </t>
    </r>
    <r>
      <rPr>
        <color rgb="FF1155CC"/>
        <sz val="11.0"/>
        <u/>
      </rPr>
      <t>FortniteContentBuilds</t>
    </r>
    <r>
      <rPr>
        <sz val="11.0"/>
      </rPr>
      <t xml:space="preserve"> section of the Admin Portal
2. Under the </t>
    </r>
    <r>
      <rPr>
        <b/>
        <sz val="11.0"/>
      </rPr>
      <t>Promotion Labels</t>
    </r>
    <r>
      <rPr>
        <sz val="11.0"/>
      </rPr>
      <t xml:space="preserve"> section, Look for the </t>
    </r>
    <r>
      <rPr>
        <b/>
        <sz val="11.0"/>
      </rPr>
      <t>Live</t>
    </r>
    <r>
      <rPr>
        <sz val="11.0"/>
      </rPr>
      <t xml:space="preserve"> label (should be first) and open the dropdown
3. Open another window and go to the </t>
    </r>
    <r>
      <rPr>
        <color rgb="FF1155CC"/>
        <sz val="11.0"/>
      </rPr>
      <t>Release Log</t>
    </r>
    <r>
      <rPr>
        <sz val="11.0"/>
      </rPr>
      <t xml:space="preserve"> to see our live CLs
4. Copy the Live CL for </t>
    </r>
    <r>
      <rPr>
        <b/>
        <sz val="11.0"/>
      </rPr>
      <t>PC/Windows</t>
    </r>
    <r>
      <rPr>
        <sz val="11.0"/>
      </rPr>
      <t xml:space="preserve"> and search for it in the admin portal's Live Label to verify it is correctly reflected
   a. Repeat this step for </t>
    </r>
    <r>
      <rPr>
        <b/>
        <sz val="11.0"/>
      </rPr>
      <t>Android, PS4, PS5, Switch, XB1, XSX</t>
    </r>
    <r>
      <rPr>
        <sz val="11.0"/>
      </rPr>
      <t xml:space="preserve"> (Ignore iOS, XboxOne &amp; XboxOneGDK)
5. Repeat steps 2-4a. This time for the </t>
    </r>
    <r>
      <rPr>
        <b/>
        <sz val="11.0"/>
      </rPr>
      <t>Rollback</t>
    </r>
    <r>
      <rPr>
        <sz val="11.0"/>
      </rPr>
      <t xml:space="preserve"> label. 
   a. Type </t>
    </r>
    <r>
      <rPr>
        <b/>
        <sz val="11.0"/>
      </rPr>
      <t xml:space="preserve">Rollback </t>
    </r>
    <r>
      <rPr>
        <sz val="11.0"/>
      </rPr>
      <t xml:space="preserve">into the filter, then hit the Label Name column header twice to find it.
6. The CL you are looking for is the CL immediately previous to the live CL. Look in </t>
    </r>
    <r>
      <rPr>
        <sz val="11.0"/>
        <u/>
      </rPr>
      <t>Current &amp; Previous Releases</t>
    </r>
    <r>
      <rPr>
        <sz val="11.0"/>
      </rPr>
      <t xml:space="preserve"> section of the Release Log
7. As a secondary check, you can navigate to the below file on the network drive (easiest to use a VM to work computer)
   </t>
    </r>
    <r>
      <rPr>
        <b/>
        <sz val="11.0"/>
      </rPr>
      <t xml:space="preserve">P:\Builds\Automation\Fortnite\Config\ConsoleLiveLabels.json
</t>
    </r>
    <r>
      <rPr>
        <sz val="11.0"/>
      </rPr>
      <t>8. Do a find and search of the live and immediately previous to live CLs to ensure they are present 
   a. Can open the file in a text editor &gt; Ctrl+F &gt; Insert CL. It should return 5 hits (PS4, PS5, Switch, XB1, XSX)</t>
    </r>
  </si>
  <si>
    <t>Get Folder Comparison sign off from Anticheat for PC 
(Anticheat PC Diff for UEFN and FN)</t>
  </si>
  <si>
    <r>
      <rPr>
        <rFont val="Arial"/>
        <sz val="11.0"/>
      </rPr>
      <t xml:space="preserve">1. Check email for </t>
    </r>
    <r>
      <rPr>
        <rFont val="Arial"/>
        <b/>
        <sz val="11.0"/>
      </rPr>
      <t xml:space="preserve">Folder Comparison
</t>
    </r>
    <r>
      <rPr>
        <rFont val="Arial"/>
        <sz val="11.0"/>
      </rPr>
      <t xml:space="preserve">2. Find the email associated with the latest approved PC candidate 
     (ex. ++Fortnite+Release-26.30-CL-28509302)
3. Ensure there are links to the diff (current live CL vs candidate) for the </t>
    </r>
    <r>
      <rPr>
        <rFont val="Arial"/>
        <b/>
        <sz val="11.0"/>
      </rPr>
      <t>Game Client</t>
    </r>
    <r>
      <rPr>
        <rFont val="Arial"/>
        <sz val="11.0"/>
      </rPr>
      <t xml:space="preserve"> &amp; </t>
    </r>
    <r>
      <rPr>
        <rFont val="Arial"/>
        <b/>
        <sz val="11.0"/>
      </rPr>
      <t xml:space="preserve">UEFN
</t>
    </r>
    <r>
      <rPr>
        <rFont val="Arial"/>
        <sz val="11.0"/>
      </rPr>
      <t>4. Ensure we get sign off (</t>
    </r>
    <r>
      <rPr>
        <rFont val="Arial"/>
        <sz val="11.0"/>
        <u/>
      </rPr>
      <t>Ben Temple, Joe Barrett or Lukasz currently</t>
    </r>
    <r>
      <rPr>
        <rFont val="Arial"/>
        <sz val="11.0"/>
      </rPr>
      <t>)</t>
    </r>
  </si>
  <si>
    <t>Make sure PS5 titleconfiguration.json/fortbuild.xml files are updated</t>
  </si>
  <si>
    <t>Make sure PS4 titleconfiguration.json/fortbuild.xml files are updated</t>
  </si>
  <si>
    <t>PS4/PS5/XB1/XSX/Switch</t>
  </si>
  <si>
    <r>
      <rPr>
        <rFont val="Arial"/>
        <sz val="11.0"/>
      </rPr>
      <t xml:space="preserve">Details in this document </t>
    </r>
    <r>
      <rPr>
        <rFont val="Arial"/>
        <color rgb="FF1155CC"/>
        <sz val="11.0"/>
        <u/>
      </rPr>
      <t>https://docs.google.com/document/d/1krb18jjtEBn10duEBgaiklnLnN55RE5raKLL4acSX3c/edit#heading=h.xd3o88dyuuik</t>
    </r>
  </si>
  <si>
    <r>
      <rPr>
        <rFont val="Arial"/>
        <sz val="11.0"/>
      </rPr>
      <t xml:space="preserve">Send </t>
    </r>
    <r>
      <rPr>
        <rFont val="Arial"/>
        <sz val="11.0"/>
        <u/>
      </rPr>
      <t>Last Call</t>
    </r>
    <r>
      <rPr>
        <rFont val="Arial"/>
        <sz val="11.0"/>
      </rPr>
      <t xml:space="preserve"> bump for callouts in the </t>
    </r>
    <r>
      <rPr>
        <rFont val="Arial"/>
        <b/>
        <sz val="11.0"/>
      </rPr>
      <t>Release Strategy Email</t>
    </r>
    <r>
      <rPr>
        <rFont val="Arial"/>
        <sz val="11.0"/>
      </rPr>
      <t xml:space="preserve">. 
</t>
    </r>
    <r>
      <rPr>
        <rFont val="Arial"/>
        <color rgb="FF1155CC"/>
        <sz val="11.0"/>
        <u/>
      </rPr>
      <t>WIKI</t>
    </r>
  </si>
  <si>
    <r>
      <rPr>
        <sz val="11.0"/>
      </rPr>
      <t xml:space="preserve">1. Go to your email and search for the </t>
    </r>
    <r>
      <rPr>
        <color rgb="FFFF0000"/>
        <sz val="11.0"/>
      </rPr>
      <t>CHECKLIST_VERSION</t>
    </r>
    <r>
      <rPr>
        <sz val="11.0"/>
      </rPr>
      <t xml:space="preserve"> Release Strategy for this version
2. Send a follow up email using the suggested text in Column H
   a. Deadline for a </t>
    </r>
    <r>
      <rPr>
        <sz val="11.0"/>
        <u/>
      </rPr>
      <t>Tuesday deploy is noon on the Friday</t>
    </r>
    <r>
      <rPr>
        <sz val="11.0"/>
      </rPr>
      <t xml:space="preserve">
   b. Deadline for a </t>
    </r>
    <r>
      <rPr>
        <sz val="11.0"/>
        <u/>
      </rPr>
      <t xml:space="preserve">Friday deploy is noon on the Tuesday
</t>
    </r>
  </si>
  <si>
    <r>
      <rPr>
        <rFont val="Arial"/>
        <sz val="11.0"/>
      </rPr>
      <t xml:space="preserve">Bumping the thread here for any last minute </t>
    </r>
    <r>
      <rPr>
        <rFont val="Arial"/>
        <color rgb="FFFF0000"/>
        <sz val="11.0"/>
      </rPr>
      <t xml:space="preserve">CHECKLIST_VERSION </t>
    </r>
    <r>
      <rPr>
        <rFont val="Arial"/>
        <sz val="11.0"/>
      </rPr>
      <t xml:space="preserve">Call Outs
</t>
    </r>
    <r>
      <rPr>
        <rFont val="Arial"/>
        <color rgb="FFFF0000"/>
        <sz val="11.0"/>
      </rPr>
      <t xml:space="preserve">(Copy the below in again from the initial email)
</t>
    </r>
    <r>
      <rPr>
        <rFont val="Arial"/>
        <b/>
        <sz val="11.0"/>
      </rPr>
      <t xml:space="preserve">From: </t>
    </r>
    <r>
      <rPr>
        <rFont val="Arial"/>
        <sz val="11.0"/>
      </rPr>
      <t xml:space="preserve">Deadline for both Deploy Strategy and Hotfix Config.....
</t>
    </r>
    <r>
      <rPr>
        <rFont val="Arial"/>
        <b/>
        <sz val="11.0"/>
      </rPr>
      <t>Till:</t>
    </r>
    <r>
      <rPr>
        <rFont val="Arial"/>
        <sz val="11.0"/>
      </rPr>
      <t xml:space="preserve"> If you are the owner of a Deploy or Hotfix item you are strongly encouraged to attend</t>
    </r>
  </si>
  <si>
    <r>
      <rPr>
        <rFont val="Arial"/>
        <sz val="11.0"/>
      </rPr>
      <t xml:space="preserve">Determine Ship List (using the below Airtable) and pin it in Slack
New Hotness: 
</t>
    </r>
    <r>
      <rPr>
        <rFont val="Arial"/>
        <color rgb="FF1155CC"/>
        <sz val="11.0"/>
        <u/>
      </rPr>
      <t>Deliverables Roadmap
Build View</t>
    </r>
  </si>
  <si>
    <r>
      <rPr>
        <rFont val="Arial"/>
        <b/>
        <color rgb="FF000000"/>
        <sz val="11.0"/>
      </rPr>
      <t>Slack</t>
    </r>
    <r>
      <rPr>
        <rFont val="Arial"/>
        <color rgb="FF000000"/>
        <sz val="11.0"/>
      </rPr>
      <t xml:space="preserve">: </t>
    </r>
    <r>
      <rPr>
        <rFont val="Arial"/>
        <color rgb="FF0000FF"/>
        <sz val="11.0"/>
      </rPr>
      <t>LINK</t>
    </r>
  </si>
  <si>
    <r>
      <rPr>
        <rFont val="Arial"/>
        <sz val="11.0"/>
      </rPr>
      <t xml:space="preserve">1. Go to the </t>
    </r>
    <r>
      <rPr>
        <rFont val="Arial"/>
        <color rgb="FF1155CC"/>
        <sz val="11.0"/>
        <u/>
      </rPr>
      <t>Deliverables Roadmap</t>
    </r>
    <r>
      <rPr>
        <rFont val="Arial"/>
        <sz val="11.0"/>
      </rPr>
      <t xml:space="preserve">
2. Compile a list of all changes going into the release using the format in Column H
3. Post to #fn-release-</t>
    </r>
    <r>
      <rPr>
        <rFont val="Arial"/>
        <color rgb="FFFF0000"/>
        <sz val="11.0"/>
      </rPr>
      <t>CHECKLIST_VERSION</t>
    </r>
    <r>
      <rPr>
        <rFont val="Arial"/>
        <sz val="11.0"/>
      </rPr>
      <t xml:space="preserve">-ext channel and Pin the message.
     </t>
    </r>
    <r>
      <rPr>
        <rFont val="Arial"/>
        <color rgb="FF1155CC"/>
        <sz val="11.0"/>
        <u/>
      </rPr>
      <t>Example Here</t>
    </r>
  </si>
  <si>
    <r>
      <rPr>
        <color rgb="FFFF0000"/>
        <sz val="11.0"/>
      </rPr>
      <t>CHECKLIST_VERSION</t>
    </r>
    <r>
      <rPr>
        <sz val="11.0"/>
      </rPr>
      <t xml:space="preserve"> Ship List :ship:
- Items/Gameplay: </t>
    </r>
    <r>
      <rPr>
        <color rgb="FFFF0000"/>
        <sz val="11.0"/>
      </rPr>
      <t>XXX</t>
    </r>
    <r>
      <rPr>
        <sz val="11.0"/>
      </rPr>
      <t xml:space="preserve">
- REGS/Quests: </t>
    </r>
    <r>
      <rPr>
        <color rgb="FFFF0000"/>
        <sz val="11.0"/>
      </rPr>
      <t>XXX</t>
    </r>
    <r>
      <rPr>
        <sz val="11.0"/>
      </rPr>
      <t xml:space="preserve">
- Creative: </t>
    </r>
    <r>
      <rPr>
        <color rgb="FFFF0000"/>
        <sz val="11.0"/>
      </rPr>
      <t>XXX</t>
    </r>
  </si>
  <si>
    <r>
      <rPr>
        <rFont val="Arial"/>
        <b/>
        <sz val="11.0"/>
      </rPr>
      <t xml:space="preserve">Slack Links:
</t>
    </r>
    <r>
      <rPr>
        <rFont val="Arial"/>
        <sz val="11.0"/>
      </rPr>
      <t xml:space="preserve">
LiveOps
ReleaseQA
Community</t>
    </r>
  </si>
  <si>
    <r>
      <rPr>
        <sz val="11.0"/>
      </rPr>
      <t xml:space="preserve">1. Message the below groups using the suggested text in Column H.
</t>
    </r>
    <r>
      <rPr>
        <b/>
        <sz val="11.0"/>
      </rPr>
      <t xml:space="preserve">  </t>
    </r>
    <r>
      <rPr>
        <sz val="11.0"/>
      </rPr>
      <t xml:space="preserve"> a.</t>
    </r>
    <r>
      <rPr>
        <b/>
        <sz val="11.0"/>
      </rPr>
      <t xml:space="preserve"> </t>
    </r>
    <r>
      <rPr>
        <color rgb="FF1155CC"/>
        <sz val="11.0"/>
        <u/>
      </rPr>
      <t xml:space="preserve">LiveOps
</t>
    </r>
    <r>
      <rPr>
        <sz val="11.0"/>
      </rPr>
      <t xml:space="preserve">   b. </t>
    </r>
    <r>
      <rPr>
        <color rgb="FF1155CC"/>
        <sz val="11.0"/>
        <u/>
      </rPr>
      <t xml:space="preserve">ReleaseQA
</t>
    </r>
    <r>
      <rPr>
        <sz val="11.0"/>
      </rPr>
      <t xml:space="preserve">   c. </t>
    </r>
    <r>
      <rPr>
        <color rgb="FF1155CC"/>
        <sz val="11.0"/>
        <u/>
      </rPr>
      <t xml:space="preserve">Community
</t>
    </r>
    <r>
      <rPr>
        <sz val="11.0"/>
      </rPr>
      <t xml:space="preserve">   d. </t>
    </r>
    <r>
      <rPr>
        <color rgb="FF1155CC"/>
        <sz val="11.0"/>
        <u/>
      </rPr>
      <t>Release Management</t>
    </r>
    <r>
      <rPr>
        <sz val="11.0"/>
      </rPr>
      <t xml:space="preserve"> - Row 24</t>
    </r>
  </si>
  <si>
    <r>
      <rPr>
        <sz val="11.0"/>
      </rPr>
      <t xml:space="preserve">Hey </t>
    </r>
    <r>
      <rPr>
        <color rgb="FFFF0000"/>
        <sz val="11.0"/>
      </rPr>
      <t xml:space="preserve">INSERT_GROUP </t>
    </r>
    <r>
      <rPr>
        <sz val="11.0"/>
      </rPr>
      <t xml:space="preserve">Team:
Who is your representative for the upcoming </t>
    </r>
    <r>
      <rPr>
        <color rgb="FFFF0000"/>
        <sz val="11.0"/>
      </rPr>
      <t>CHECKLIST_VERSION</t>
    </r>
    <r>
      <rPr>
        <sz val="11.0"/>
      </rPr>
      <t xml:space="preserve"> release? I'll make sure to get them added to our </t>
    </r>
    <r>
      <rPr>
        <color rgb="FFFF0000"/>
        <sz val="11.0"/>
      </rPr>
      <t>REAL-XXX</t>
    </r>
    <r>
      <rPr>
        <sz val="11.0"/>
      </rPr>
      <t xml:space="preserve"> ticket for tracking. Thanks!</t>
    </r>
  </si>
  <si>
    <r>
      <rPr>
        <b/>
        <sz val="11.0"/>
      </rPr>
      <t xml:space="preserve">Release Managers:
</t>
    </r>
    <r>
      <rPr>
        <sz val="11.0"/>
      </rPr>
      <t xml:space="preserve">Hey </t>
    </r>
    <r>
      <rPr>
        <color rgb="FFFF0000"/>
        <sz val="11.0"/>
      </rPr>
      <t>PERSON_LISTED_IN_SHEET</t>
    </r>
    <r>
      <rPr>
        <sz val="11.0"/>
      </rPr>
      <t xml:space="preserve">:
You all good to own the upcoming </t>
    </r>
    <r>
      <rPr>
        <color rgb="FFFF0000"/>
        <sz val="11.0"/>
      </rPr>
      <t>CHECKLIST_VERSION</t>
    </r>
    <r>
      <rPr>
        <sz val="11.0"/>
      </rPr>
      <t xml:space="preserve"> release? Looks like you are on the </t>
    </r>
    <r>
      <rPr>
        <color rgb="FF1155CC"/>
        <sz val="11.0"/>
        <u/>
      </rPr>
      <t>FN Release Schedule</t>
    </r>
    <r>
      <rPr>
        <sz val="11.0"/>
      </rPr>
      <t xml:space="preserve"> for it. If so, I'll make sure to get you added to our </t>
    </r>
    <r>
      <rPr>
        <color rgb="FFFF0000"/>
        <sz val="11.0"/>
      </rPr>
      <t>REAL-XXX</t>
    </r>
    <r>
      <rPr>
        <sz val="11.0"/>
      </rPr>
      <t xml:space="preserve"> ticket for tracking. Thanks!</t>
    </r>
  </si>
  <si>
    <r>
      <rPr>
        <rFont val="Arial"/>
        <sz val="11.0"/>
      </rPr>
      <t xml:space="preserve">Whiteglove has been completed on </t>
    </r>
    <r>
      <rPr>
        <rFont val="Arial"/>
        <b/>
        <sz val="11.0"/>
        <u/>
      </rPr>
      <t>INITIAL</t>
    </r>
    <r>
      <rPr>
        <rFont val="Arial"/>
        <b/>
        <sz val="11.0"/>
      </rPr>
      <t xml:space="preserve"> </t>
    </r>
    <r>
      <rPr>
        <rFont val="Arial"/>
        <sz val="11.0"/>
      </rPr>
      <t xml:space="preserve">release candidate (aka crit checks) and issues called out have been threaded/escalated for triage
</t>
    </r>
    <r>
      <rPr>
        <rFont val="Arial"/>
        <b/>
        <sz val="11.0"/>
      </rPr>
      <t>Note:</t>
    </r>
    <r>
      <rPr>
        <rFont val="Arial"/>
        <sz val="11.0"/>
      </rPr>
      <t xml:space="preserve"> We will never be releasing this build. There will always be another CL for our final candidate (line 137)</t>
    </r>
  </si>
  <si>
    <r>
      <rPr>
        <rFont val="Arial"/>
        <b/>
        <color rgb="FF000000"/>
        <sz val="11.0"/>
      </rPr>
      <t>Slack</t>
    </r>
    <r>
      <rPr>
        <rFont val="Arial"/>
        <color rgb="FF000000"/>
        <sz val="11.0"/>
      </rPr>
      <t xml:space="preserve">: </t>
    </r>
    <r>
      <rPr>
        <rFont val="Arial"/>
        <color rgb="FF0000FF"/>
        <sz val="11.0"/>
      </rPr>
      <t>LINK_TO_WG</t>
    </r>
  </si>
  <si>
    <r>
      <rPr>
        <rFont val="Arial"/>
        <sz val="11.0"/>
      </rPr>
      <t>1. Go to #fn-release-</t>
    </r>
    <r>
      <rPr>
        <rFont val="Arial"/>
        <color rgb="FFFF0000"/>
        <sz val="11.0"/>
      </rPr>
      <t>CHECKLIST_VERSION</t>
    </r>
    <r>
      <rPr>
        <rFont val="Arial"/>
        <sz val="11.0"/>
      </rPr>
      <t>-ext and search for "</t>
    </r>
    <r>
      <rPr>
        <rFont val="Arial"/>
        <sz val="11.0"/>
        <u/>
      </rPr>
      <t>beginning whiteglove of:</t>
    </r>
    <r>
      <rPr>
        <rFont val="Arial"/>
        <sz val="11.0"/>
      </rPr>
      <t xml:space="preserve">" 
   a. This should bring up all instances of whitegloves bring run
2. Ensure RQA completes the </t>
    </r>
    <r>
      <rPr>
        <rFont val="Arial"/>
        <b/>
        <sz val="11.0"/>
        <u/>
      </rPr>
      <t>Client WG</t>
    </r>
    <r>
      <rPr>
        <rFont val="Arial"/>
        <sz val="11.0"/>
      </rPr>
      <t xml:space="preserve"> the day before cert submission (ideally 2 days before)
   a. You can track progress in </t>
    </r>
    <r>
      <rPr>
        <rFont val="Arial"/>
        <color rgb="FF1155CC"/>
        <sz val="11.0"/>
        <u/>
      </rPr>
      <t>TestRail</t>
    </r>
    <r>
      <rPr>
        <rFont val="Arial"/>
        <sz val="11.0"/>
      </rPr>
      <t xml:space="preserve"> (</t>
    </r>
    <r>
      <rPr>
        <rFont val="Arial"/>
        <color rgb="FFFF00FF"/>
        <sz val="11.0"/>
      </rPr>
      <t>STC</t>
    </r>
    <r>
      <rPr>
        <rFont val="Arial"/>
        <sz val="11.0"/>
      </rPr>
      <t>) if you have access
3. Ensure issues called out from the WG are appropriately threaded (outside the WG thread) and triaged in the #fn-release-</t>
    </r>
    <r>
      <rPr>
        <rFont val="Arial"/>
        <color rgb="FFFF0000"/>
        <sz val="11.0"/>
      </rPr>
      <t>CHECKLIST_VERSION</t>
    </r>
    <r>
      <rPr>
        <rFont val="Arial"/>
        <sz val="11.0"/>
      </rPr>
      <t>-ext channel</t>
    </r>
  </si>
  <si>
    <r>
      <rPr>
        <rFont val="Arial"/>
        <b/>
        <sz val="11.0"/>
      </rPr>
      <t xml:space="preserve">Redundancy: Row 68
</t>
    </r>
    <r>
      <rPr>
        <rFont val="Arial"/>
        <sz val="11.0"/>
      </rPr>
      <t xml:space="preserve">Request Final DAD Links for WG testing:
</t>
    </r>
    <r>
      <rPr>
        <rFont val="Arial"/>
        <b/>
        <sz val="11.0"/>
      </rPr>
      <t>They should provide the following:</t>
    </r>
    <r>
      <rPr>
        <rFont val="Arial"/>
        <sz val="11.0"/>
      </rPr>
      <t xml:space="preserve">
    * Weblinks: 
        * Browse 
        * Library
    * DAD V2 (used to push live to Discover)
        * Browse
        * Library
        * Discover
        * Web (fornite . com)</t>
    </r>
  </si>
  <si>
    <r>
      <rPr>
        <rFont val="Arial"/>
        <b/>
        <sz val="11.0"/>
      </rPr>
      <t>Final Dad CL</t>
    </r>
    <r>
      <rPr>
        <rFont val="Arial"/>
        <sz val="11.0"/>
      </rPr>
      <t>: 12345</t>
    </r>
  </si>
  <si>
    <r>
      <rPr>
        <rFont val="Arial"/>
        <sz val="11.0"/>
      </rPr>
      <t xml:space="preserve">1. Continue follow up in the original thread from row 68 using the suggested text in Columns H/I
</t>
    </r>
    <r>
      <rPr>
        <rFont val="Arial"/>
        <b/>
        <sz val="11.0"/>
      </rPr>
      <t xml:space="preserve">   a. Continue once those are provided to us
</t>
    </r>
    <r>
      <rPr>
        <rFont val="Arial"/>
        <sz val="11.0"/>
      </rPr>
      <t xml:space="preserve">2. Go to </t>
    </r>
    <r>
      <rPr>
        <rFont val="Arial"/>
        <color rgb="FF1155CC"/>
        <sz val="11.0"/>
        <u/>
      </rPr>
      <t xml:space="preserve">this </t>
    </r>
    <r>
      <rPr>
        <rFont val="Arial"/>
        <sz val="11.0"/>
      </rPr>
      <t>link, replace the checklist's version and refresh the page.
3. Reconfirm the CL is green and has a red UNLOCK icon.
4. Verify locked CL matches the CL in the 3 links provided in step 1a.</t>
    </r>
  </si>
  <si>
    <r>
      <rPr>
        <sz val="11.0"/>
      </rPr>
      <t xml:space="preserve">Checking in on final revision delivery. Anything to update since our last request above? 
We are starting pre-cert checks </t>
    </r>
    <r>
      <rPr>
        <color rgb="FFFF0000"/>
        <sz val="11.0"/>
      </rPr>
      <t>INSERT_DAY</t>
    </r>
    <r>
      <rPr>
        <sz val="11.0"/>
      </rPr>
      <t xml:space="preserve"> and want to ensure QA is running their WhiteGlove with the accurate info.
We are still targeting to go to cert on </t>
    </r>
    <r>
      <rPr>
        <color rgb="FFFF0000"/>
        <sz val="11.0"/>
      </rPr>
      <t>INSERT_DAY</t>
    </r>
    <r>
      <rPr>
        <sz val="11.0"/>
      </rPr>
      <t xml:space="preserve"> :)</t>
    </r>
  </si>
  <si>
    <r>
      <rPr>
        <rFont val="Arial"/>
        <b/>
        <sz val="11.0"/>
      </rPr>
      <t xml:space="preserve">Redundancy: Row 47
</t>
    </r>
    <r>
      <rPr>
        <rFont val="Arial"/>
        <sz val="11.0"/>
      </rPr>
      <t>Ensure Final Shop is in for WG testing</t>
    </r>
  </si>
  <si>
    <r>
      <rPr>
        <rFont val="Arial"/>
        <b/>
        <sz val="11.0"/>
      </rPr>
      <t>Final Shop CL</t>
    </r>
    <r>
      <rPr>
        <rFont val="Arial"/>
        <sz val="11.0"/>
      </rPr>
      <t>: 12345</t>
    </r>
  </si>
  <si>
    <r>
      <rPr>
        <rFont val="Arial"/>
        <sz val="11.0"/>
      </rPr>
      <t>1. Send message in the #fn-release-</t>
    </r>
    <r>
      <rPr>
        <rFont val="Arial"/>
        <color rgb="FFFF0000"/>
        <sz val="11.0"/>
      </rPr>
      <t>CHECKLIST_VERSION</t>
    </r>
    <r>
      <rPr>
        <rFont val="Arial"/>
        <sz val="11.0"/>
      </rPr>
      <t xml:space="preserve">-ext channel using the suggested text in Columns H/I
</t>
    </r>
  </si>
  <si>
    <t xml:space="preserve">:shopping_bags: Final Shop Changes::shopping_bags: </t>
  </si>
  <si>
    <r>
      <rPr>
        <sz val="11.0"/>
      </rPr>
      <t xml:space="preserve">Hello there 
@juan romero nick.owens@epicgames.com Steve Allison @amanda.perry @Matthew.Geisen @alison.McKenzie 
Just double checking in on final shop delivery. Anything else coming in hot? I see the last commited change on the </t>
    </r>
    <r>
      <rPr>
        <color rgb="FFFF0000"/>
        <sz val="11.0"/>
      </rPr>
      <t xml:space="preserve">INSERT_JIRA_FROM_ROW47 </t>
    </r>
    <r>
      <rPr>
        <sz val="11.0"/>
      </rPr>
      <t xml:space="preserve">is </t>
    </r>
    <r>
      <rPr>
        <color rgb="FFFF0000"/>
        <sz val="11.0"/>
      </rPr>
      <t>FIX_CL_FROM_JIRA</t>
    </r>
    <r>
      <rPr>
        <sz val="11.0"/>
      </rPr>
      <t xml:space="preserve">
We are starting pre-cert checks and it would be amazing to test against final Shop revisions if they are available. 
We go to cert on </t>
    </r>
    <r>
      <rPr>
        <color rgb="FFFF0000"/>
        <sz val="11.0"/>
      </rPr>
      <t>INSERT_DAY</t>
    </r>
    <r>
      <rPr>
        <sz val="11.0"/>
      </rPr>
      <t xml:space="preserve"> :)</t>
    </r>
  </si>
  <si>
    <r>
      <rPr>
        <rFont val="Arial"/>
        <sz val="11.0"/>
      </rPr>
      <t xml:space="preserve">Make sure all Game Config owners are added to the </t>
    </r>
    <r>
      <rPr>
        <rFont val="Arial"/>
        <b/>
        <sz val="11.0"/>
      </rPr>
      <t>Strategy Meeting</t>
    </r>
    <r>
      <rPr>
        <rFont val="Arial"/>
        <sz val="11.0"/>
      </rPr>
      <t xml:space="preserve"> for this release</t>
    </r>
  </si>
  <si>
    <r>
      <rPr>
        <sz val="11.0"/>
      </rPr>
      <t xml:space="preserve">1. Go to </t>
    </r>
    <r>
      <rPr>
        <color rgb="FF1155CC"/>
        <sz val="11.0"/>
        <u/>
      </rPr>
      <t>Game Config Sheet</t>
    </r>
    <r>
      <rPr>
        <sz val="11.0"/>
      </rPr>
      <t xml:space="preserve"> and add everyone in Column E to the associated </t>
    </r>
    <r>
      <rPr>
        <b/>
        <sz val="11.0"/>
      </rPr>
      <t>Strategy Meeting</t>
    </r>
    <r>
      <rPr>
        <sz val="11.0"/>
      </rPr>
      <t xml:space="preserve"> in the Google Calendar
2. If Column E lists a group, check the cell history. If its an Engineer add them and the component producer.
3. Send calendar invites to newly added people.</t>
    </r>
  </si>
  <si>
    <r>
      <rPr>
        <rFont val="Arial"/>
        <sz val="11.0"/>
      </rPr>
      <t xml:space="preserve">Disable </t>
    </r>
    <r>
      <rPr>
        <rFont val="Arial"/>
        <b/>
        <sz val="11.0"/>
      </rPr>
      <t>Standard Scheduled Builds</t>
    </r>
    <r>
      <rPr>
        <rFont val="Arial"/>
        <sz val="11.0"/>
      </rPr>
      <t xml:space="preserve"> for this branch
Enable </t>
    </r>
    <r>
      <rPr>
        <rFont val="Arial"/>
        <b/>
        <sz val="11.0"/>
      </rPr>
      <t>Standard Scheduled Builds</t>
    </r>
    <r>
      <rPr>
        <rFont val="Arial"/>
        <sz val="11.0"/>
      </rPr>
      <t xml:space="preserve"> for the next branch
   </t>
    </r>
    <r>
      <rPr>
        <rFont val="Arial"/>
        <color rgb="FF1155CC"/>
        <sz val="11.0"/>
        <u/>
      </rPr>
      <t>WIKI</t>
    </r>
  </si>
  <si>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</si>
  <si>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rFont val="Arial"/>
        <sz val="11.0"/>
      </rPr>
      <t xml:space="preserve">1. Go to here in P4:
</t>
    </r>
    <r>
      <rPr>
        <rFont val="Arial"/>
        <b/>
        <sz val="11.0"/>
      </rPr>
      <t xml:space="preserve">   //Fortnite/Main/FortniteGame/Build/Streams/</t>
    </r>
    <r>
      <rPr>
        <rFont val="Arial"/>
        <sz val="11.0"/>
      </rPr>
      <t xml:space="preserve">
2. Find the </t>
    </r>
    <r>
      <rPr>
        <rFont val="Arial"/>
        <color rgb="FFFF0000"/>
        <sz val="11.0"/>
      </rPr>
      <t>CHECKLIST_VERSION</t>
    </r>
    <r>
      <rPr>
        <rFont val="Arial"/>
        <sz val="11.0"/>
      </rPr>
      <t xml:space="preserve"> streams.json for the branch(s) you are editing (Next &amp; Next+1)
3. Check out and open file 
4. Create a shelf using the suggested P4 Description in Column H --&gt;
5. Find </t>
    </r>
    <r>
      <rPr>
        <rFont val="Arial"/>
        <b/>
        <sz val="11.0"/>
      </rPr>
      <t>Scheduled Standard Build with Build Health</t>
    </r>
    <r>
      <rPr>
        <rFont val="Arial"/>
        <sz val="11.0"/>
      </rPr>
      <t xml:space="preserve">
6 In the </t>
    </r>
    <r>
      <rPr>
        <rFont val="Arial"/>
        <b/>
        <sz val="11.0"/>
      </rPr>
      <t>""schedule""</t>
    </r>
    <r>
      <rPr>
        <rFont val="Arial"/>
        <sz val="11.0"/>
      </rPr>
      <t xml:space="preserve"> section, change </t>
    </r>
    <r>
      <rPr>
        <rFont val="Arial"/>
        <b/>
        <sz val="11.0"/>
      </rPr>
      <t>""enabled""</t>
    </r>
    <r>
      <rPr>
        <rFont val="Arial"/>
        <sz val="11.0"/>
      </rPr>
      <t xml:space="preserve">: true  to ""enabled"": false 
7. Save and commit in P4
8. Send courtesy message in Slack to </t>
    </r>
    <r>
      <rPr>
        <rFont val="Arial"/>
        <color rgb="FF1155CC"/>
        <sz val="11.0"/>
        <u/>
      </rPr>
      <t>#buildfarm-support-ext</t>
    </r>
    <r>
      <rPr>
        <rFont val="Arial"/>
        <sz val="11.0"/>
      </rPr>
      <t xml:space="preserve"> using the suggested P4 Description in Column I --&gt;</t>
    </r>
  </si>
  <si>
    <r>
      <rPr>
        <rFont val="arial, sans, sans-serif"/>
        <sz val="11.0"/>
      </rPr>
      <t>Disabling Scheduled Standard Build job for Release-</t>
    </r>
    <r>
      <rPr>
        <rFont val="arial, sans, sans-serif"/>
        <color rgb="FFFF0000"/>
        <sz val="11.0"/>
      </rPr>
      <t>CHECKLIST_VERSION</t>
    </r>
    <r>
      <rPr>
        <rFont val="arial, sans, sans-serif"/>
        <sz val="11.0"/>
      </rPr>
      <t xml:space="preserve">
Enabling Scheduled Standard Build job for Release-</t>
    </r>
    <r>
      <rPr>
        <rFont val="arial, sans, sans-serif"/>
        <color rgb="FFFF0000"/>
        <sz val="11.0"/>
      </rPr>
      <t>NEXT_VERSION</t>
    </r>
    <r>
      <rPr>
        <rFont val="arial, sans, sans-serif"/>
        <sz val="11.0"/>
      </rPr>
      <t xml:space="preserve">
#jira none
#rnx
#fyi stan.hormell, swarm-ue-build-reviews</t>
    </r>
  </si>
  <si>
    <r>
      <rPr>
        <sz val="11.0"/>
      </rPr>
      <t xml:space="preserve">Hi Build Farm, just wanted to inform you that we disabled the Scheduled Standard Build job for </t>
    </r>
    <r>
      <rPr>
        <color rgb="FFFF0000"/>
        <sz val="11.0"/>
      </rPr>
      <t>CHECKLIST_VERSION</t>
    </r>
    <r>
      <rPr>
        <sz val="11.0"/>
      </rPr>
      <t xml:space="preserve"> and enabled it for </t>
    </r>
    <r>
      <rPr>
        <color rgb="FFFF0000"/>
        <sz val="11.0"/>
      </rPr>
      <t>NEXT_VERSION</t>
    </r>
    <r>
      <rPr>
        <sz val="11.0"/>
      </rPr>
      <t xml:space="preserve"> at CL </t>
    </r>
    <r>
      <rPr>
        <color rgb="FFFF0000"/>
        <sz val="11.0"/>
      </rPr>
      <t>XXXXX</t>
    </r>
    <r>
      <rPr>
        <sz val="11.0"/>
      </rPr>
      <t xml:space="preserve">. That's all! </t>
    </r>
  </si>
  <si>
    <t>Post the build list to the release channel when going to cert</t>
  </si>
  <si>
    <r>
      <rPr>
        <rFont val="Arial"/>
        <b/>
        <color rgb="FF000000"/>
        <sz val="11.0"/>
      </rPr>
      <t>Slack:</t>
    </r>
    <r>
      <rPr>
        <rFont val="Arial"/>
        <color rgb="FF000000"/>
        <sz val="11.0"/>
      </rPr>
      <t xml:space="preserve"> </t>
    </r>
    <r>
      <rPr>
        <rFont val="Arial"/>
        <color rgb="FF0000FF"/>
        <sz val="11.0"/>
      </rPr>
      <t>LINK</t>
    </r>
  </si>
  <si>
    <r>
      <rPr>
        <rFont val="Arial"/>
        <sz val="11.0"/>
      </rPr>
      <t xml:space="preserve">1. Once cert candidates are locked in, Copy the info from the </t>
    </r>
    <r>
      <rPr>
        <rFont val="Arial"/>
        <color rgb="FF1155CC"/>
        <sz val="11.0"/>
        <u/>
      </rPr>
      <t>REAL-XXXX</t>
    </r>
    <r>
      <rPr>
        <rFont val="Arial"/>
        <sz val="11.0"/>
      </rPr>
      <t xml:space="preserve"> ticket and post / pin in the #fn-release-</t>
    </r>
    <r>
      <rPr>
        <rFont val="Arial"/>
        <color rgb="FFFF0000"/>
        <sz val="11.0"/>
      </rPr>
      <t>xx-xx</t>
    </r>
    <r>
      <rPr>
        <rFont val="Arial"/>
        <sz val="11.0"/>
      </rPr>
      <t>-ext channel</t>
    </r>
  </si>
  <si>
    <r>
      <rPr>
        <rFont val="arial, sans, sans-serif"/>
        <sz val="11.0"/>
      </rPr>
      <t xml:space="preserve">Hi All, 
As we approach cert tomorrow, here are the current submission candidates for our upcoming release
</t>
    </r>
    <r>
      <rPr>
        <rFont val="arial, sans, sans-serif"/>
        <color rgb="FFFF0000"/>
        <sz val="11.0"/>
      </rPr>
      <t>Post_Info_From_Real_Ticket</t>
    </r>
  </si>
  <si>
    <t xml:space="preserve">Source of Truth Should Be The Submission Owner's Pinned Post in the release channel 
ex. Release 29.00 Cert Sub Updates </t>
  </si>
  <si>
    <t>Release Candidate Build (Locked in)</t>
  </si>
  <si>
    <r>
      <rPr>
        <rFont val="arial,sans,sans-serif"/>
        <b/>
        <sz val="11.0"/>
      </rPr>
      <t xml:space="preserve">Slack: </t>
    </r>
    <r>
      <rPr>
        <rFont val="arial,sans,sans-serif"/>
        <color rgb="FF0000FF"/>
        <sz val="11.0"/>
      </rPr>
      <t>LINK</t>
    </r>
  </si>
  <si>
    <r>
      <rPr>
        <rFont val="arial,sans,sans-serif"/>
        <sz val="11.0"/>
      </rPr>
      <t>1. Spin up a thread in the #fn-release-</t>
    </r>
    <r>
      <rPr>
        <rFont val="arial,sans,sans-serif"/>
        <color rgb="FFFF0000"/>
        <sz val="11.0"/>
      </rPr>
      <t>XX.XX</t>
    </r>
    <r>
      <rPr>
        <rFont val="arial,sans,sans-serif"/>
        <sz val="11.0"/>
      </rPr>
      <t>-ext slack channel using the suggested text in Column I</t>
    </r>
  </si>
  <si>
    <r>
      <rPr>
        <rFont val="arial, sans, sans-serif"/>
        <sz val="11.0"/>
      </rPr>
      <t xml:space="preserve">:airhorn-9469: Hello team!
Just calling out that the release team has locked the </t>
    </r>
    <r>
      <rPr>
        <rFont val="arial, sans, sans-serif"/>
        <color rgb="FFFF0000"/>
        <sz val="11.0"/>
      </rPr>
      <t xml:space="preserve">CHECKLIST_VERSION </t>
    </r>
    <r>
      <rPr>
        <rFont val="arial, sans, sans-serif"/>
        <sz val="11.0"/>
      </rPr>
      <t xml:space="preserve">tab of </t>
    </r>
    <r>
      <rPr>
        <rFont val="arial, sans, sans-serif"/>
        <color rgb="FF1155CC"/>
        <sz val="11.0"/>
        <u/>
      </rPr>
      <t>Game Config</t>
    </r>
    <r>
      <rPr>
        <rFont val="arial, sans, sans-serif"/>
        <sz val="11.0"/>
      </rPr>
      <t xml:space="preserve"> today. Any further edits to this tab should go through the `Game Config Update` </t>
    </r>
    <r>
      <rPr>
        <rFont val="arial, sans, sans-serif"/>
        <color rgb="FF1155CC"/>
        <sz val="11.0"/>
        <u/>
      </rPr>
      <t>Service Desk Request</t>
    </r>
    <r>
      <rPr>
        <rFont val="arial, sans, sans-serif"/>
        <sz val="11.0"/>
      </rPr>
      <t xml:space="preserve"> from this point forward! :lock:
Thanks! </t>
    </r>
  </si>
  <si>
    <t>Add build info to all cert environments</t>
  </si>
  <si>
    <t>ConsoleCertA/ConsoleCertB/DevPlaytestQ</t>
  </si>
  <si>
    <t>Confirm all cert environments have the correct Server, MCP, and Hotfix config</t>
  </si>
  <si>
    <t>Spin up / verify that cert backends are online</t>
  </si>
  <si>
    <t>Make local copies to your station for uploads for XB1/XSX/PS4 (SIEA/SIEE)/PS5/Switch/Luna (through EGS)/Android</t>
  </si>
  <si>
    <t>Submit Switch build in NDP</t>
  </si>
  <si>
    <t>Upload SIEA build</t>
  </si>
  <si>
    <t>Upload SIEE build</t>
  </si>
  <si>
    <t xml:space="preserve">DT is currently on hiatus. </t>
  </si>
  <si>
    <t>Upload Xbox builds and send them to certification</t>
  </si>
  <si>
    <t>Publish Xbox candidate builds to Selective Flight</t>
  </si>
  <si>
    <t>Selective Sign-Off: Xbox One/XSX</t>
  </si>
  <si>
    <t>Rapid patch Submission: SIEA</t>
  </si>
  <si>
    <t>Rapid patch Submission: SIEE</t>
  </si>
  <si>
    <r>
      <rPr>
        <rFont val="Arial"/>
        <color rgb="FF000000"/>
        <sz val="11.0"/>
      </rPr>
      <t xml:space="preserve">Build Protection for current Final Candidate CLs so they don't delete before release
   </t>
    </r>
    <r>
      <rPr>
        <rFont val="Arial"/>
        <color rgb="FF1155CC"/>
        <sz val="11.0"/>
        <u/>
      </rPr>
      <t>WIKI</t>
    </r>
  </si>
  <si>
    <r>
      <rPr>
        <rFont val="arial, sans, sans-serif"/>
        <b/>
        <sz val="11.0"/>
      </rPr>
      <t xml:space="preserve">CL(s) Protected:
</t>
    </r>
    <r>
      <rPr>
        <rFont val="arial, sans, sans-serif"/>
        <sz val="11.0"/>
      </rPr>
      <t xml:space="preserve">
- 12345</t>
    </r>
  </si>
  <si>
    <r>
      <rPr>
        <rFont val="Arial"/>
        <sz val="11.0"/>
      </rPr>
      <t xml:space="preserve">1. Go to the </t>
    </r>
    <r>
      <rPr>
        <rFont val="Arial"/>
        <color rgb="FF1155CC"/>
        <sz val="11.0"/>
        <u/>
      </rPr>
      <t>Build Protection Sheet</t>
    </r>
    <r>
      <rPr>
        <rFont val="Arial"/>
        <sz val="11.0"/>
      </rPr>
      <t xml:space="preserve">, duplicate the Template and rename the copy to the </t>
    </r>
    <r>
      <rPr>
        <rFont val="Arial"/>
        <color rgb="FFFF0000"/>
        <sz val="11.0"/>
      </rPr>
      <t xml:space="preserve">CHECKLIST_VERSION
</t>
    </r>
    <r>
      <rPr>
        <rFont val="Arial"/>
        <sz val="11.0"/>
      </rPr>
      <t xml:space="preserve">2. Populate the following fields for each unique CL we intend of releasing
   a. </t>
    </r>
    <r>
      <rPr>
        <rFont val="Arial"/>
        <b/>
        <sz val="11.0"/>
      </rPr>
      <t>Version/Team</t>
    </r>
    <r>
      <rPr>
        <rFont val="Arial"/>
        <sz val="11.0"/>
      </rPr>
      <t xml:space="preserve"> = </t>
    </r>
    <r>
      <rPr>
        <rFont val="Arial"/>
        <color rgb="FFFF0000"/>
        <sz val="11.0"/>
      </rPr>
      <t>CHECKLIST_VERSION</t>
    </r>
    <r>
      <rPr>
        <rFont val="Arial"/>
        <sz val="11.0"/>
      </rPr>
      <t xml:space="preserve">. Only use a team name if another team asks to protect a certain build (ex. winterbreak)
   b. </t>
    </r>
    <r>
      <rPr>
        <rFont val="Arial"/>
        <b/>
        <sz val="11.0"/>
      </rPr>
      <t>Platform</t>
    </r>
    <r>
      <rPr>
        <rFont val="Arial"/>
        <sz val="11.0"/>
      </rPr>
      <t xml:space="preserve"> = Platform (All or individual platforms)
   c. </t>
    </r>
    <r>
      <rPr>
        <rFont val="Arial"/>
        <b/>
        <sz val="11.0"/>
      </rPr>
      <t>Build Version</t>
    </r>
    <r>
      <rPr>
        <rFont val="Arial"/>
        <sz val="11.0"/>
      </rPr>
      <t xml:space="preserve"> = ++CL (from Horde / Release Ticket)
   d. </t>
    </r>
    <r>
      <rPr>
        <rFont val="Arial"/>
        <b/>
        <sz val="11.0"/>
      </rPr>
      <t>Stage Job (Android)</t>
    </r>
    <r>
      <rPr>
        <rFont val="Arial"/>
        <sz val="11.0"/>
      </rPr>
      <t xml:space="preserve"> = Link to Android Promotion Job from </t>
    </r>
    <r>
      <rPr>
        <rFont val="Arial"/>
        <color rgb="FF1155CC"/>
        <sz val="11.0"/>
        <u/>
      </rPr>
      <t xml:space="preserve">Main Horde
</t>
    </r>
    <r>
      <rPr>
        <rFont val="Arial"/>
        <sz val="11.0"/>
      </rPr>
      <t xml:space="preserve">   e. </t>
    </r>
    <r>
      <rPr>
        <rFont val="Arial"/>
        <b/>
        <sz val="11.0"/>
      </rPr>
      <t>Keep Release Candidate Script</t>
    </r>
    <r>
      <rPr>
        <rFont val="Arial"/>
        <sz val="11.0"/>
      </rPr>
      <t xml:space="preserve"> = Link to the job from </t>
    </r>
    <r>
      <rPr>
        <rFont val="Arial"/>
        <color rgb="FF1155CC"/>
        <sz val="11.0"/>
        <u/>
      </rPr>
      <t>Main Horde</t>
    </r>
    <r>
      <rPr>
        <rFont val="Arial"/>
        <sz val="11.0"/>
      </rPr>
      <t xml:space="preserve"> (Clients Only)
3. Check the corresponding box once complete</t>
    </r>
  </si>
  <si>
    <t>Disable remaining unneeded builds
 - Nightly
 - Nightly Data Rebuild 
 - World Partition Build</t>
  </si>
  <si>
    <r>
      <rPr>
        <rFont val="Arial"/>
        <b/>
        <color rgb="FFFF0000"/>
        <sz val="11.0"/>
        <u/>
      </rPr>
      <t>DO THIS THE DAY BEFORE RELEASE</t>
    </r>
    <r>
      <rPr>
        <rFont val="Arial"/>
        <b/>
        <color rgb="FFFF0000"/>
        <sz val="11.0"/>
      </rPr>
      <t xml:space="preserve">
</t>
    </r>
    <r>
      <rPr>
        <rFont val="Arial"/>
        <b/>
        <sz val="11.0"/>
      </rPr>
      <t xml:space="preserve">
Commit CL:</t>
    </r>
    <r>
      <rPr>
        <rFont val="Arial"/>
        <sz val="11.0"/>
      </rPr>
      <t xml:space="preserve"> 12345</t>
    </r>
  </si>
  <si>
    <r>
      <rPr>
        <rFont val="Arial"/>
        <sz val="11.0"/>
      </rPr>
      <t xml:space="preserve">1. Go to here in P4:
</t>
    </r>
    <r>
      <rPr>
        <rFont val="Arial"/>
        <b/>
        <sz val="11.0"/>
      </rPr>
      <t xml:space="preserve">   //Fortnite/Main/FortniteGame/Build/Streams/
</t>
    </r>
    <r>
      <rPr>
        <rFont val="Arial"/>
        <sz val="11.0"/>
      </rPr>
      <t xml:space="preserve">2. Find the </t>
    </r>
    <r>
      <rPr>
        <rFont val="Arial"/>
        <b/>
        <color rgb="FFFF0000"/>
        <sz val="11.0"/>
      </rPr>
      <t>CHECKLIST_VERSION</t>
    </r>
    <r>
      <rPr>
        <rFont val="Arial"/>
        <b/>
        <sz val="11.0"/>
      </rPr>
      <t xml:space="preserve"> streams.json</t>
    </r>
    <r>
      <rPr>
        <rFont val="Arial"/>
        <sz val="11.0"/>
      </rPr>
      <t xml:space="preserve"> file for the branch you are editing
3. Check out and open file 
4. Create a shelf using the suggested P4 Description in Column H --&gt;
4. Find </t>
    </r>
    <r>
      <rPr>
        <rFont val="Arial"/>
        <b/>
        <sz val="11.0"/>
      </rPr>
      <t>Nightly Build</t>
    </r>
    <r>
      <rPr>
        <rFont val="Arial"/>
        <sz val="11.0"/>
      </rPr>
      <t xml:space="preserve">
5. In the</t>
    </r>
    <r>
      <rPr>
        <rFont val="Arial"/>
        <b/>
        <sz val="11.0"/>
      </rPr>
      <t xml:space="preserve"> ""schedule"</t>
    </r>
    <r>
      <rPr>
        <rFont val="Arial"/>
        <sz val="11.0"/>
      </rPr>
      <t xml:space="preserve">" section &gt; change </t>
    </r>
    <r>
      <rPr>
        <rFont val="Arial"/>
        <b/>
        <sz val="11.0"/>
      </rPr>
      <t>""enabled"": true</t>
    </r>
    <r>
      <rPr>
        <rFont val="Arial"/>
        <sz val="11.0"/>
      </rPr>
      <t xml:space="preserve">  to </t>
    </r>
    <r>
      <rPr>
        <rFont val="Arial"/>
        <b/>
        <sz val="11.0"/>
      </rPr>
      <t xml:space="preserve">""enabled"": false </t>
    </r>
    <r>
      <rPr>
        <rFont val="Arial"/>
        <sz val="11.0"/>
      </rPr>
      <t xml:space="preserve">
6. Repeat steps 4-5 for:
   a. </t>
    </r>
    <r>
      <rPr>
        <rFont val="Arial"/>
        <b/>
        <sz val="11.0"/>
      </rPr>
      <t xml:space="preserve">Nightly Data Rebuild
   </t>
    </r>
    <r>
      <rPr>
        <rFont val="Arial"/>
        <sz val="11.0"/>
      </rPr>
      <t xml:space="preserve">b. </t>
    </r>
    <r>
      <rPr>
        <rFont val="Arial"/>
        <b/>
        <sz val="11.0"/>
      </rPr>
      <t xml:space="preserve">World Partition Build
</t>
    </r>
    <r>
      <rPr>
        <rFont val="Arial"/>
        <sz val="11.0"/>
      </rPr>
      <t xml:space="preserve">7. Save and commit in P4
9. Send courtesy message in Slack to </t>
    </r>
    <r>
      <rPr>
        <rFont val="Arial"/>
        <color rgb="FF1155CC"/>
        <sz val="11.0"/>
        <u/>
      </rPr>
      <t>#buildfarm-support-ext</t>
    </r>
    <r>
      <rPr>
        <rFont val="Arial"/>
        <sz val="11.0"/>
      </rPr>
      <t xml:space="preserve"> using the suggested P4 Description in Column I --&gt;</t>
    </r>
  </si>
  <si>
    <r>
      <rPr>
        <rFont val="arial, sans, sans-serif"/>
        <b/>
        <sz val="11.0"/>
      </rPr>
      <t xml:space="preserve">P4 Description:
</t>
    </r>
    <r>
      <rPr>
        <rFont val="arial, sans, sans-serif"/>
        <sz val="11.0"/>
      </rPr>
      <t>Disabling the below jobs for Release-</t>
    </r>
    <r>
      <rPr>
        <rFont val="arial, sans, sans-serif"/>
        <color rgb="FFFF0000"/>
        <sz val="11.0"/>
      </rPr>
      <t xml:space="preserve">CHECKLIST_VERSION:
</t>
    </r>
    <r>
      <rPr>
        <rFont val="arial, sans, sans-serif"/>
        <sz val="11.0"/>
      </rPr>
      <t>- Nightly Build
- Nightly Data Rebuild
- World Partition Build
#jira none
#fyi stan.hormell, swarm-ue-build-reviews
#rnx</t>
    </r>
  </si>
  <si>
    <r>
      <rPr>
        <sz val="11.0"/>
      </rPr>
      <t xml:space="preserve">Hi Build Farm, just wanted to inform you that we disabled the below jobs for </t>
    </r>
    <r>
      <rPr>
        <color rgb="FFFF0000"/>
        <sz val="11.0"/>
      </rPr>
      <t>CHECKLIST_VERSION</t>
    </r>
    <r>
      <rPr>
        <sz val="11.0"/>
      </rPr>
      <t xml:space="preserve"> at CL </t>
    </r>
    <r>
      <rPr>
        <color rgb="FFFF0000"/>
        <sz val="11.0"/>
      </rPr>
      <t>XXXXXX</t>
    </r>
    <r>
      <rPr>
        <sz val="11.0"/>
      </rPr>
      <t>.
- Nightly Builds
- Nightly Data Rebuild
- World Partition Build
That's all!</t>
    </r>
  </si>
  <si>
    <r>
      <rPr>
        <rFont val="Arial"/>
        <sz val="11.0"/>
      </rPr>
      <t xml:space="preserve">Verify no new client CLs have been introduced between Final </t>
    </r>
    <r>
      <rPr>
        <rFont val="Arial"/>
        <b/>
        <sz val="11.0"/>
      </rPr>
      <t xml:space="preserve">Client </t>
    </r>
    <r>
      <rPr>
        <rFont val="Arial"/>
        <sz val="11.0"/>
      </rPr>
      <t xml:space="preserve">WhiteGlove and Final </t>
    </r>
    <r>
      <rPr>
        <rFont val="Arial"/>
        <b/>
        <sz val="11.0"/>
      </rPr>
      <t>Server/MCP</t>
    </r>
    <r>
      <rPr>
        <rFont val="Arial"/>
        <sz val="11.0"/>
      </rPr>
      <t xml:space="preserve"> WhiteGlove tests.</t>
    </r>
  </si>
  <si>
    <r>
      <rPr>
        <rFont val="Arial"/>
        <b/>
        <color rgb="FF000000"/>
        <sz val="11.0"/>
      </rPr>
      <t>Swarm Delta:</t>
    </r>
    <r>
      <rPr>
        <rFont val="Arial"/>
        <color rgb="FF000000"/>
        <sz val="11.0"/>
      </rPr>
      <t xml:space="preserve"> </t>
    </r>
    <r>
      <rPr>
        <rFont val="Arial"/>
        <color rgb="FF0000FF"/>
        <sz val="11.0"/>
      </rPr>
      <t>LINK</t>
    </r>
  </si>
  <si>
    <r>
      <rPr>
        <rFont val="Arial"/>
        <sz val="11.0"/>
      </rPr>
      <t xml:space="preserve">1. Go to the </t>
    </r>
    <r>
      <rPr>
        <rFont val="Arial"/>
        <b/>
        <sz val="11.0"/>
      </rPr>
      <t>Final Client WG</t>
    </r>
    <r>
      <rPr>
        <rFont val="Arial"/>
        <sz val="11.0"/>
      </rPr>
      <t xml:space="preserve"> in the #fn-release-</t>
    </r>
    <r>
      <rPr>
        <rFont val="Arial"/>
        <color rgb="FFFF0000"/>
        <sz val="11.0"/>
      </rPr>
      <t>CHECKLIST_VERSION</t>
    </r>
    <r>
      <rPr>
        <rFont val="Arial"/>
        <sz val="11.0"/>
      </rPr>
      <t xml:space="preserve">-ext channel and note the CL(s) being tested
2. Go to the </t>
    </r>
    <r>
      <rPr>
        <rFont val="Arial"/>
        <b/>
        <sz val="11.0"/>
      </rPr>
      <t>Final Server/MCP WG</t>
    </r>
    <r>
      <rPr>
        <rFont val="Arial"/>
        <sz val="11.0"/>
      </rPr>
      <t xml:space="preserve"> in the #fn-release-</t>
    </r>
    <r>
      <rPr>
        <rFont val="Arial"/>
        <color rgb="FFFF0000"/>
        <sz val="11.0"/>
      </rPr>
      <t>CHECKLIST_VERSION</t>
    </r>
    <r>
      <rPr>
        <rFont val="Arial"/>
        <sz val="11.0"/>
      </rPr>
      <t xml:space="preserve">-ext channel and note the CL(s) being tested
   a. Ensure these are the intended CLs when comparing with the </t>
    </r>
    <r>
      <rPr>
        <rFont val="Arial"/>
        <color rgb="FF1155CC"/>
        <sz val="11.0"/>
        <u/>
      </rPr>
      <t>REAL-XXXX</t>
    </r>
    <r>
      <rPr>
        <rFont val="Arial"/>
        <sz val="11.0"/>
      </rPr>
      <t xml:space="preserve"> ticket
3. Go to </t>
    </r>
    <r>
      <rPr>
        <rFont val="Arial"/>
        <color rgb="FF1155CC"/>
        <sz val="11.0"/>
        <u/>
      </rPr>
      <t>Swarm</t>
    </r>
    <r>
      <rPr>
        <rFont val="Arial"/>
        <sz val="11.0"/>
      </rPr>
      <t xml:space="preserve"> and edit the link to point to the checklist version and bookend the 2 CLs above. 
</t>
    </r>
    <r>
      <rPr>
        <rFont val="Arial"/>
        <b/>
        <sz val="11.0"/>
      </rPr>
      <t xml:space="preserve">   /release-</t>
    </r>
    <r>
      <rPr>
        <rFont val="Arial"/>
        <b/>
        <color rgb="FFFF0000"/>
        <sz val="11.0"/>
      </rPr>
      <t>CHECKLIST_VERSION</t>
    </r>
    <r>
      <rPr>
        <rFont val="Arial"/>
        <b/>
        <sz val="11.0"/>
      </rPr>
      <t>?range=@</t>
    </r>
    <r>
      <rPr>
        <rFont val="Arial"/>
        <b/>
        <color rgb="FFFF0000"/>
        <sz val="11.0"/>
      </rPr>
      <t>CLIENT_CL</t>
    </r>
    <r>
      <rPr>
        <rFont val="Arial"/>
        <b/>
        <sz val="11.0"/>
      </rPr>
      <t>,@</t>
    </r>
    <r>
      <rPr>
        <rFont val="Arial"/>
        <b/>
        <color rgb="FFFF0000"/>
        <sz val="11.0"/>
      </rPr>
      <t>SERVER_MCP_CL</t>
    </r>
    <r>
      <rPr>
        <rFont val="Arial"/>
        <b/>
        <sz val="11.0"/>
      </rPr>
      <t xml:space="preserve">#commits
</t>
    </r>
    <r>
      <rPr>
        <rFont val="Arial"/>
        <sz val="11.0"/>
      </rPr>
      <t>4. Ensure all CLs have a Release Manager upvote (which means we have approved and they are not snuck in).
   a. You can ignore submissions from "Build Machine"</t>
    </r>
    <r>
      <rPr>
        <rFont val="Arial"/>
        <color rgb="FFFF00FF"/>
        <sz val="11.0"/>
      </rPr>
      <t xml:space="preserve">
</t>
    </r>
    <r>
      <rPr>
        <rFont val="Arial"/>
        <sz val="11.0"/>
      </rPr>
      <t xml:space="preserve">5. If there are any Client CLs, escalate in the </t>
    </r>
    <r>
      <rPr>
        <rFont val="Arial"/>
        <color rgb="FF1155CC"/>
        <sz val="11.0"/>
        <u/>
      </rPr>
      <t>#fn-release-mgmt-team-ext</t>
    </r>
    <r>
      <rPr>
        <rFont val="Arial"/>
        <sz val="11.0"/>
      </rPr>
      <t xml:space="preserve"> immediately</t>
    </r>
  </si>
  <si>
    <r>
      <rPr>
        <rFont val="Arial"/>
        <sz val="11.0"/>
      </rPr>
      <t xml:space="preserve">Whiteglove has been completed on </t>
    </r>
    <r>
      <rPr>
        <rFont val="Arial"/>
        <b/>
        <sz val="11.0"/>
        <u/>
      </rPr>
      <t>FINAL</t>
    </r>
    <r>
      <rPr>
        <rFont val="Arial"/>
        <b/>
        <sz val="11.0"/>
      </rPr>
      <t xml:space="preserve"> </t>
    </r>
    <r>
      <rPr>
        <rFont val="Arial"/>
        <sz val="11.0"/>
      </rPr>
      <t>release candidate (aka Cert Checks) and issues called out have been threaded for triage</t>
    </r>
  </si>
  <si>
    <r>
      <rPr>
        <rFont val="Arial"/>
        <b/>
        <color rgb="FF000000"/>
        <sz val="11.0"/>
      </rPr>
      <t>Slack</t>
    </r>
    <r>
      <rPr>
        <rFont val="Arial"/>
        <color rgb="FF000000"/>
        <sz val="11.0"/>
      </rPr>
      <t xml:space="preserve">: </t>
    </r>
    <r>
      <rPr>
        <rFont val="Arial"/>
        <color rgb="FF0000FF"/>
        <sz val="11.0"/>
      </rPr>
      <t>LINK_TO_WG</t>
    </r>
  </si>
  <si>
    <r>
      <rPr>
        <rFont val="Arial"/>
        <sz val="11.0"/>
      </rPr>
      <t>1. Go to #fn-release-</t>
    </r>
    <r>
      <rPr>
        <rFont val="Arial"/>
        <color rgb="FFFF0000"/>
        <sz val="11.0"/>
      </rPr>
      <t>CHECKLIST_VERSION</t>
    </r>
    <r>
      <rPr>
        <rFont val="Arial"/>
        <sz val="11.0"/>
      </rPr>
      <t>-ext and search for "</t>
    </r>
    <r>
      <rPr>
        <rFont val="Arial"/>
        <sz val="11.0"/>
        <u/>
      </rPr>
      <t>beginning whiteglove of:</t>
    </r>
    <r>
      <rPr>
        <rFont val="Arial"/>
        <sz val="11.0"/>
      </rPr>
      <t xml:space="preserve">" 
   a. This should bring up all instances of whitegloves bring run
2. Ensure RQA completes the </t>
    </r>
    <r>
      <rPr>
        <rFont val="Arial"/>
        <b/>
        <sz val="11.0"/>
        <u/>
      </rPr>
      <t>Final Client+Server+MCP WG</t>
    </r>
    <r>
      <rPr>
        <rFont val="Arial"/>
        <sz val="11.0"/>
      </rPr>
      <t xml:space="preserve"> the day of Cert Submission
   a. You can track progress in </t>
    </r>
    <r>
      <rPr>
        <rFont val="Arial"/>
        <color rgb="FF1155CC"/>
        <sz val="11.0"/>
        <u/>
      </rPr>
      <t>TestRail</t>
    </r>
    <r>
      <rPr>
        <rFont val="Arial"/>
        <sz val="11.0"/>
      </rPr>
      <t xml:space="preserve"> (</t>
    </r>
    <r>
      <rPr>
        <rFont val="Arial"/>
        <color rgb="FFFF00FF"/>
        <sz val="11.0"/>
      </rPr>
      <t>STC</t>
    </r>
    <r>
      <rPr>
        <rFont val="Arial"/>
        <sz val="11.0"/>
      </rPr>
      <t>) if you have access
3. Ensure issues called out from the WG are appropriately threaded (outside the WG thread) and triaged in the #fn-release-</t>
    </r>
    <r>
      <rPr>
        <rFont val="Arial"/>
        <color rgb="FFFF0000"/>
        <sz val="11.0"/>
      </rPr>
      <t>CHECKLIST_VERSION</t>
    </r>
    <r>
      <rPr>
        <rFont val="Arial"/>
        <sz val="11.0"/>
      </rPr>
      <t>-ext channel</t>
    </r>
  </si>
  <si>
    <t>Go back to the Luna thread we started for submitting the build, and verify that we're through cert.</t>
  </si>
  <si>
    <t>Pre-Release</t>
  </si>
  <si>
    <r>
      <rPr>
        <rFont val="Arial"/>
        <b/>
        <sz val="11.0"/>
        <u/>
      </rPr>
      <t>NEEDS TO HAPPEN BEFORE 4PM</t>
    </r>
    <r>
      <rPr>
        <rFont val="Arial"/>
        <b/>
        <sz val="11.0"/>
      </rPr>
      <t xml:space="preserve">
Slack:</t>
    </r>
    <r>
      <rPr>
        <rFont val="Arial"/>
        <b val="0"/>
        <sz val="11.0"/>
      </rPr>
      <t xml:space="preserve"> </t>
    </r>
    <r>
      <rPr>
        <rFont val="Arial"/>
        <b val="0"/>
        <color rgb="FF0000FF"/>
        <sz val="11.0"/>
      </rPr>
      <t>LINK</t>
    </r>
  </si>
  <si>
    <r>
      <rPr>
        <rFont val="Arial"/>
        <sz val="11.0"/>
      </rPr>
      <t xml:space="preserve">1. Create new thread in </t>
    </r>
    <r>
      <rPr>
        <rFont val="Arial"/>
        <color rgb="FF1155CC"/>
        <sz val="11.0"/>
        <u/>
      </rPr>
      <t>#release-team</t>
    </r>
    <r>
      <rPr>
        <rFont val="Arial"/>
        <sz val="11.0"/>
      </rPr>
      <t xml:space="preserve"> channel using the suggested text in Column H
   a. </t>
    </r>
    <r>
      <rPr>
        <rFont val="Arial"/>
        <color rgb="FFFF0000"/>
        <sz val="11.0"/>
        <u/>
      </rPr>
      <t>Needs to happen before 4pm as people will be gone after then</t>
    </r>
    <r>
      <rPr>
        <rFont val="Arial"/>
        <sz val="11.0"/>
      </rPr>
      <t xml:space="preserve">
2. Make sure you have the currently live build installed in your launcher so you can verify the Win patch size come deploy day should you need to</t>
    </r>
  </si>
  <si>
    <r>
      <rPr>
        <rFont val="Arial"/>
        <color rgb="FF000000"/>
        <sz val="11.0"/>
      </rPr>
      <t>Friendly reminder to the morning deploy owners @</t>
    </r>
    <r>
      <rPr>
        <rFont val="Arial"/>
        <color rgb="FFFF0000"/>
        <sz val="11.0"/>
      </rPr>
      <t xml:space="preserve">RQA1 </t>
    </r>
    <r>
      <rPr>
        <rFont val="Arial"/>
        <color rgb="FF000000"/>
        <sz val="11.0"/>
      </rPr>
      <t>@</t>
    </r>
    <r>
      <rPr>
        <rFont val="Arial"/>
        <color rgb="FFFF0000"/>
        <sz val="11.0"/>
      </rPr>
      <t>RQA2</t>
    </r>
    <r>
      <rPr>
        <rFont val="Arial"/>
        <color rgb="FF000000"/>
        <sz val="11.0"/>
      </rPr>
      <t xml:space="preserve">
to ensure your devices are all patched up for the morning deploy. 
Thanks!</t>
    </r>
  </si>
  <si>
    <r>
      <rPr>
        <rFont val="Arial"/>
        <b/>
        <sz val="11.0"/>
      </rPr>
      <t xml:space="preserve">Release Strategy Async Post
</t>
    </r>
    <r>
      <rPr>
        <rFont val="Arial"/>
        <b val="0"/>
        <sz val="11.0"/>
      </rPr>
      <t xml:space="preserve">Example Post: </t>
    </r>
    <r>
      <rPr>
        <rFont val="Arial"/>
        <b val="0"/>
        <color rgb="FF1155CC"/>
        <sz val="11.0"/>
        <u/>
      </rPr>
      <t>LINK</t>
    </r>
  </si>
  <si>
    <r>
      <rPr>
        <rFont val="arial,sans,sans-serif"/>
        <b/>
        <sz val="11.0"/>
      </rPr>
      <t xml:space="preserve">Slack: </t>
    </r>
    <r>
      <rPr>
        <rFont val="arial,sans,sans-serif"/>
        <color rgb="FF0000FF"/>
        <sz val="11.0"/>
      </rPr>
      <t>LINK</t>
    </r>
  </si>
  <si>
    <r>
      <rPr>
        <sz val="11.0"/>
      </rPr>
      <t>1. Create a new thread in #fn-release-</t>
    </r>
    <r>
      <rPr>
        <color rgb="FFFF0000"/>
        <sz val="11.0"/>
      </rPr>
      <t>CHECKLIST_VERSION</t>
    </r>
    <r>
      <rPr>
        <sz val="11.0"/>
      </rPr>
      <t>-ext channel
2. List the Go Live Information recap info (Clients, Backends, Patch Sizes, Deploy Details, People on Duty, Strategy Callouts, Go Live HF, Major Items, and Ship List) from the REAL-XXXX ticket
3. Pin the post</t>
    </r>
  </si>
  <si>
    <r>
      <rPr>
        <rFont val="arial, sans, sans-serif"/>
        <sz val="11.0"/>
      </rPr>
      <t xml:space="preserve">Example Post: </t>
    </r>
    <r>
      <rPr>
        <rFont val="arial, sans, sans-serif"/>
        <color rgb="FF1155CC"/>
        <sz val="11.0"/>
        <u/>
      </rPr>
      <t>LINK</t>
    </r>
  </si>
  <si>
    <r>
      <rPr>
        <rFont val="arial,sans,sans-serif"/>
        <b/>
        <sz val="11.0"/>
      </rPr>
      <t xml:space="preserve">Slack: </t>
    </r>
    <r>
      <rPr>
        <rFont val="arial,sans,sans-serif"/>
        <color rgb="FF0000FF"/>
        <sz val="11.0"/>
      </rPr>
      <t>LINK</t>
    </r>
  </si>
  <si>
    <t>1. Using the DAD request thread, confirm with Disco team that the Analytics Stuff was updated appropriately for the pending release</t>
  </si>
  <si>
    <t>Hello again! Just have a checklist item for today to confirm that the Analytics Stuff revision has been deployed to Live. All set there?</t>
  </si>
  <si>
    <r>
      <rPr>
        <rFont val="Arial"/>
        <sz val="11.0"/>
      </rPr>
      <t xml:space="preserve">Generate Optimized Patches (chunkdbs) for the following platforms - </t>
    </r>
    <r>
      <rPr>
        <rFont val="Arial"/>
        <color rgb="FF1155CC"/>
        <sz val="11.0"/>
        <u/>
      </rPr>
      <t xml:space="preserve">WIKI
</t>
    </r>
    <r>
      <rPr>
        <rFont val="Arial"/>
        <b/>
        <sz val="11.0"/>
      </rPr>
      <t xml:space="preserve">   - Android
   - PS4
   - XB1
   - Windows</t>
    </r>
  </si>
  <si>
    <r>
      <rPr>
        <rFont val="Arial"/>
        <b/>
        <color rgb="FF000000"/>
        <sz val="11.0"/>
      </rPr>
      <t>Horde Job(s):</t>
    </r>
    <r>
      <rPr>
        <rFont val="Arial"/>
        <color rgb="FF000000"/>
        <sz val="11.0"/>
      </rPr>
      <t xml:space="preserve"> </t>
    </r>
    <r>
      <rPr>
        <rFont val="Arial"/>
        <color rgb="FF0000FF"/>
        <sz val="11.0"/>
      </rPr>
      <t>LINK</t>
    </r>
  </si>
  <si>
    <r>
      <rPr>
        <sz val="11.0"/>
      </rPr>
      <t xml:space="preserve">1. Go to the </t>
    </r>
    <r>
      <rPr>
        <color rgb="FF1155CC"/>
        <sz val="11.0"/>
        <u/>
      </rPr>
      <t>Patching</t>
    </r>
    <r>
      <rPr>
        <sz val="11.0"/>
      </rPr>
      <t xml:space="preserve"> tab of Main-Horde
2. Select the 'New Job' button, and choose the </t>
    </r>
    <r>
      <rPr>
        <b/>
        <sz val="11.0"/>
      </rPr>
      <t>Generate Optimized Patches (chunkdbs)</t>
    </r>
    <r>
      <rPr>
        <sz val="11.0"/>
      </rPr>
      <t xml:space="preserve"> template.
3. Set the </t>
    </r>
    <r>
      <rPr>
        <b/>
        <sz val="11.0"/>
      </rPr>
      <t>Build Version</t>
    </r>
    <r>
      <rPr>
        <sz val="11.0"/>
      </rPr>
      <t xml:space="preserve"> to the ++CL that is being released (from the </t>
    </r>
    <r>
      <rPr>
        <color rgb="FF1155CC"/>
        <sz val="11.0"/>
        <u/>
      </rPr>
      <t>REAL-XXXX</t>
    </r>
    <r>
      <rPr>
        <sz val="11.0"/>
      </rPr>
      <t xml:space="preserve"> ticket)
4. Check </t>
    </r>
    <r>
      <rPr>
        <b/>
        <sz val="11.0"/>
      </rPr>
      <t>Generate ChunksDBs Against Rollback Labels</t>
    </r>
    <r>
      <rPr>
        <sz val="11.0"/>
      </rPr>
      <t xml:space="preserve">. 
5. Set </t>
    </r>
    <r>
      <rPr>
        <b/>
        <sz val="11.0"/>
      </rPr>
      <t>Platforms</t>
    </r>
    <r>
      <rPr>
        <sz val="11.0"/>
      </rPr>
      <t xml:space="preserve"> to any of the 4 platforms from the below list that apply to the ++CL in step 3.
   a. Android, PS4, XB1, Windows
6. Start Job
7. Re-run steps until all 4 platforms and their corresponding ++CLs are captured
   a. escalate errors/warnings to </t>
    </r>
    <r>
      <rPr>
        <color rgb="FF1155CC"/>
        <sz val="11.0"/>
        <u/>
      </rPr>
      <t>#fn-build-health-ext</t>
    </r>
    <r>
      <rPr>
        <sz val="11.0"/>
      </rPr>
      <t xml:space="preserve"> or </t>
    </r>
    <r>
      <rPr>
        <color rgb="FF1155CC"/>
        <sz val="11.0"/>
        <u/>
      </rPr>
      <t>#buildfarm-support-ext</t>
    </r>
    <r>
      <rPr>
        <sz val="11.0"/>
      </rPr>
      <t xml:space="preserve"> (if applicable) for fixes</t>
    </r>
  </si>
  <si>
    <t>Insert message</t>
  </si>
  <si>
    <t>DO NOT REMOVE PS4 IF WE'RE STILL IN RMT TESTING WITH SONY</t>
  </si>
  <si>
    <t>Live: Update PS4/PS5/XboxOneGDK/XSX fake Build Info</t>
  </si>
  <si>
    <t>Live:Confirm PS4/PS5/XboxOneGDK/XSX fake Build Info has been updated</t>
  </si>
  <si>
    <t>Should already be added but double confirm</t>
  </si>
  <si>
    <r>
      <rPr>
        <rFont val="Arial"/>
        <color rgb="FF000000"/>
        <sz val="11.0"/>
        <u/>
      </rPr>
      <t xml:space="preserve">Pre-upload symbols for the following (Within 24 hours of deployment)
   - PC
   - Switch
   - Linux
   - Android
</t>
    </r>
    <r>
      <rPr>
        <rFont val="Arial"/>
        <color rgb="FF1155CC"/>
        <sz val="11.0"/>
        <u/>
      </rPr>
      <t>Wiki</t>
    </r>
  </si>
  <si>
    <r>
      <rPr>
        <rFont val="Arial"/>
        <sz val="11.0"/>
      </rPr>
      <t xml:space="preserve">1. Navigate to the </t>
    </r>
    <r>
      <rPr>
        <rFont val="Arial"/>
        <b/>
        <sz val="11.0"/>
      </rPr>
      <t xml:space="preserve">CrashReporter_Symbol-Indexer </t>
    </r>
    <r>
      <rPr>
        <rFont val="Arial"/>
        <color rgb="FF1155CC"/>
        <sz val="11.0"/>
        <u/>
      </rPr>
      <t>folder</t>
    </r>
    <r>
      <rPr>
        <rFont val="Arial"/>
        <sz val="11.0"/>
      </rPr>
      <t xml:space="preserve"> and copy to your computer</t>
    </r>
    <r>
      <rPr>
        <rFont val="Arial"/>
        <b/>
        <sz val="11.0"/>
      </rPr>
      <t xml:space="preserve">
</t>
    </r>
    <r>
      <rPr>
        <rFont val="Arial"/>
        <sz val="11.0"/>
      </rPr>
      <t xml:space="preserve">2. Open the </t>
    </r>
    <r>
      <rPr>
        <rFont val="Arial"/>
        <b/>
        <sz val="11.0"/>
      </rPr>
      <t>_Windows</t>
    </r>
    <r>
      <rPr>
        <rFont val="Arial"/>
        <sz val="11.0"/>
      </rPr>
      <t xml:space="preserve"> file by Right Click  &gt; Run With Powershell 
3. Input the version number in the format </t>
    </r>
    <r>
      <rPr>
        <rFont val="Arial"/>
        <color rgb="FFFF0000"/>
        <sz val="11.0"/>
      </rPr>
      <t>XX.YY</t>
    </r>
    <r>
      <rPr>
        <rFont val="Arial"/>
        <sz val="11.0"/>
      </rPr>
      <t xml:space="preserve"> (</t>
    </r>
    <r>
      <rPr>
        <rFont val="Arial"/>
        <color rgb="FFFF0000"/>
        <sz val="11.0"/>
      </rPr>
      <t>no 2nd decimal</t>
    </r>
    <r>
      <rPr>
        <rFont val="Arial"/>
        <sz val="11.0"/>
      </rPr>
      <t xml:space="preserve">) and hit enter
4. Input the CL from the </t>
    </r>
    <r>
      <rPr>
        <rFont val="Arial"/>
        <color rgb="FF1155CC"/>
        <sz val="11.0"/>
        <u/>
      </rPr>
      <t>REAL-XXXX</t>
    </r>
    <r>
      <rPr>
        <rFont val="Arial"/>
        <sz val="11.0"/>
      </rPr>
      <t xml:space="preserve"> Ticket (no ++) and hit enter
5. Repeat for </t>
    </r>
    <r>
      <rPr>
        <rFont val="Arial"/>
        <b/>
        <sz val="11.0"/>
      </rPr>
      <t>Switch, Android &amp; Linux</t>
    </r>
  </si>
  <si>
    <r>
      <rPr>
        <rFont val="Arial"/>
        <sz val="11.0"/>
      </rPr>
      <t xml:space="preserve">1. Look at </t>
    </r>
    <r>
      <rPr>
        <rFont val="Arial"/>
        <color rgb="FF1155CC"/>
        <sz val="11.0"/>
        <u/>
      </rPr>
      <t>REAL-XXXX Ticket</t>
    </r>
    <r>
      <rPr>
        <rFont val="Arial"/>
        <sz val="11.0"/>
      </rPr>
      <t xml:space="preserve"> to ensure everything is up to date and any last minute changes have been captured
  ex. Clients/Backends/PatchSizes, Release Callouts (migrations, etc) </t>
    </r>
  </si>
  <si>
    <r>
      <rPr>
        <rFont val="Arial"/>
        <sz val="11.0"/>
      </rPr>
      <t xml:space="preserve">Confirm MCP deploy percentage with OGS (now, Pete Axt) and Live Ops.
   </t>
    </r>
    <r>
      <rPr>
        <rFont val="Arial"/>
        <color rgb="FF1155CC"/>
        <sz val="11.0"/>
        <u/>
      </rPr>
      <t>WIKI</t>
    </r>
  </si>
  <si>
    <r>
      <rPr>
        <rFont val="Arial"/>
        <b/>
        <color rgb="FF000000"/>
        <sz val="11.0"/>
      </rPr>
      <t>Slack:</t>
    </r>
    <r>
      <rPr>
        <rFont val="Arial"/>
        <color rgb="FF000000"/>
        <sz val="11.0"/>
      </rPr>
      <t xml:space="preserve"> </t>
    </r>
    <r>
      <rPr>
        <rFont val="Arial"/>
        <color rgb="FF0000FF"/>
        <sz val="11.0"/>
      </rPr>
      <t>LINK</t>
    </r>
  </si>
  <si>
    <r>
      <rPr>
        <rFont val="Arial"/>
        <sz val="11.0"/>
      </rPr>
      <t xml:space="preserve">1. Make a post in </t>
    </r>
    <r>
      <rPr>
        <rFont val="Arial"/>
        <color rgb="FF1155CC"/>
        <sz val="11.0"/>
        <u/>
      </rPr>
      <t>#epic-live-operations-ext</t>
    </r>
    <r>
      <rPr>
        <rFont val="Arial"/>
        <sz val="11.0"/>
      </rPr>
      <t xml:space="preserve"> or </t>
    </r>
    <r>
      <rPr>
        <rFont val="Arial"/>
        <color rgb="FF1155CC"/>
        <sz val="11.0"/>
        <u/>
      </rPr>
      <t>#on-dbs-game-services-ext</t>
    </r>
    <r>
      <rPr>
        <rFont val="Arial"/>
        <sz val="11.0"/>
      </rPr>
      <t xml:space="preserve"> using the suggested text in Column H</t>
    </r>
  </si>
  <si>
    <r>
      <rPr>
        <rFont val="arial,sans,sans-serif"/>
        <sz val="11.0"/>
      </rPr>
      <t xml:space="preserve">@Pete Axt Just confirming we are targeting 50% DeployHostPercentage during downtime as usual for this </t>
    </r>
    <r>
      <rPr>
        <rFont val="arial,sans,sans-serif"/>
        <color rgb="FFFF0000"/>
        <sz val="11.0"/>
      </rPr>
      <t>CHECKLIST_VERSION</t>
    </r>
    <r>
      <rPr>
        <rFont val="arial,sans,sans-serif"/>
        <sz val="11.0"/>
      </rPr>
      <t xml:space="preserve"> MCP deploy?</t>
    </r>
  </si>
  <si>
    <r>
      <rPr>
        <rFont val="Arial"/>
        <b/>
        <sz val="11.0"/>
      </rPr>
      <t>IF SEASON LAUNCH:</t>
    </r>
    <r>
      <rPr>
        <rFont val="Arial"/>
        <sz val="11.0"/>
      </rPr>
      <t xml:space="preserve">
Inform the slack channel of the bookmarked RoS, War Room &amp; Calendar Invite Links</t>
    </r>
  </si>
  <si>
    <r>
      <rPr>
        <rFont val="Arial"/>
        <b/>
        <color rgb="FF000000"/>
        <sz val="11.0"/>
      </rPr>
      <t>Slack:</t>
    </r>
    <r>
      <rPr>
        <rFont val="Arial"/>
        <color rgb="FF000000"/>
        <sz val="11.0"/>
      </rPr>
      <t xml:space="preserve"> </t>
    </r>
    <r>
      <rPr>
        <rFont val="Arial"/>
        <color rgb="FF0000FF"/>
        <sz val="11.0"/>
      </rPr>
      <t>LINK</t>
    </r>
  </si>
  <si>
    <r>
      <rPr>
        <rFont val="Arial"/>
        <sz val="11.0"/>
      </rPr>
      <t>1. Go to fn-release-</t>
    </r>
    <r>
      <rPr>
        <rFont val="Arial"/>
        <color rgb="FFFF0000"/>
        <sz val="11.0"/>
      </rPr>
      <t>XX</t>
    </r>
    <r>
      <rPr>
        <rFont val="Arial"/>
        <sz val="11.0"/>
      </rPr>
      <t>.00-ext channel in slack
2. Send message using the suggested text in Column H</t>
    </r>
  </si>
  <si>
    <t xml:space="preserve">@here 
:announcement-1: Just a heads up for tomorrow: `The Run of Show, War Room Zoom &amp; Calendar Invite` links are bookmarked at the top of this thread. :announcement-1: </t>
  </si>
  <si>
    <r>
      <rPr>
        <rFont val="Arial"/>
        <sz val="11.0"/>
      </rPr>
      <t xml:space="preserve">Internal Release Email
   </t>
    </r>
    <r>
      <rPr>
        <rFont val="Arial"/>
        <color rgb="FF1155CC"/>
        <sz val="11.0"/>
        <u/>
      </rPr>
      <t>Template</t>
    </r>
  </si>
  <si>
    <r>
      <rPr>
        <rFont val="Arial"/>
        <sz val="11.0"/>
      </rPr>
      <t xml:space="preserve">1. Look up a previous email to use as a template
   Search for </t>
    </r>
    <r>
      <rPr>
        <rFont val="Arial"/>
        <b/>
        <sz val="11.0"/>
        <u/>
      </rPr>
      <t>"online-infra-global@epicgames.com"</t>
    </r>
    <r>
      <rPr>
        <rFont val="Arial"/>
        <sz val="11.0"/>
      </rPr>
      <t xml:space="preserve"> to find them
2. Copy the formatting and replace content with this release's information
   a. Look at the </t>
    </r>
    <r>
      <rPr>
        <rFont val="Arial"/>
        <color rgb="FF1155CC"/>
        <sz val="11.0"/>
        <u/>
      </rPr>
      <t>REAL-XXXX Ticket</t>
    </r>
    <r>
      <rPr>
        <rFont val="Arial"/>
        <sz val="11.0"/>
      </rPr>
      <t xml:space="preserve"> for all info
3. Send to the recipients in Column I</t>
    </r>
  </si>
  <si>
    <r>
      <rPr>
        <rFont val="arial,sans,sans-serif"/>
        <b/>
        <sz val="11.0"/>
      </rPr>
      <t xml:space="preserve">TO: 
</t>
    </r>
    <r>
      <rPr>
        <rFont val="arial,sans,sans-serif"/>
        <sz val="11.0"/>
      </rPr>
      <t>online-infra-global@epicgames.com, global-live-deployments@epicgames.com, FN-Live@epicgames.com</t>
    </r>
  </si>
  <si>
    <r>
      <rPr>
        <rFont val="Arial"/>
        <sz val="11.0"/>
      </rPr>
      <t xml:space="preserve">External Release Email
    </t>
    </r>
    <r>
      <rPr>
        <rFont val="Arial"/>
        <color rgb="FF1155CC"/>
        <sz val="11.0"/>
        <u/>
      </rPr>
      <t>Template</t>
    </r>
  </si>
  <si>
    <r>
      <rPr>
        <rFont val="Arial"/>
        <sz val="11.0"/>
      </rPr>
      <t xml:space="preserve">1. Look up a previous email to use as a template
   Search for </t>
    </r>
    <r>
      <rPr>
        <rFont val="Arial"/>
        <b/>
        <sz val="11.0"/>
        <u/>
      </rPr>
      <t>"partners-liveops-alerts@epicgames.com"</t>
    </r>
    <r>
      <rPr>
        <rFont val="Arial"/>
        <sz val="11.0"/>
      </rPr>
      <t xml:space="preserve"> to find them
2. Copy the formatting and replace content with this release's information
3. Send to the recipients in Column I</t>
    </r>
  </si>
  <si>
    <r>
      <rPr>
        <rFont val="arial,sans,sans-serif"/>
        <b/>
        <sz val="11.0"/>
      </rPr>
      <t xml:space="preserve">TO: 
</t>
    </r>
    <r>
      <rPr>
        <rFont val="arial,sans,sans-serif"/>
        <sz val="11.0"/>
      </rPr>
      <t xml:space="preserve">partners-liveops-alerts@epicgames.com
</t>
    </r>
    <r>
      <rPr>
        <rFont val="arial,sans,sans-serif"/>
        <b/>
        <sz val="11.0"/>
      </rPr>
      <t xml:space="preserve">BCC:
</t>
    </r>
    <r>
      <rPr>
        <rFont val="arial,sans,sans-serif"/>
        <sz val="11.0"/>
      </rPr>
      <t>public-alerts@noa.nintendo.com, sie-noc@sony.com, xoc@microsoft.com, epic-issues@vivox.com,  noc@subspace.com, release-team@epicgames.com</t>
    </r>
  </si>
  <si>
    <r>
      <rPr>
        <rFont val="Arial"/>
        <sz val="11.0"/>
      </rPr>
      <t>1. Look up previous deploy email using the string "</t>
    </r>
    <r>
      <rPr>
        <rFont val="Arial"/>
        <b/>
        <sz val="11.0"/>
      </rPr>
      <t>is a GO for</t>
    </r>
    <r>
      <rPr>
        <rFont val="Arial"/>
        <sz val="11.0"/>
      </rPr>
      <t xml:space="preserve">"
2. Copy the formatting and replace content with this release's information
   a. </t>
    </r>
    <r>
      <rPr>
        <rFont val="Arial"/>
        <b/>
        <sz val="11.0"/>
      </rPr>
      <t>Ship List</t>
    </r>
    <r>
      <rPr>
        <rFont val="Arial"/>
        <sz val="11.0"/>
      </rPr>
      <t xml:space="preserve"> can be found pinned in the release-</t>
    </r>
    <r>
      <rPr>
        <rFont val="Arial"/>
        <color rgb="FFFF0000"/>
        <sz val="11.0"/>
      </rPr>
      <t>xxxx</t>
    </r>
    <r>
      <rPr>
        <rFont val="Arial"/>
        <sz val="11.0"/>
      </rPr>
      <t xml:space="preserve">-ext slack channel
   b. </t>
    </r>
    <r>
      <rPr>
        <rFont val="Arial"/>
        <b/>
        <sz val="11.0"/>
      </rPr>
      <t>Helpful Links</t>
    </r>
    <r>
      <rPr>
        <rFont val="Arial"/>
        <sz val="11.0"/>
      </rPr>
      <t xml:space="preserve"> can be found in the google calendar
   c. </t>
    </r>
    <r>
      <rPr>
        <rFont val="Arial"/>
        <b/>
        <sz val="11.0"/>
      </rPr>
      <t>Down Time, Morning Crew / Patch Sizes</t>
    </r>
    <r>
      <rPr>
        <rFont val="Arial"/>
        <sz val="11.0"/>
      </rPr>
      <t xml:space="preserve"> can be found in the </t>
    </r>
    <r>
      <rPr>
        <rFont val="Arial"/>
        <color rgb="FF1155CC"/>
        <sz val="11.0"/>
        <u/>
      </rPr>
      <t>REAL-XXXX Ticket's</t>
    </r>
    <r>
      <rPr>
        <rFont val="Arial"/>
        <sz val="11.0"/>
      </rPr>
      <t xml:space="preserve"> Description</t>
    </r>
  </si>
  <si>
    <r>
      <rPr>
        <rFont val="arial,sans,sans-serif"/>
        <b/>
        <sz val="11.0"/>
      </rPr>
      <t xml:space="preserve">TO:
</t>
    </r>
    <r>
      <rPr>
        <rFont val="arial,sans,sans-serif"/>
        <sz val="11.0"/>
      </rPr>
      <t>fn-release-updates@epicgames.com</t>
    </r>
  </si>
  <si>
    <r>
      <rPr>
        <rFont val="Arial"/>
        <b/>
        <sz val="11.0"/>
      </rPr>
      <t xml:space="preserve">Release morning owner: 
</t>
    </r>
    <r>
      <rPr>
        <rFont val="Arial"/>
        <sz val="11.0"/>
      </rPr>
      <t>Log into all deploy-related tools</t>
    </r>
  </si>
  <si>
    <r>
      <rPr>
        <sz val="11.0"/>
      </rPr>
      <t xml:space="preserve">1. Log into the following services to ensure their platform is functioning and that you have access and will not be blocked at the last minute.
</t>
    </r>
    <r>
      <rPr>
        <b/>
        <sz val="11.0"/>
      </rPr>
      <t xml:space="preserve">Internal
</t>
    </r>
    <r>
      <rPr>
        <sz val="11.0"/>
      </rPr>
      <t xml:space="preserve">   a. </t>
    </r>
    <r>
      <rPr>
        <color rgb="FF1155CC"/>
        <sz val="11.0"/>
        <u/>
      </rPr>
      <t xml:space="preserve">Swarm
</t>
    </r>
    <r>
      <rPr>
        <sz val="11.0"/>
      </rPr>
      <t xml:space="preserve">   b. </t>
    </r>
    <r>
      <rPr>
        <color rgb="FF1155CC"/>
        <sz val="11.0"/>
        <u/>
      </rPr>
      <t>LightSwitch2</t>
    </r>
    <r>
      <rPr>
        <sz val="11.0"/>
      </rPr>
      <t xml:space="preserve">
   c. </t>
    </r>
    <r>
      <rPr>
        <color rgb="FF1155CC"/>
        <sz val="11.0"/>
        <u/>
      </rPr>
      <t>Autoscaler Scaler</t>
    </r>
    <r>
      <rPr>
        <sz val="11.0"/>
      </rPr>
      <t xml:space="preserve">
   d. </t>
    </r>
    <r>
      <rPr>
        <color rgb="FF1155CC"/>
        <sz val="11.0"/>
        <u/>
      </rPr>
      <t>Horde</t>
    </r>
    <r>
      <rPr>
        <sz val="11.0"/>
      </rPr>
      <t xml:space="preserve">
   e. </t>
    </r>
    <r>
      <rPr>
        <color rgb="FF1155CC"/>
        <sz val="11.0"/>
        <u/>
      </rPr>
      <t xml:space="preserve">Grafana
</t>
    </r>
    <r>
      <rPr>
        <sz val="11.0"/>
      </rPr>
      <t xml:space="preserve">   f. </t>
    </r>
    <r>
      <rPr>
        <color rgb="FF1155CC"/>
        <sz val="11.0"/>
        <u/>
      </rPr>
      <t>Analytics</t>
    </r>
    <r>
      <rPr>
        <sz val="11.0"/>
      </rPr>
      <t xml:space="preserve">
   g. </t>
    </r>
    <r>
      <rPr>
        <color rgb="FF1155CC"/>
        <sz val="11.0"/>
        <u/>
      </rPr>
      <t>Data Asset Directory (DAD)</t>
    </r>
    <r>
      <rPr>
        <sz val="11.0"/>
      </rPr>
      <t xml:space="preserve">
</t>
    </r>
    <r>
      <rPr>
        <b/>
        <sz val="11.0"/>
      </rPr>
      <t>External</t>
    </r>
    <r>
      <rPr>
        <sz val="11.0"/>
      </rPr>
      <t xml:space="preserve">
   a. PlayStation
      i. </t>
    </r>
    <r>
      <rPr>
        <color rgb="FF1155CC"/>
        <sz val="11.0"/>
        <u/>
      </rPr>
      <t xml:space="preserve">PlayStation 5
</t>
    </r>
    <r>
      <rPr>
        <sz val="11.0"/>
      </rPr>
      <t xml:space="preserve">      ii. </t>
    </r>
    <r>
      <rPr>
        <color rgb="FF1155CC"/>
        <sz val="11.0"/>
        <u/>
      </rPr>
      <t>PlayStation 4</t>
    </r>
    <r>
      <rPr>
        <sz val="11.0"/>
      </rPr>
      <t xml:space="preserve">
   b. </t>
    </r>
    <r>
      <rPr>
        <color rgb="FF1155CC"/>
        <sz val="11.0"/>
        <u/>
      </rPr>
      <t xml:space="preserve">Microsoft Partner Center
</t>
    </r>
    <r>
      <rPr>
        <sz val="11.0"/>
      </rPr>
      <t xml:space="preserve">   c. </t>
    </r>
    <r>
      <rPr>
        <color rgb="FF1155CC"/>
        <sz val="11.0"/>
        <u/>
      </rPr>
      <t xml:space="preserve">Nintendo Content Management System
</t>
    </r>
    <r>
      <rPr>
        <sz val="11.0"/>
      </rPr>
      <t xml:space="preserve">   d. </t>
    </r>
    <r>
      <rPr>
        <color rgb="FF1155CC"/>
        <sz val="11.0"/>
        <u/>
      </rPr>
      <t>Nintendo Developer Portal</t>
    </r>
    <r>
      <rPr>
        <sz val="11.0"/>
      </rPr>
      <t xml:space="preserve">
   e. </t>
    </r>
    <r>
      <rPr>
        <color rgb="FF1155CC"/>
        <sz val="11.0"/>
        <u/>
      </rPr>
      <t>NVIDIA GeForce Now</t>
    </r>
    <r>
      <rPr>
        <sz val="11.0"/>
      </rPr>
      <t xml:space="preserve">
   f. </t>
    </r>
    <r>
      <rPr>
        <color rgb="FF1155CC"/>
        <sz val="11.0"/>
        <u/>
      </rPr>
      <t>Amazon Luna</t>
    </r>
    <r>
      <rPr>
        <sz val="11.0"/>
      </rPr>
      <t xml:space="preserve">
   g. </t>
    </r>
    <r>
      <rPr>
        <color rgb="FF1155CC"/>
        <sz val="11.0"/>
        <u/>
      </rPr>
      <t>Android OPPO</t>
    </r>
  </si>
  <si>
    <r>
      <rPr>
        <rFont val="Arial"/>
        <b/>
        <color rgb="FFFF0000"/>
        <sz val="11.0"/>
        <u/>
      </rPr>
      <t xml:space="preserve">USE EXTREME CAUTION HERE:
</t>
    </r>
    <r>
      <rPr>
        <rFont val="Arial"/>
        <b val="0"/>
        <color rgb="FFFF0000"/>
        <sz val="11.0"/>
        <u/>
      </rPr>
      <t>There is potential to bring the game down if you are not careful</t>
    </r>
  </si>
  <si>
    <r>
      <rPr>
        <rFont val="Arial"/>
        <sz val="11.0"/>
      </rPr>
      <t xml:space="preserve">1. Go to </t>
    </r>
    <r>
      <rPr>
        <rFont val="Arial"/>
        <color rgb="FF1155CC"/>
        <sz val="11.0"/>
        <u/>
      </rPr>
      <t>Lightswitch 2.0 Page</t>
    </r>
    <r>
      <rPr>
        <rFont val="Arial"/>
        <sz val="11.0"/>
      </rPr>
      <t xml:space="preserve"> in the Admin Portal
2. Go to the "</t>
    </r>
    <r>
      <rPr>
        <rFont val="Arial"/>
        <b/>
        <sz val="11.0"/>
      </rPr>
      <t>Add Scheduled Event</t>
    </r>
    <r>
      <rPr>
        <rFont val="Arial"/>
        <sz val="11.0"/>
      </rPr>
      <t xml:space="preserve">" section at the bottom
3. Set </t>
    </r>
    <r>
      <rPr>
        <rFont val="Arial"/>
        <b/>
        <sz val="11.0"/>
      </rPr>
      <t>Scheduled Time</t>
    </r>
    <r>
      <rPr>
        <rFont val="Arial"/>
        <sz val="11.0"/>
      </rPr>
      <t xml:space="preserve"> to the Lightswitch down time in the </t>
    </r>
    <r>
      <rPr>
        <rFont val="Arial"/>
        <color rgb="FF1155CC"/>
        <sz val="11.0"/>
        <u/>
      </rPr>
      <t>REAL-XXXX</t>
    </r>
    <r>
      <rPr>
        <rFont val="Arial"/>
        <sz val="11.0"/>
      </rPr>
      <t xml:space="preserve"> Ticket's Description
   a. cross-reference LS down time with the </t>
    </r>
    <r>
      <rPr>
        <rFont val="Arial"/>
        <color rgb="FFFF0000"/>
        <sz val="11.0"/>
        <u/>
      </rPr>
      <t>CHECKLIST_VERSION</t>
    </r>
    <r>
      <rPr>
        <rFont val="Arial"/>
        <sz val="11.0"/>
        <u/>
      </rPr>
      <t xml:space="preserve"> Release Strategy</t>
    </r>
    <r>
      <rPr>
        <rFont val="Arial"/>
        <sz val="11.0"/>
      </rPr>
      <t xml:space="preserve"> Email
4. Set </t>
    </r>
    <r>
      <rPr>
        <rFont val="Arial"/>
        <b/>
        <sz val="11.0"/>
      </rPr>
      <t>Status</t>
    </r>
    <r>
      <rPr>
        <rFont val="Arial"/>
        <sz val="11.0"/>
      </rPr>
      <t xml:space="preserve"> to:    </t>
    </r>
    <r>
      <rPr>
        <rFont val="Arial"/>
        <sz val="11.0"/>
        <u/>
      </rPr>
      <t>DOWN</t>
    </r>
    <r>
      <rPr>
        <rFont val="Arial"/>
        <sz val="11.0"/>
      </rPr>
      <t xml:space="preserve">
5. Set </t>
    </r>
    <r>
      <rPr>
        <rFont val="Arial"/>
        <b/>
        <sz val="11.0"/>
      </rPr>
      <t>Message</t>
    </r>
    <r>
      <rPr>
        <rFont val="Arial"/>
        <sz val="11.0"/>
      </rPr>
      <t xml:space="preserve"> to:
    </t>
    </r>
    <r>
      <rPr>
        <rFont val="Arial"/>
        <sz val="11.0"/>
        <u/>
      </rPr>
      <t>Fortnite is down for maintenance.</t>
    </r>
    <r>
      <rPr>
        <rFont val="Arial"/>
        <sz val="11.0"/>
      </rPr>
      <t xml:space="preserve">
6. Set </t>
    </r>
    <r>
      <rPr>
        <rFont val="Arial"/>
        <b/>
        <sz val="11.0"/>
      </rPr>
      <t>Add Actions</t>
    </r>
    <r>
      <rPr>
        <rFont val="Arial"/>
        <sz val="11.0"/>
      </rPr>
      <t xml:space="preserve"> to:
    </t>
    </r>
    <r>
      <rPr>
        <rFont val="Arial"/>
        <sz val="11.0"/>
        <u/>
      </rPr>
      <t>Fortnite_Free_Platforms</t>
    </r>
    <r>
      <rPr>
        <rFont val="Arial"/>
        <sz val="11.0"/>
      </rPr>
      <t xml:space="preserve">
7. Select Create Event
8. Double check the info in the new "Scheduled Events" section in the middle of the page
   - Processed should say </t>
    </r>
    <r>
      <rPr>
        <rFont val="Arial"/>
        <b/>
        <sz val="11.0"/>
      </rPr>
      <t>No</t>
    </r>
  </si>
  <si>
    <t>Record Post PD CLs</t>
  </si>
  <si>
    <t>AK</t>
  </si>
  <si>
    <r>
      <rPr>
        <rFont val="Arial"/>
        <b/>
        <color rgb="FF000000"/>
        <sz val="11.0"/>
      </rPr>
      <t>Tracker Tab:</t>
    </r>
    <r>
      <rPr>
        <rFont val="Arial"/>
        <color rgb="FF000000"/>
        <sz val="11.0"/>
      </rPr>
      <t xml:space="preserve"> </t>
    </r>
    <r>
      <rPr>
        <rFont val="Arial"/>
        <color rgb="FF0000FF"/>
        <sz val="11.0"/>
      </rPr>
      <t>LINK</t>
    </r>
  </si>
  <si>
    <r>
      <rPr>
        <rFont val="Arial"/>
        <sz val="11.0"/>
      </rPr>
      <t xml:space="preserve">1. Go to the </t>
    </r>
    <r>
      <rPr>
        <rFont val="Arial"/>
        <color rgb="FF1155CC"/>
        <sz val="11.0"/>
        <u/>
      </rPr>
      <t>Post PD Commits Tracker</t>
    </r>
    <r>
      <rPr>
        <rFont val="Arial"/>
        <sz val="11.0"/>
      </rPr>
      <t xml:space="preserve">
2. Follow the instructions to complete the task
3. Link the tab in F103
</t>
    </r>
    <r>
      <rPr>
        <rFont val="Arial"/>
        <b/>
        <sz val="11.0"/>
      </rPr>
      <t>NOTE: This an interim process. Ideally we can pull this data more efficiently through the submit tool flow</t>
    </r>
  </si>
  <si>
    <t>Set up Crash Reporter prior to release for Switch</t>
  </si>
  <si>
    <r>
      <rPr>
        <rFont val="Arial"/>
        <b/>
        <color rgb="FFFF0000"/>
        <sz val="11.0"/>
        <u/>
      </rPr>
      <t xml:space="preserve">DO NOT DO THIS BEFORE 9PM ET!!
</t>
    </r>
    <r>
      <rPr>
        <rFont val="Arial"/>
        <b/>
        <color rgb="FFFF0000"/>
        <sz val="11.0"/>
        <u/>
      </rPr>
      <t>DO NOT DO THIS BEFORE SWITCH IS THROUGH CERT</t>
    </r>
  </si>
  <si>
    <r>
      <rPr>
        <rFont val="Arial"/>
        <b/>
        <sz val="11.0"/>
        <u/>
      </rPr>
      <t xml:space="preserve">Do this task after 9PM ET
</t>
    </r>
    <r>
      <rPr>
        <rFont val="Arial"/>
        <sz val="11.0"/>
      </rPr>
      <t xml:space="preserve">1. Navigate to the below file on the P drive (easily done on a Remote Machine)
</t>
    </r>
    <r>
      <rPr>
        <rFont val="Arial"/>
        <b/>
        <sz val="11.0"/>
      </rPr>
      <t xml:space="preserve">   P:\Symbols\Switch\LiveSymbols\FortniteClient-Switch-Shipping.nsp
</t>
    </r>
    <r>
      <rPr>
        <rFont val="Arial"/>
        <sz val="11.0"/>
      </rPr>
      <t xml:space="preserve">2. Open the file and swap in this release's </t>
    </r>
    <r>
      <rPr>
        <rFont val="Arial"/>
        <b/>
        <sz val="11.0"/>
      </rPr>
      <t xml:space="preserve">Version Number </t>
    </r>
    <r>
      <rPr>
        <rFont val="Arial"/>
        <sz val="11.0"/>
      </rPr>
      <t>&amp;</t>
    </r>
    <r>
      <rPr>
        <rFont val="Arial"/>
        <b/>
        <sz val="11.0"/>
      </rPr>
      <t xml:space="preserve"> ++CL
</t>
    </r>
    <r>
      <rPr>
        <rFont val="Arial"/>
        <sz val="11.0"/>
      </rPr>
      <t>3. Save and you are done</t>
    </r>
  </si>
  <si>
    <t>Lead-up to Downtime - Deployment Owner</t>
  </si>
  <si>
    <r>
      <rPr>
        <rFont val="Arial"/>
        <color rgb="FF000000"/>
        <sz val="11.0"/>
      </rPr>
      <t xml:space="preserve">Create Post Deploy Tracker sheet and bookmark in in </t>
    </r>
    <r>
      <rPr>
        <rFont val="Arial"/>
        <color rgb="FF1155CC"/>
        <sz val="11.0"/>
        <u/>
      </rPr>
      <t>#fn-release-team</t>
    </r>
    <r>
      <rPr>
        <rFont val="Arial"/>
        <color rgb="FF000000"/>
        <sz val="11.0"/>
      </rPr>
      <t xml:space="preserve"> as well as the associated </t>
    </r>
    <r>
      <rPr>
        <rFont val="Arial"/>
        <i/>
        <color rgb="FF000000"/>
        <sz val="11.0"/>
      </rPr>
      <t>#fn-release-</t>
    </r>
    <r>
      <rPr>
        <rFont val="Arial"/>
        <i/>
        <color rgb="FFFF0000"/>
        <sz val="11.0"/>
      </rPr>
      <t>CHECKLIST_VERSION</t>
    </r>
    <r>
      <rPr>
        <rFont val="Arial"/>
        <i/>
        <color rgb="FF000000"/>
        <sz val="11.0"/>
      </rPr>
      <t>-ext</t>
    </r>
    <r>
      <rPr>
        <rFont val="Arial"/>
        <color rgb="FF000000"/>
        <sz val="11.0"/>
      </rPr>
      <t xml:space="preserve"> channel</t>
    </r>
  </si>
  <si>
    <r>
      <rPr>
        <rFont val="Arial"/>
        <sz val="11.0"/>
      </rPr>
      <t>Add as Bookmark to that Release Channel so it is easily visible to everyone. 
Shared drives &gt; Fortnite &gt; Release Management &gt; Post Deploy &gt; Tracker Sheet &gt; Master Post Deploy Tracker (make a copy, move it to the correct location, and rename)
Master Post Deploy:</t>
    </r>
    <r>
      <rPr>
        <rFont val="Arial"/>
        <color rgb="FF000000"/>
        <sz val="11.0"/>
      </rPr>
      <t xml:space="preserve"> </t>
    </r>
    <r>
      <rPr>
        <rFont val="Arial"/>
        <color rgb="FF1155CC"/>
        <sz val="11.0"/>
        <u/>
      </rPr>
      <t>https://docs.google.com/spreadsheets/d/1dycxSjGsHUC29FRelcLz1AVxtBZ8QW2NiG7WsNt-eXo/edit#gid=1420338449</t>
    </r>
  </si>
  <si>
    <r>
      <rPr>
        <rFont val="Arial"/>
        <sz val="11.0"/>
      </rPr>
      <t xml:space="preserve">Review initial build info setup: </t>
    </r>
    <r>
      <rPr>
        <rFont val="Arial"/>
        <b/>
        <sz val="11.0"/>
      </rPr>
      <t>Android/Switch</t>
    </r>
    <r>
      <rPr>
        <rFont val="Arial"/>
        <sz val="11.0"/>
      </rPr>
      <t xml:space="preserve"> and now also including </t>
    </r>
    <r>
      <rPr>
        <rFont val="Arial"/>
        <b/>
        <color rgb="FFFF0000"/>
        <sz val="11.0"/>
      </rPr>
      <t>PS4/PS5/XboxOneGDK/XSX</t>
    </r>
    <r>
      <rPr>
        <rFont val="Arial"/>
        <sz val="11.0"/>
      </rPr>
      <t xml:space="preserve"> fake build info needed starting with 18.40.</t>
    </r>
  </si>
  <si>
    <r>
      <rPr>
        <rFont val="Arial"/>
        <sz val="11.0"/>
      </rPr>
      <t xml:space="preserve">1. Make sure Android and Switch candidates are propped up in </t>
    </r>
    <r>
      <rPr>
        <rFont val="Arial"/>
        <color rgb="FF1155CC"/>
        <sz val="11.0"/>
        <u/>
      </rPr>
      <t xml:space="preserve">Live Build Info
</t>
    </r>
    <r>
      <rPr>
        <rFont val="Arial"/>
        <sz val="11.0"/>
      </rPr>
      <t xml:space="preserve">2. Make sure Switch build info was removed from </t>
    </r>
    <r>
      <rPr>
        <rFont val="Arial"/>
        <color rgb="FF1155CC"/>
        <sz val="11.0"/>
        <u/>
      </rPr>
      <t>NSCert Build Info</t>
    </r>
  </si>
  <si>
    <t>Verify Switch symbols crash reporter text file has been updated</t>
  </si>
  <si>
    <t>P:\Symbols\Switch\LiveSymbols\FortniteClient-Switch-Shipping.nsp.version</t>
  </si>
  <si>
    <t>Android + PS4 + XboxOne + Windows</t>
  </si>
  <si>
    <r>
      <rPr>
        <rFont val="Arial"/>
        <color rgb="FFFF0000"/>
        <sz val="11.0"/>
      </rPr>
      <t xml:space="preserve">[Downtime minus 40 mins]
</t>
    </r>
    <r>
      <rPr>
        <rFont val="Arial"/>
        <color rgb="FF000000"/>
        <sz val="11.0"/>
      </rPr>
      <t>Tag Live Ops to Disable Alerts.</t>
    </r>
  </si>
  <si>
    <r>
      <rPr>
        <rFont val="Arial"/>
        <color rgb="FFFF0000"/>
        <sz val="11.0"/>
      </rPr>
      <t xml:space="preserve">[Downtime minus 35 mins]
</t>
    </r>
    <r>
      <rPr>
        <rFont val="Arial"/>
        <color rgb="FF000000"/>
        <sz val="11.0"/>
      </rPr>
      <t>Disable server scaledown ("Pin" server scaling)</t>
    </r>
  </si>
  <si>
    <r>
      <rPr>
        <rFont val="Arial"/>
        <sz val="11.0"/>
      </rPr>
      <t xml:space="preserve">Navigate to </t>
    </r>
    <r>
      <rPr>
        <rFont val="Arial"/>
        <color rgb="FF1155CC"/>
        <sz val="11.0"/>
        <u/>
      </rPr>
      <t>Autoscaler for Live</t>
    </r>
    <r>
      <rPr>
        <rFont val="Arial"/>
        <sz val="11.0"/>
      </rPr>
      <t xml:space="preserve"> &gt; Click the Edit checkbox (bottom right) &gt; Hit Disable next to "Can Scale Down?" to keep servers from scaling down during downtime.
Be sure to post in </t>
    </r>
    <r>
      <rPr>
        <rFont val="Arial"/>
        <color rgb="FF1155CC"/>
        <sz val="11.0"/>
        <u/>
      </rPr>
      <t>#fn-release-deploy-ext</t>
    </r>
    <r>
      <rPr>
        <rFont val="Arial"/>
        <sz val="11.0"/>
      </rPr>
      <t xml:space="preserve"> that this step was done.</t>
    </r>
  </si>
  <si>
    <r>
      <rPr>
        <rFont val="Arial"/>
        <color rgb="FFFF0000"/>
        <sz val="11.0"/>
      </rPr>
      <t xml:space="preserve">[Downtime minus 30 mins]
</t>
    </r>
    <r>
      <rPr>
        <rFont val="Arial"/>
        <color rgb="FF000000"/>
        <sz val="11.0"/>
      </rPr>
      <t>Disable Matchmaking</t>
    </r>
  </si>
  <si>
    <r>
      <rPr>
        <rFont val="Arial"/>
        <sz val="11.0"/>
      </rPr>
      <t>Option 1: MMS Admin Portal toggle button (</t>
    </r>
    <r>
      <rPr>
        <rFont val="Arial"/>
        <color rgb="FF1155CC"/>
        <sz val="11.0"/>
        <u/>
      </rPr>
      <t>Navigate to the Live MMS AP page</t>
    </r>
    <r>
      <rPr>
        <rFont val="Arial"/>
        <sz val="11.0"/>
      </rPr>
      <t xml:space="preserve"> &gt; In the "Playlist Restrictions Configuration" section change "disableAllMatchmaking": to true &gt; Hit the Update button)
Option 2: </t>
    </r>
    <r>
      <rPr>
        <rFont val="Arial"/>
        <color rgb="FF1155CC"/>
        <sz val="11.0"/>
        <u/>
      </rPr>
      <t xml:space="preserve">Hotfix directly through Admin Portal System Files
</t>
    </r>
    <r>
      <rPr>
        <rFont val="Arial"/>
        <sz val="11.0"/>
      </rPr>
      <t>DefaultGame.ini
[/Script/FortniteGame.FortGameInstance]
bBattleRoyaleMatchmakingEnabled=false</t>
    </r>
  </si>
  <si>
    <r>
      <rPr>
        <rFont val="Arial"/>
        <color rgb="FF1155CC"/>
        <sz val="11.0"/>
        <u/>
      </rPr>
      <t xml:space="preserve">Swarm link prepped by Release QA the night prior to release morning
</t>
    </r>
    <r>
      <rPr>
        <rFont val="Arial"/>
        <color rgb="FF1155CC"/>
        <sz val="11.0"/>
        <u/>
      </rPr>
      <t>Hotfix Deploy Runbook</t>
    </r>
  </si>
  <si>
    <t>During Downtime - Deployment Owner</t>
  </si>
  <si>
    <r>
      <rPr>
        <rFont val="Arial"/>
        <color rgb="FF1155CC"/>
        <sz val="11.0"/>
        <u/>
      </rPr>
      <t>Validate via Login data that downtime has started properly.</t>
    </r>
    <r>
      <rPr>
        <rFont val="Arial"/>
        <color rgb="FF000000"/>
        <sz val="11.0"/>
        <u/>
      </rPr>
      <t xml:space="preserve"> (Success by Region/Platform in particular)</t>
    </r>
  </si>
  <si>
    <t>PS4/PS5 Client Publish SIEA</t>
  </si>
  <si>
    <r>
      <rPr>
        <rFont val="Arial"/>
        <sz val="11.0"/>
      </rPr>
      <t xml:space="preserve">Tip: You might have to be on VPN AND Remote Desktop if performing from a location that does not have a allowlisted IP address.
Log in to </t>
    </r>
    <r>
      <rPr>
        <rFont val="Arial"/>
        <color rgb="FF1155CC"/>
        <sz val="11.0"/>
        <u/>
      </rPr>
      <t>PlayStation Partners portal</t>
    </r>
    <r>
      <rPr>
        <rFont val="Arial"/>
        <sz val="11.0"/>
      </rPr>
      <t xml:space="preserve"> then follow </t>
    </r>
    <r>
      <rPr>
        <rFont val="Arial"/>
        <color rgb="FF1155CC"/>
        <sz val="11.0"/>
        <u/>
      </rPr>
      <t>these steps in the PS5 section</t>
    </r>
    <r>
      <rPr>
        <rFont val="Arial"/>
        <sz val="11.0"/>
      </rPr>
      <t>.</t>
    </r>
  </si>
  <si>
    <t>PS4/PS5 Client Publish SIEE</t>
  </si>
  <si>
    <r>
      <rPr>
        <rFont val="Arial"/>
        <sz val="11.0"/>
      </rPr>
      <t xml:space="preserve">Tip: You might have to be on VPN AND Remote Desktop if performing from a location that does not have a allowlisted IP address.
Log in to </t>
    </r>
    <r>
      <rPr>
        <rFont val="Arial"/>
        <color rgb="FF1155CC"/>
        <sz val="11.0"/>
        <u/>
      </rPr>
      <t>PlayStation Partners portal</t>
    </r>
    <r>
      <rPr>
        <rFont val="Arial"/>
        <sz val="11.0"/>
      </rPr>
      <t xml:space="preserve"> then follow </t>
    </r>
    <r>
      <rPr>
        <rFont val="Arial"/>
        <color rgb="FF1155CC"/>
        <sz val="11.0"/>
        <u/>
      </rPr>
      <t>these steps in the PS5 section</t>
    </r>
    <r>
      <rPr>
        <rFont val="Arial"/>
        <sz val="11.0"/>
      </rPr>
      <t>.</t>
    </r>
  </si>
  <si>
    <t>Deploy MCP (see Temp-Note in Pre-Release section above for confirmed deploy percentage) (normally 50% for downtime deployments)</t>
  </si>
  <si>
    <t>Deploy MCP to Fortnite Queue Worker Prod11</t>
  </si>
  <si>
    <r>
      <rPr>
        <rFont val="Arial"/>
        <sz val="11.0"/>
      </rPr>
      <t>Deploy "Go Live" INI Hotfix config (</t>
    </r>
    <r>
      <rPr>
        <rFont val="Arial"/>
        <color rgb="FFFF0000"/>
        <sz val="11.0"/>
      </rPr>
      <t>make sure this is done before server deploy to ensure hotfix config is pulled correctly</t>
    </r>
    <r>
      <rPr>
        <rFont val="Arial"/>
        <sz val="11.0"/>
      </rPr>
      <t>)</t>
    </r>
  </si>
  <si>
    <r>
      <rPr>
        <rFont val="Arial"/>
        <color rgb="FF1155CC"/>
        <sz val="11.0"/>
        <u/>
      </rPr>
      <t>Swarm link prepped by Release QA the night prior to release morning
H</t>
    </r>
    <r>
      <rPr>
        <rFont val="Arial"/>
        <color rgb="FF1155CC"/>
        <sz val="11.0"/>
        <u/>
      </rPr>
      <t>otfix Deploy Runbook</t>
    </r>
  </si>
  <si>
    <t>Set Server Scale sets to "Sequence"</t>
  </si>
  <si>
    <t>DS will set it back later in the day</t>
  </si>
  <si>
    <r>
      <rPr>
        <rFont val="Arial"/>
        <color rgb="FF000000"/>
        <sz val="11.0"/>
        <u/>
      </rPr>
      <t xml:space="preserve">Use the apply all to set each fleet to "sequence" at </t>
    </r>
    <r>
      <rPr>
        <rFont val="Arial"/>
        <color rgb="FF1155CC"/>
        <sz val="11.0"/>
        <u/>
      </rPr>
      <t>https://fm-as-scale-fn-prod.ol.epicgames.net/fleet/live/scalesets</t>
    </r>
  </si>
  <si>
    <t>PC Client Promotion</t>
  </si>
  <si>
    <t>PC/Android can be the same job if build labels match</t>
  </si>
  <si>
    <r>
      <rPr>
        <rFont val="Arial"/>
        <sz val="11.0"/>
      </rPr>
      <t xml:space="preserve">Start "[Thread] Updates on X.XX Fortnite release:" in </t>
    </r>
    <r>
      <rPr>
        <rFont val="Arial"/>
        <color rgb="FF1155CC"/>
        <sz val="11.0"/>
        <u/>
      </rPr>
      <t>#pub-fortnite</t>
    </r>
    <r>
      <rPr>
        <rFont val="Arial"/>
        <sz val="11.0"/>
      </rPr>
      <t xml:space="preserve"> slack channel</t>
    </r>
  </si>
  <si>
    <r>
      <rPr>
        <rFont val="Arial"/>
        <color rgb="FF000000"/>
        <sz val="11.0"/>
      </rPr>
      <t xml:space="preserve">Example: </t>
    </r>
    <r>
      <rPr>
        <rFont val="Arial"/>
        <color rgb="FF1155CC"/>
        <sz val="11.0"/>
        <u/>
      </rPr>
      <t xml:space="preserve">https://epicgames.slack.com/archives/C044WR7HZDG/p1691482159647189
</t>
    </r>
    <r>
      <rPr>
        <rFont val="Arial"/>
        <color rgb="FF000000"/>
        <sz val="11.0"/>
      </rPr>
      <t>[Thread] Updates on 25.30 Fortnite release:
(post)
Matchmaking Disabled at 3:30 AM ET
LightSwitch Down at 4:00 AM ET
Deploy started on time (4am ET) and so far things are going smoothly. Estimated uptime is ~5/5:15am ET. Will crosspost any major updates or issues here.</t>
    </r>
  </si>
  <si>
    <t>Run Live promotion job for Android - Google Play, iOS, PS4, PS5, XB1, XSX, and Switch (no impact to Live players)</t>
  </si>
  <si>
    <r>
      <rPr>
        <rFont val="Arial"/>
        <sz val="11.0"/>
      </rPr>
      <t xml:space="preserve">Example Thread: </t>
    </r>
    <r>
      <rPr>
        <rFont val="Arial"/>
        <color rgb="FF1155CC"/>
        <sz val="11.0"/>
        <u/>
      </rPr>
      <t>https://epicgames.slack.com/archives/C044TN4LVFT/p1667291267646149</t>
    </r>
    <r>
      <rPr>
        <rFont val="Arial"/>
        <sz val="11.0"/>
      </rPr>
      <t xml:space="preserve">
Example Deploy: </t>
    </r>
    <r>
      <rPr>
        <rFont val="Arial"/>
        <color rgb="FF1155CC"/>
        <sz val="11.0"/>
        <u/>
      </rPr>
      <t>https://horde.devtools.epicgames.com/job/6360d85fe271e75dea797f32</t>
    </r>
    <r>
      <rPr>
        <rFont val="Arial"/>
        <sz val="11.0"/>
      </rPr>
      <t xml:space="preserve">
22.30 Go Live PS4/PS5/XB1/XSX/Switch - Non-Player facing</t>
    </r>
  </si>
  <si>
    <t>Expand Live and Live-Compatible sections making sure older releases are not present. Every major release should be a forced patch. (13.40 is fine for Sustained Release on iOS/Map/GooglePlay)</t>
  </si>
  <si>
    <r>
      <rPr>
        <rFont val="Arial"/>
        <color rgb="FF1155CC"/>
        <sz val="11.0"/>
        <u/>
      </rPr>
      <t xml:space="preserve">https://adminportal.ol.epicgames.net/launcher/buildinfo/app/Fortnite
</t>
    </r>
    <r>
      <rPr>
        <rFont val="Arial"/>
        <color rgb="FF000000"/>
        <sz val="11.0"/>
        <u/>
      </rPr>
      <t xml:space="preserve">Ensure that the Promotion Labels section correctly displays the new Live versions for all platforms </t>
    </r>
    <r>
      <rPr>
        <rFont val="Arial"/>
        <b/>
        <color rgb="FFFF0000"/>
        <sz val="11.0"/>
        <u/>
      </rPr>
      <t>(This must be done before Light Switch Up)
* Build Info for Windows and Shipping-Android should always be real and never fake/dummy/placeholder.
* PS4, PS5, XB1, XSX, and Switch will need to be manually updated using the labels from the Live Compat section</t>
    </r>
  </si>
  <si>
    <r>
      <rPr>
        <rFont val="Arial"/>
        <color rgb="FFFF0000"/>
        <sz val="11.0"/>
      </rPr>
      <t xml:space="preserve">[Uptime minus 15 mins]
</t>
    </r>
    <r>
      <rPr>
        <rFont val="Arial"/>
        <color rgb="FF1155CC"/>
        <sz val="11.0"/>
        <u/>
      </rPr>
      <t>Scaling servers in downtime</t>
    </r>
  </si>
  <si>
    <t xml:space="preserve">Note: Servers can take 10-15 min to scale up, please plan appropriately </t>
  </si>
  <si>
    <t>Additional checks before fully going Lightswitch Up:
-Make sure patch has been caught on all platforms by Release QA and that live patch sizes were close to estimates/not egregiously big
-If there are brand new non-brcore fleet LTMs going live at Lightswitch Up, confirm we are good with prescaling
-Ensure that any QA callouts are okay to come LS Up with, or have a SH that we can associate to each callout as needed
-Make sure Live Ops and Community owners approve going Lightswitch Up</t>
  </si>
  <si>
    <r>
      <rPr>
        <rFont val="Arial"/>
        <color rgb="FF1155CC"/>
        <sz val="11.0"/>
        <u/>
      </rPr>
      <t>MMS Admin Portal toggle button (</t>
    </r>
    <r>
      <rPr>
        <rFont val="Arial"/>
        <color rgb="FF1155CC"/>
        <sz val="11.0"/>
        <u/>
      </rPr>
      <t>Navigate to the Live MMS AP page</t>
    </r>
    <r>
      <rPr>
        <rFont val="Arial"/>
        <color rgb="FF1155CC"/>
        <sz val="11.0"/>
        <u/>
      </rPr>
      <t xml:space="preserve"> &gt; In the "Playlist Restrictions Configuration" section change "disable AllMatchmaking": to false &gt; Hit the Update button)
</t>
    </r>
  </si>
  <si>
    <r>
      <rPr>
        <rFont val="Arial"/>
        <b/>
        <color rgb="FFFF0000"/>
        <sz val="11.0"/>
        <u/>
      </rPr>
      <t xml:space="preserve">USE EXTREME CAUTION HERE: </t>
    </r>
    <r>
      <rPr>
        <rFont val="Arial"/>
        <b/>
        <color rgb="FF1155CC"/>
        <sz val="11.0"/>
        <u/>
      </rPr>
      <t xml:space="preserve">link to Lightswitch page
</t>
    </r>
    <r>
      <rPr>
        <rFont val="Arial"/>
        <b/>
        <color rgb="FF000000"/>
        <sz val="11.0"/>
        <u/>
      </rPr>
      <t>* Status = Up (for lightswitch UP)
* Message = Fortnite is online
* Add Actions = Fortnite_Free_Platforms
* Create Event</t>
    </r>
  </si>
  <si>
    <t>Post-Release - Deployment Owner</t>
  </si>
  <si>
    <r>
      <rPr>
        <rFont val="Arial"/>
        <color rgb="FFFF0000"/>
        <sz val="11.0"/>
      </rPr>
      <t xml:space="preserve">[Uptime plus 30 mins]
</t>
    </r>
    <r>
      <rPr>
        <rFont val="Arial"/>
        <color rgb="FF000000"/>
        <sz val="11.0"/>
      </rPr>
      <t xml:space="preserve">Tag Live Ops to ReEnable Alerts. </t>
    </r>
  </si>
  <si>
    <r>
      <rPr>
        <rFont val="Arial"/>
        <sz val="11.0"/>
      </rPr>
      <t xml:space="preserve">Post the following message in the </t>
    </r>
    <r>
      <rPr>
        <rFont val="Arial"/>
        <color rgb="FF1155CC"/>
        <sz val="11.0"/>
        <u/>
      </rPr>
      <t>#fn-release-deploy</t>
    </r>
    <r>
      <rPr>
        <rFont val="Arial"/>
        <sz val="11.0"/>
      </rPr>
      <t xml:space="preserve"> channel once we are lightswitch up:
"Friendly reminder that for all general weirdness callouts from this point forward that are unrelated to the live whiteglove to please use #fn-release-XX-XX"</t>
    </r>
  </si>
  <si>
    <t xml:space="preserve">Scroll to the "Then: Send Web Request" and edit that entry. 
Make sure to hit Publish once you update and save. </t>
  </si>
  <si>
    <r>
      <rPr>
        <rFont val="Arial"/>
        <color rgb="FF1155CC"/>
        <sz val="11.0"/>
        <u/>
      </rPr>
      <t>https://api.slack.com/apps/A044VB8SXFV/incoming-webhooks?</t>
    </r>
    <r>
      <rPr>
        <rFont val="Arial"/>
        <color rgb="FF1155CC"/>
        <sz val="11.0"/>
        <u/>
      </rPr>
      <t xml:space="preserve">
Add webhook url to FNR automation job: </t>
    </r>
    <r>
      <rPr>
        <rFont val="Arial"/>
        <color rgb="FF1155CC"/>
        <sz val="11.0"/>
        <u/>
      </rPr>
      <t>https://jira.it.epicgames.com/secure/AutomationProjectAdminAction!default.jspa?projectKey=FNR#/rule/661</t>
    </r>
  </si>
  <si>
    <r>
      <rPr>
        <rFont val="Arial"/>
        <sz val="11.0"/>
      </rPr>
      <t xml:space="preserve">Add "Planned Release Slots" bookmark to the now live release slack channel with a link to the </t>
    </r>
    <r>
      <rPr>
        <rFont val="Arial"/>
        <color rgb="FF1155CC"/>
        <sz val="11.0"/>
        <u/>
      </rPr>
      <t>Planned Release Slots Miro board</t>
    </r>
  </si>
  <si>
    <t xml:space="preserve">Create HF Jira for each HF week for this release. </t>
  </si>
  <si>
    <r>
      <rPr>
        <rFont val="Arial"/>
        <color rgb="FF000000"/>
        <sz val="11.0"/>
        <u/>
      </rPr>
      <t xml:space="preserve">Example: </t>
    </r>
    <r>
      <rPr>
        <rFont val="Arial"/>
        <color rgb="FF1155CC"/>
        <sz val="11.0"/>
        <u/>
      </rPr>
      <t>FNR-1132</t>
    </r>
  </si>
  <si>
    <r>
      <rPr>
        <sz val="11.0"/>
      </rPr>
      <t xml:space="preserve">Do a manual post in </t>
    </r>
    <r>
      <rPr>
        <color rgb="FF1155CC"/>
        <sz val="11.0"/>
        <u/>
      </rPr>
      <t>#fn-live-updates</t>
    </r>
    <r>
      <rPr>
        <sz val="11.0"/>
      </rPr>
      <t xml:space="preserve"> that mentions we are up and copies in the ship list that should be pinned in the related release channel.</t>
    </r>
  </si>
  <si>
    <t>Example:
Good morning! We deployed 26.10 this morning. Game opened up at 5:30 AM ET for players.
26.10 Ship List :ship:
* ship list notes here</t>
  </si>
  <si>
    <r>
      <rPr>
        <rFont val="Arial"/>
        <color rgb="FFFF0000"/>
        <sz val="11.0"/>
      </rPr>
      <t xml:space="preserve">[Uptime plus 2 hours]
</t>
    </r>
    <r>
      <rPr>
        <rFont val="Arial"/>
        <color rgb="FF000000"/>
        <sz val="11.0"/>
      </rPr>
      <t xml:space="preserve">Enable server scaledown ("Unpin" server scaling) after server usage levels off closer to what it was pre-downtime. 
</t>
    </r>
    <r>
      <rPr>
        <rFont val="Arial"/>
        <color rgb="FFFF0000"/>
        <sz val="11.0"/>
      </rPr>
      <t>Check in with LiveOps first.</t>
    </r>
  </si>
  <si>
    <r>
      <rPr>
        <rFont val="Arial"/>
        <color rgb="FF000000"/>
        <sz val="11.0"/>
      </rPr>
      <t xml:space="preserve">Navigate to </t>
    </r>
    <r>
      <rPr>
        <rFont val="Arial"/>
        <color rgb="FF1155CC"/>
        <sz val="11.0"/>
        <u/>
      </rPr>
      <t>Autoscaler for Live</t>
    </r>
    <r>
      <rPr>
        <rFont val="Arial"/>
        <color rgb="FF000000"/>
        <sz val="11.0"/>
      </rPr>
      <t xml:space="preserve"> &gt; Click the Edit checkbox &gt; Set "Can Scale Down?" to Yes
Be sure to post in </t>
    </r>
    <r>
      <rPr>
        <rFont val="Arial"/>
        <color rgb="FF1155CC"/>
        <sz val="11.0"/>
        <u/>
      </rPr>
      <t>#fn-release-deploy-ext</t>
    </r>
    <r>
      <rPr>
        <rFont val="Arial"/>
        <color rgb="FF000000"/>
        <sz val="11.0"/>
      </rPr>
      <t xml:space="preserve"> that this step was done.</t>
    </r>
  </si>
  <si>
    <t>Send first Post-Deploy report email</t>
  </si>
  <si>
    <r>
      <rPr>
        <rFont val="Arial"/>
        <sz val="11.0"/>
      </rPr>
      <t xml:space="preserve">Set timed post for 2:30PM ET to: Post in </t>
    </r>
    <r>
      <rPr>
        <rFont val="Arial"/>
        <color rgb="FF1155CC"/>
        <sz val="11.0"/>
        <u/>
      </rPr>
      <t>#buildfarm-support-ext</t>
    </r>
    <r>
      <rPr>
        <rFont val="Arial"/>
        <sz val="11.0"/>
      </rPr>
      <t xml:space="preserve"> to remove the previous release version</t>
    </r>
  </si>
  <si>
    <r>
      <rPr>
        <rFont val="Arial"/>
        <sz val="11.0"/>
      </rPr>
      <t xml:space="preserve">Reach out to Build Farm Support via </t>
    </r>
    <r>
      <rPr>
        <rFont val="Arial"/>
        <color rgb="FF1155CC"/>
        <sz val="11.0"/>
        <u/>
      </rPr>
      <t>#buildfarm-support-ext</t>
    </r>
    <r>
      <rPr>
        <rFont val="Arial"/>
        <sz val="11.0"/>
      </rPr>
      <t xml:space="preserve"> channel in slack and ask them to remove the previous branch from horde after the deploy is complete</t>
    </r>
  </si>
  <si>
    <r>
      <rPr>
        <rFont val="Arial"/>
        <color rgb="FF1155CC"/>
        <sz val="11.0"/>
        <u/>
      </rPr>
      <t>Tracker Google Sheet</t>
    </r>
    <r>
      <rPr>
        <rFont val="Arial"/>
        <color rgb="FF000000"/>
        <sz val="11.0"/>
      </rPr>
      <t xml:space="preserve"> -- tracking Switch / PS4 (SIEE/SIEA) / PS5 / MSFT</t>
    </r>
  </si>
  <si>
    <t>Increment Switch and PlayStation versions</t>
  </si>
  <si>
    <t>This is a copy of the entire build as it appears in the build folder to keep from having to rebuild if it is needed.
Archive Fortnite Build CLs (New Job &gt; Archive Fortnite Build &gt; add in the ++CLs &gt; Start Job). For Clients archive the clients and the Content Worker. This can later be found at : P:\Builds\Archive\Fortnite-Releases\Milestone++Fortnite+Release-XX.XX-CL-12345678</t>
  </si>
  <si>
    <t>Send Day-2 Post-Deploy report email</t>
  </si>
  <si>
    <t>PART</t>
  </si>
  <si>
    <t>Update Partners Builds</t>
  </si>
  <si>
    <t>Create Release Ticket for Partner Build</t>
  </si>
  <si>
    <t>Not currently relevant (re-visit as needed)</t>
  </si>
  <si>
    <t>x</t>
  </si>
  <si>
    <r>
      <rPr>
        <rFont val="Arial"/>
        <color rgb="FFFF00FF"/>
        <sz val="11.0"/>
      </rPr>
      <t>(Joe) I would just completely kill this line in favor of the Build Protection line just above.</t>
    </r>
    <r>
      <rPr>
        <rFont val="Arial"/>
        <sz val="11.0"/>
      </rPr>
      <t xml:space="preserve">
Run </t>
    </r>
    <r>
      <rPr>
        <rFont val="Arial"/>
        <b/>
        <sz val="11.0"/>
      </rPr>
      <t>Keep Release Candidate</t>
    </r>
    <r>
      <rPr>
        <rFont val="Arial"/>
        <sz val="11.0"/>
      </rPr>
      <t xml:space="preserve"> job for all final client candidate CLs.</t>
    </r>
  </si>
  <si>
    <r>
      <rPr>
        <rFont val="Arial"/>
        <b/>
        <sz val="11.0"/>
      </rPr>
      <t>PLATFORM_1:</t>
    </r>
    <r>
      <rPr>
        <rFont val="Arial"/>
        <sz val="11.0"/>
      </rPr>
      <t xml:space="preserve"> </t>
    </r>
    <r>
      <rPr>
        <rFont val="Arial"/>
        <color rgb="FF0000FF"/>
        <sz val="11.0"/>
      </rPr>
      <t>HORDE_JOB_LINK</t>
    </r>
    <r>
      <rPr>
        <rFont val="Arial"/>
        <sz val="11.0"/>
      </rPr>
      <t xml:space="preserve">
</t>
    </r>
    <r>
      <rPr>
        <rFont val="Arial"/>
        <b/>
        <sz val="11.0"/>
      </rPr>
      <t>PLATFORM_2:</t>
    </r>
    <r>
      <rPr>
        <rFont val="Arial"/>
        <sz val="11.0"/>
      </rPr>
      <t xml:space="preserve"> </t>
    </r>
    <r>
      <rPr>
        <rFont val="Arial"/>
        <color rgb="FF0000FF"/>
        <sz val="11.0"/>
      </rPr>
      <t>HORDE_JOB_LINK</t>
    </r>
    <r>
      <rPr>
        <rFont val="Arial"/>
        <sz val="11.0"/>
      </rPr>
      <t xml:space="preserve">
</t>
    </r>
    <r>
      <rPr>
        <rFont val="Arial"/>
        <b/>
        <sz val="11.0"/>
      </rPr>
      <t>PLATFORM_3:</t>
    </r>
    <r>
      <rPr>
        <rFont val="Arial"/>
        <sz val="11.0"/>
      </rPr>
      <t xml:space="preserve"> </t>
    </r>
    <r>
      <rPr>
        <rFont val="Arial"/>
        <color rgb="FF0000FF"/>
        <sz val="11.0"/>
      </rPr>
      <t>HORDE_JOB_LINK</t>
    </r>
  </si>
  <si>
    <r>
      <rPr>
        <rFont val="Arial"/>
        <sz val="11.0"/>
      </rPr>
      <t xml:space="preserve">1. Go to the </t>
    </r>
    <r>
      <rPr>
        <rFont val="Arial"/>
        <color rgb="FF1155CC"/>
        <sz val="11.0"/>
        <u/>
      </rPr>
      <t>REAL-XXXX</t>
    </r>
    <r>
      <rPr>
        <rFont val="Arial"/>
        <sz val="11.0"/>
      </rPr>
      <t xml:space="preserve"> ticket for this release to see the final candidate CLs
2. Go to the </t>
    </r>
    <r>
      <rPr>
        <rFont val="Arial"/>
        <color rgb="FF1155CC"/>
        <sz val="11.0"/>
        <u/>
      </rPr>
      <t xml:space="preserve">Promotions </t>
    </r>
    <r>
      <rPr>
        <rFont val="Arial"/>
        <sz val="11.0"/>
      </rPr>
      <t xml:space="preserve">tab of Main Horde
3. Select the blue </t>
    </r>
    <r>
      <rPr>
        <rFont val="Arial"/>
        <b/>
        <sz val="11.0"/>
      </rPr>
      <t>New Job</t>
    </r>
    <r>
      <rPr>
        <rFont val="Arial"/>
        <sz val="11.0"/>
      </rPr>
      <t xml:space="preserve"> button in top right
4. Change template dropdown to </t>
    </r>
    <r>
      <rPr>
        <rFont val="Arial"/>
        <b/>
        <sz val="11.0"/>
      </rPr>
      <t xml:space="preserve">Keep Release Candidate
</t>
    </r>
    <r>
      <rPr>
        <rFont val="Arial"/>
        <sz val="11.0"/>
      </rPr>
      <t xml:space="preserve">5. Put the first CL in the </t>
    </r>
    <r>
      <rPr>
        <rFont val="Arial"/>
        <b/>
        <sz val="11.0"/>
      </rPr>
      <t>Change</t>
    </r>
    <r>
      <rPr>
        <rFont val="Arial"/>
        <sz val="11.0"/>
      </rPr>
      <t xml:space="preserve"> field and set the associated </t>
    </r>
    <r>
      <rPr>
        <rFont val="Arial"/>
        <b/>
        <sz val="11.0"/>
      </rPr>
      <t>Promote Platforms</t>
    </r>
    <r>
      <rPr>
        <rFont val="Arial"/>
        <sz val="11.0"/>
      </rPr>
      <t xml:space="preserve"> field. Then </t>
    </r>
    <r>
      <rPr>
        <rFont val="Arial"/>
        <b/>
        <sz val="11.0"/>
      </rPr>
      <t>Start Job</t>
    </r>
    <r>
      <rPr>
        <rFont val="Arial"/>
        <sz val="11.0"/>
      </rPr>
      <t xml:space="preserve">.
   a. Re-Run for all </t>
    </r>
    <r>
      <rPr>
        <rFont val="Arial"/>
        <b/>
        <sz val="11.0"/>
      </rPr>
      <t>Client</t>
    </r>
    <r>
      <rPr>
        <rFont val="Arial"/>
        <sz val="11.0"/>
      </rPr>
      <t xml:space="preserve"> CLs with their associated </t>
    </r>
    <r>
      <rPr>
        <rFont val="Arial"/>
        <b/>
        <sz val="11.0"/>
      </rPr>
      <t>Promote Platforms</t>
    </r>
    <r>
      <rPr>
        <rFont val="Arial"/>
        <sz val="11.0"/>
      </rPr>
      <t xml:space="preserve"> field. </t>
    </r>
  </si>
  <si>
    <r>
      <rPr>
        <rFont val="Arial"/>
        <sz val="11.0"/>
      </rPr>
      <t>Assign to Dav Harnish and CC Henry Meredith in comments</t>
    </r>
    <r>
      <rPr>
        <rFont val="Arial"/>
        <color rgb="FF000000"/>
        <sz val="11.0"/>
      </rPr>
      <t xml:space="preserve">
</t>
    </r>
    <r>
      <rPr>
        <rFont val="Arial"/>
        <color rgb="FF1155CC"/>
        <sz val="11.0"/>
        <u/>
      </rPr>
      <t>https://jira.it.epicgames.net/browse/FORT-247162</t>
    </r>
  </si>
  <si>
    <t>Test Upload iOS build and verify Compressed File Size is &lt; 200 MB</t>
  </si>
  <si>
    <t>On the Apple Portal</t>
  </si>
  <si>
    <r>
      <rPr>
        <rFont val="Arial"/>
        <sz val="11.0"/>
      </rPr>
      <t xml:space="preserve">Create a tab in </t>
    </r>
    <r>
      <rPr>
        <rFont val="Arial"/>
        <color rgb="FF1155CC"/>
        <sz val="11.0"/>
        <u/>
      </rPr>
      <t>FN Playlist Planning sheet</t>
    </r>
    <r>
      <rPr>
        <rFont val="Arial"/>
        <sz val="11.0"/>
      </rPr>
      <t xml:space="preserve"> and let stakeholders know in </t>
    </r>
    <r>
      <rPr>
        <rFont val="Arial"/>
        <color rgb="FF1155CC"/>
        <sz val="11.0"/>
        <u/>
      </rPr>
      <t>#fn-release-playlistplanning-ext</t>
    </r>
    <r>
      <rPr>
        <rFont val="Arial"/>
        <sz val="11.0"/>
      </rPr>
      <t xml:space="preserve"> that it now exists</t>
    </r>
  </si>
  <si>
    <r>
      <rPr>
        <rFont val="Arial"/>
        <color rgb="FF1155CC"/>
        <sz val="11.0"/>
        <u/>
      </rPr>
      <t xml:space="preserve">https://confluence.it.epicgames.com/display/FORT/Playlist+Planning
</t>
    </r>
    <r>
      <rPr>
        <rFont val="Arial"/>
        <b/>
        <sz val="11.0"/>
      </rPr>
      <t xml:space="preserve">Note: </t>
    </r>
    <r>
      <rPr>
        <rFont val="Arial"/>
        <sz val="11.0"/>
      </rPr>
      <t>If its a .10 release, spin up a thread. If its not, then mark this task as N/A.</t>
    </r>
  </si>
  <si>
    <t>Nightly Job "Publish PS4 Remaster Submission Packages (SIEA Only)"</t>
  </si>
  <si>
    <t>Lead-up to Downtime - China Deploy Owner</t>
  </si>
  <si>
    <r>
      <rPr>
        <rFont val="Arial"/>
        <color rgb="FFFF0000"/>
        <sz val="11.0"/>
      </rPr>
      <t xml:space="preserve">[24 hrs before] 
</t>
    </r>
    <r>
      <rPr>
        <rFont val="Arial"/>
        <color rgb="FF000000"/>
        <sz val="11.0"/>
      </rPr>
      <t>Inform Tencent and Community</t>
    </r>
  </si>
  <si>
    <r>
      <rPr>
        <rFont val="Arial"/>
      </rPr>
      <t>24 hrs before - Inform in #ext-fncn-live @Sula Yu and CN QA deply captain
Check EGC QA Checklist &gt; Captain tab  for additional @</t>
    </r>
    <r>
      <rPr>
        <rFont val="Arial"/>
        <color rgb="FF000000"/>
      </rPr>
      <t xml:space="preserve">
</t>
    </r>
    <r>
      <rPr>
        <rFont val="Arial"/>
        <color rgb="FF1155CC"/>
        <u/>
      </rPr>
      <t>https://docs.google.com/spreadsheets/d/1nUx7qP1aLLU6D1VVv0Q4mx18aMMG_tz5vmQC0Z9wxgc/edit?usp=shari</t>
    </r>
    <r>
      <rPr>
        <rFont val="Arial"/>
      </rPr>
      <t xml:space="preserve">ng </t>
    </r>
  </si>
  <si>
    <r>
      <rPr>
        <rFont val="Arial"/>
        <color rgb="FFFF0000"/>
        <sz val="11.0"/>
      </rPr>
      <t xml:space="preserve">[24 hrs before] 
</t>
    </r>
    <r>
      <rPr>
        <rFont val="Arial"/>
        <color rgb="FF000000"/>
        <sz val="11.0"/>
      </rPr>
      <t>Release JIRA</t>
    </r>
  </si>
  <si>
    <r>
      <rPr>
        <rFont val="Arial"/>
        <color rgb="FFFF0000"/>
        <sz val="11.0"/>
      </rPr>
      <t xml:space="preserve">[2 hours befire] 
</t>
    </r>
    <r>
      <rPr>
        <rFont val="Arial"/>
        <color rgb="FF000000"/>
        <sz val="11.0"/>
      </rPr>
      <t>Hotfixes Checked In and Previewed</t>
    </r>
  </si>
  <si>
    <r>
      <rPr>
        <rFont val="Arial"/>
      </rPr>
      <t xml:space="preserve">RQA will provide a Swarm shelf to approve and merge around 4PM ET
</t>
    </r>
    <r>
      <rPr>
        <rFont val="Arial"/>
        <color rgb="FF1155CC"/>
        <u/>
      </rPr>
      <t>https://docs.google.com/spreadsheets/d/1w5PQcnciR-lbbU6H6m0aaqgiFWNRbttSr7uEoCmKUzk/edit#gid=206378158</t>
    </r>
    <r>
      <rPr>
        <rFont val="Arial"/>
      </rPr>
      <t xml:space="preserve">3 </t>
    </r>
  </si>
  <si>
    <r>
      <rPr>
        <rFont val="Arial"/>
        <color rgb="FFFF0000"/>
        <sz val="11.0"/>
      </rPr>
      <t xml:space="preserve">[2 hours before] 
</t>
    </r>
    <r>
      <rPr>
        <rFont val="Arial"/>
        <color rgb="FF000000"/>
        <sz val="11.0"/>
      </rPr>
      <t>Schedule Downtime (Fortnite)</t>
    </r>
  </si>
  <si>
    <r>
      <rPr>
        <rFont val="Arial"/>
        <color rgb="FFFF0000"/>
        <sz val="11.0"/>
      </rPr>
      <t xml:space="preserve">[1 hrs before] 
</t>
    </r>
    <r>
      <rPr>
        <rFont val="Arial"/>
        <color rgb="FF000000"/>
        <sz val="11.0"/>
      </rPr>
      <t>Verify Client, Server, and MCP for release</t>
    </r>
  </si>
  <si>
    <r>
      <rPr>
        <rFont val="Arial"/>
        <color rgb="FFFF0000"/>
        <sz val="11.0"/>
      </rPr>
      <t xml:space="preserve">[1 hrs before] 
</t>
    </r>
    <r>
      <rPr>
        <rFont val="Arial"/>
        <color rgb="FF000000"/>
        <sz val="11.0"/>
      </rPr>
      <t>Internal Release Email</t>
    </r>
  </si>
  <si>
    <r>
      <rPr>
        <rFont val="Arial"/>
        <color rgb="FFFF0000"/>
        <sz val="11.0"/>
      </rPr>
      <t xml:space="preserve">[35 min before] 
</t>
    </r>
    <r>
      <rPr>
        <rFont val="Arial"/>
        <b/>
        <color rgb="FFFF0000"/>
        <sz val="11.0"/>
      </rPr>
      <t>Turn off FN CN Alerts</t>
    </r>
  </si>
  <si>
    <r>
      <rPr>
        <rFont val="Arial"/>
        <color rgb="FFFF0000"/>
        <sz val="11.0"/>
      </rPr>
      <t xml:space="preserve">[35 min before] 
</t>
    </r>
    <r>
      <rPr>
        <rFont val="Arial"/>
        <color rgb="FF000000"/>
        <sz val="11.0"/>
      </rPr>
      <t>Alternatively, Set False to True for Playlist Restrictions Configuration
section at</t>
    </r>
    <r>
      <rPr>
        <rFont val="Arial"/>
        <color rgb="FF000000"/>
        <sz val="11.0"/>
        <u/>
      </rPr>
      <t xml:space="preserve"> </t>
    </r>
    <r>
      <rPr>
        <rFont val="Arial"/>
        <color rgb="FF1155CC"/>
        <sz val="11.0"/>
        <u/>
      </rPr>
      <t>https://adminportal.ol.epicgames.net/fortnite/profileProxy?server=Fortnite%20China&amp;moduleName=fortnit</t>
    </r>
    <r>
      <rPr>
        <rFont val="Arial"/>
        <color rgb="FF1155CC"/>
        <sz val="11.0"/>
      </rPr>
      <t xml:space="preserve">e
</t>
    </r>
    <r>
      <rPr>
        <rFont val="Arial"/>
        <color rgb="FF000000"/>
        <sz val="11.0"/>
      </rPr>
      <t>Click MMS at top and scroll down to Playlist Restrictions Configuration
Set disableAllMatchmaking to true</t>
    </r>
  </si>
  <si>
    <r>
      <rPr>
        <rFont val="Arial"/>
      </rPr>
      <t xml:space="preserve">35mins before LS down
Edit directly under Admin Portal
</t>
    </r>
    <r>
      <rPr>
        <rFont val="Arial"/>
        <color rgb="FF1155CC"/>
        <u/>
      </rPr>
      <t>https://adminportal-website-management.ol.epicgames.net/fortnite/systemFiles</t>
    </r>
    <r>
      <rPr>
        <rFont val="Arial"/>
      </rPr>
      <t xml:space="preserve">
Make sure you are in "Fortnite China"
Notify fn-release-deploy (FN-Deploy Public) and Mission Control slack channels </t>
    </r>
  </si>
  <si>
    <t>During Downtime - China Deploy Owner</t>
  </si>
  <si>
    <r>
      <rPr>
        <rFont val="Arial"/>
        <color rgb="FF5DA2E8"/>
        <sz val="11.0"/>
        <u/>
      </rPr>
      <t>Confirm Lightswitch</t>
    </r>
    <r>
      <rPr>
        <rFont val="Arial"/>
        <color rgb="FF5DA2E8"/>
        <sz val="11.0"/>
        <u/>
      </rPr>
      <t xml:space="preserve"> down status</t>
    </r>
  </si>
  <si>
    <r>
      <rPr>
        <rFont val="Arial"/>
      </rPr>
      <t xml:space="preserve">Check status has switched to DOWN - </t>
    </r>
    <r>
      <rPr>
        <rFont val="Arial"/>
        <color rgb="FF1155CC"/>
        <u/>
      </rPr>
      <t>https://adminportal-website-management.ol.epicgames.net/lightswitch2/schedule/fortnitelivecn?server=Lightswitch&amp;moduleName=lightswitch</t>
    </r>
  </si>
  <si>
    <r>
      <rPr>
        <rFont val="Arial"/>
        <sz val="11.0"/>
      </rPr>
      <t>Deploy "Go Live" INI Hotfix config (</t>
    </r>
    <r>
      <rPr>
        <rFont val="Arial"/>
        <color rgb="FFFF0000"/>
        <sz val="11.0"/>
      </rPr>
      <t>make sure this is done before server deploy to ensure hotfix config is pulled correctly</t>
    </r>
    <r>
      <rPr>
        <rFont val="Arial"/>
        <sz val="11.0"/>
      </rPr>
      <t>)</t>
    </r>
  </si>
  <si>
    <r>
      <rPr>
        <rFont val="Arial"/>
        <color rgb="FF5DA2E8"/>
        <sz val="11.0"/>
        <u/>
      </rPr>
      <t>PC Client Deploy</t>
    </r>
    <r>
      <rPr>
        <rFont val="Arial"/>
        <color rgb="FF5DA2E8"/>
        <sz val="11.0"/>
        <u/>
      </rPr>
      <t xml:space="preserve"> - Use Promotion Job (Client)</t>
    </r>
  </si>
  <si>
    <r>
      <rPr>
        <rFont val="Arial"/>
        <color rgb="FF5DA2E8"/>
        <sz val="11.0"/>
        <u/>
      </rPr>
      <t>Server Deploy</t>
    </r>
    <r>
      <rPr>
        <rFont val="Arial"/>
        <color rgb="FF5DA2E8"/>
        <sz val="11.0"/>
        <u/>
      </rPr>
      <t xml:space="preserve">
</t>
    </r>
  </si>
  <si>
    <r>
      <rPr>
        <rFont val="Arial"/>
        <b/>
        <color rgb="FFFF0000"/>
      </rPr>
      <t>Start immediately after hotfix deploy</t>
    </r>
    <r>
      <rPr>
        <rFont val="Arial"/>
        <b/>
        <color rgb="FFFF0000"/>
      </rPr>
      <t xml:space="preserve">, due to server prep time, hotfixes should be live just prior to sessions starting
Fleet: LiveCN
Cohort: Main
</t>
    </r>
    <r>
      <rPr>
        <rFont val="Arial"/>
        <b/>
        <color rgb="FFFF0000"/>
      </rPr>
      <t xml:space="preserve">Use fast deploy option for downtime releases.
</t>
    </r>
    <r>
      <rPr>
        <rFont val="Arial"/>
        <b/>
        <color rgb="FFFF0000"/>
      </rPr>
      <t>Notify fn-release-deploy and Mission Control slack channels
Use FN-Deploy internal</t>
    </r>
  </si>
  <si>
    <t>Post-Release - China Deploy Owner</t>
  </si>
  <si>
    <r>
      <rPr>
        <rFont val="Arial"/>
        <sz val="11.0"/>
      </rPr>
      <t xml:space="preserve">Nvidia: reply to already existing corresponding release thread in </t>
    </r>
    <r>
      <rPr>
        <rFont val="Arial"/>
        <color rgb="FF1155CC"/>
        <sz val="11.0"/>
        <u/>
      </rPr>
      <t>#ue-partner-nvidia-ext</t>
    </r>
    <r>
      <rPr>
        <rFont val="Arial"/>
        <sz val="11.0"/>
      </rPr>
      <t xml:space="preserve"> with courtesy status updates</t>
    </r>
  </si>
  <si>
    <r>
      <rPr>
        <rFont val="arial"/>
        <color rgb="FF000000"/>
      </rPr>
      <t xml:space="preserve">Ready once the whiteglove has been confirmed and without any issues
Update status message to </t>
    </r>
    <r>
      <rPr>
        <rFont val="arial"/>
        <i/>
        <color rgb="FF000000"/>
      </rPr>
      <t>Fortnite is up!</t>
    </r>
    <r>
      <rPr>
        <rFont val="arial"/>
        <color rgb="FF000000"/>
      </rPr>
      <t xml:space="preserve">
Notify Sula - Access has been re-enabled. @Sula Yu please re-enable from wegames side as well
Notify in Mission Control and FN-Release-Deploy - No whiteglove callout and lightswitch up</t>
    </r>
  </si>
  <si>
    <r>
      <rPr>
        <rFont val="Arial"/>
      </rPr>
      <t xml:space="preserve">Unpause FN Grafana integration in OpsGenie
</t>
    </r>
    <r>
      <rPr>
        <rFont val="Arial"/>
        <color rgb="FF1155CC"/>
        <u/>
      </rPr>
      <t>https://epicgames.app.opsgenie.com/teams/dashboard/76f730d9-7346-4f83-b599-ab3589ba2fce/integrations</t>
    </r>
  </si>
  <si>
    <t>V5</t>
  </si>
  <si>
    <t>Change to =Workday?</t>
  </si>
  <si>
    <t>&lt;-- Schedule Bug Bids Email To Go Out On This Date</t>
  </si>
  <si>
    <t>Formula. Do Not Edit</t>
  </si>
  <si>
    <t>Checklist_Version</t>
  </si>
  <si>
    <t>Find and Replace</t>
  </si>
  <si>
    <t>INSERT_REAL_TICKET</t>
  </si>
  <si>
    <t>Weekend</t>
  </si>
  <si>
    <t>ROS Sheet</t>
  </si>
  <si>
    <t>POST Deploy</t>
  </si>
  <si>
    <t>ROS Zoom</t>
  </si>
  <si>
    <t>JIRA DASHBOARD</t>
  </si>
  <si>
    <r>
      <rPr>
        <rFont val="Arial"/>
        <b/>
        <sz val="11.0"/>
      </rPr>
      <t xml:space="preserve">Suggested Slack Post Text 
</t>
    </r>
    <r>
      <rPr>
        <rFont val="Arial"/>
        <b val="0"/>
        <sz val="11.0"/>
      </rPr>
      <t>(unless otherwise stated)</t>
    </r>
  </si>
  <si>
    <r>
      <rPr>
        <rFont val="Arial"/>
        <b/>
        <sz val="11.0"/>
      </rPr>
      <t xml:space="preserve">Suggested Slack Thread Text 
</t>
    </r>
    <r>
      <rPr>
        <rFont val="Arial"/>
        <b val="0"/>
        <sz val="11.0"/>
      </rPr>
      <t>(unless otherwise stated)</t>
    </r>
  </si>
  <si>
    <t>Pre-Candidate Build - MUST DO</t>
  </si>
  <si>
    <t>Reorg</t>
  </si>
  <si>
    <t>By Hard Lock:</t>
  </si>
  <si>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</si>
  <si>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#fn-legal-publishing-approvals-ext</t>
    </r>
    <r>
      <rPr>
        <rFont val="Arial"/>
        <sz val="11.0"/>
      </rPr>
      <t xml:space="preserve"> slack channel
2. Look for thread containing </t>
    </r>
    <r>
      <rPr>
        <rFont val="Arial"/>
        <b/>
        <sz val="11.0"/>
      </rPr>
      <t xml:space="preserve">Ready For Review
</t>
    </r>
    <r>
      <rPr>
        <rFont val="Arial"/>
        <sz val="11.0"/>
      </rPr>
      <t xml:space="preserve">   a. Currently by Ben Massoglia (Adam Baxter if Ben is OOO)
3. If thread is not present, send a DM to Ben Massoglia asking when that will happen</t>
    </r>
  </si>
  <si>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</si>
  <si>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#fn-encryptedassets-ext</t>
    </r>
    <r>
      <rPr>
        <rFont val="Arial"/>
        <sz val="11.0"/>
      </rPr>
      <t xml:space="preserve"> slack channel 
2. Look for the thread containing </t>
    </r>
    <r>
      <rPr>
        <rFont val="Arial"/>
        <b/>
        <sz val="11.0"/>
      </rPr>
      <t xml:space="preserve">Datamine Results
</t>
    </r>
    <r>
      <rPr>
        <rFont val="Arial"/>
        <sz val="11.0"/>
      </rPr>
      <t xml:space="preserve">   a. Currently by Ben Massoglia (Adam Baxter if Ben is OOO)
3. If thread is not present, send a DM to Ben Massoglia asking when that will happen
4. Reminder to confirm that All FN, FNE (Creative+UEFN), JUNO, DelMar, Sparks terms are being checked</t>
    </r>
  </si>
  <si>
    <r>
      <rPr>
        <rFont val="arial,sans,sans-serif"/>
        <b/>
        <sz val="11.0"/>
      </rPr>
      <t xml:space="preserve">Slack: </t>
    </r>
    <r>
      <rPr>
        <rFont val="arial,sans,sans-serif"/>
        <color rgb="FF0000FF"/>
        <sz val="11.0"/>
      </rPr>
      <t>LINK</t>
    </r>
  </si>
  <si>
    <r>
      <rPr>
        <rFont val="Arial"/>
        <color rgb="FF000000"/>
        <sz val="11.0"/>
      </rPr>
      <t xml:space="preserve">PS4: https://ps4.siedev.net/docs/master_submission
PS5: </t>
    </r>
    <r>
      <rPr>
        <rFont val="Arial"/>
        <color rgb="FF1155CC"/>
        <sz val="11.0"/>
        <u/>
      </rPr>
      <t>https://p.siedev.net/docs/master_submission</t>
    </r>
    <r>
      <rPr>
        <rFont val="Arial"/>
        <color rgb="FF000000"/>
        <sz val="11.0"/>
      </rPr>
      <t xml:space="preserve">
To find Sony Publishing Version: Look at the build logs from the "PS4 Client Full Package" step lists the version of the tools in the output
Ping Luke Thatcher and/or Ben Woodhouse if you have issues</t>
    </r>
  </si>
  <si>
    <r>
      <rPr>
        <rFont val="Arial"/>
        <b/>
        <sz val="11.0"/>
      </rPr>
      <t>Commit CL:</t>
    </r>
    <r>
      <rPr>
        <rFont val="Arial"/>
        <sz val="11.0"/>
      </rPr>
      <t xml:space="preserve"> 12345</t>
    </r>
  </si>
  <si>
    <t>By Pencils Down:</t>
  </si>
  <si>
    <t>All Remaining Build Errors/Warnings Have Been Approved To Ship With
    - Start on the 1st Nightly build after HardLock</t>
  </si>
  <si>
    <r>
      <rPr>
        <rFont val="Arial"/>
        <color rgb="FF1155CC"/>
        <sz val="11.0"/>
        <u/>
      </rPr>
      <t xml:space="preserve">Tracking Sheet Here
</t>
    </r>
    <r>
      <rPr>
        <rFont val="Arial"/>
        <b/>
        <color rgb="FF000000"/>
        <sz val="11.0"/>
      </rPr>
      <t xml:space="preserve">Last Update: </t>
    </r>
    <r>
      <rPr>
        <rFont val="Arial"/>
        <color rgb="FF000000"/>
        <sz val="11.0"/>
      </rPr>
      <t xml:space="preserve">
- MONTH_DAY</t>
    </r>
  </si>
  <si>
    <r>
      <rPr>
        <rFont val="Arial"/>
        <sz val="11.0"/>
      </rPr>
      <t xml:space="preserve">1.Go to the </t>
    </r>
    <r>
      <rPr>
        <rFont val="Arial"/>
        <color rgb="FF1155CC"/>
        <sz val="11.0"/>
        <u/>
      </rPr>
      <t>Tracking Sheet</t>
    </r>
    <r>
      <rPr>
        <rFont val="Arial"/>
        <sz val="11.0"/>
      </rPr>
      <t xml:space="preserve"> and dupe the template and rename to this checklists version
2. Go to the Builds tab of the </t>
    </r>
    <r>
      <rPr>
        <rFont val="Arial"/>
        <color rgb="FF1155CC"/>
        <sz val="11.0"/>
        <u/>
      </rPr>
      <t xml:space="preserve">Horde </t>
    </r>
    <r>
      <rPr>
        <rFont val="Arial"/>
        <sz val="11.0"/>
      </rPr>
      <t xml:space="preserve">Branch for the checklist's version
2. Go to latest completed Nightly and SSB builds.
3. Go through any Red/Yellow badges in the </t>
    </r>
    <r>
      <rPr>
        <rFont val="Arial"/>
        <b/>
        <sz val="11.0"/>
      </rPr>
      <t>Clients, Servers, UEFN</t>
    </r>
    <r>
      <rPr>
        <rFont val="Arial"/>
        <sz val="11.0"/>
      </rPr>
      <t xml:space="preserve"> columns and enter information into the tracker sheet.
   a. You can ignore the </t>
    </r>
    <r>
      <rPr>
        <rFont val="Arial"/>
        <b/>
        <sz val="11.0"/>
      </rPr>
      <t>Test Content Worker Docker Image Win64/Linux</t>
    </r>
    <r>
      <rPr>
        <rFont val="Arial"/>
        <sz val="11.0"/>
      </rPr>
      <t xml:space="preserve"> badges in the UEFN section
4. Go through any Red/Yellow badges in the </t>
    </r>
    <r>
      <rPr>
        <rFont val="Arial"/>
        <b/>
        <sz val="11.0"/>
      </rPr>
      <t>Nightly Data Rebuild &amp; World Partition Build</t>
    </r>
    <r>
      <rPr>
        <rFont val="Arial"/>
        <sz val="11.0"/>
      </rPr>
      <t xml:space="preserve"> builds and enter information into the tracker sheet.
5. Once you have entered all Errors/Warnings into the tracker sheet, spin up build health threads (as normal for BH) in the </t>
    </r>
    <r>
      <rPr>
        <rFont val="Arial"/>
        <color rgb="FF1155CC"/>
        <sz val="11.0"/>
        <u/>
      </rPr>
      <t>#fn-build-health-ext</t>
    </r>
    <r>
      <rPr>
        <rFont val="Arial"/>
        <sz val="11.0"/>
      </rPr>
      <t xml:space="preserve"> channel and escalate to the appropriate people for sign off - template in 1st tab of sheet
   a. Ensure all issues have a JIRA for tracking so these can be addressed at some point
6. Spin up a general World Partition Build thread and tag Sébastien Lussier for review (</t>
    </r>
    <r>
      <rPr>
        <rFont val="Arial"/>
        <color rgb="FF1155CC"/>
        <sz val="11.0"/>
        <u/>
      </rPr>
      <t>example here</t>
    </r>
    <r>
      <rPr>
        <rFont val="Arial"/>
        <sz val="11.0"/>
      </rPr>
      <t>)</t>
    </r>
  </si>
  <si>
    <r>
      <rPr>
        <rFont val="Arial"/>
        <b/>
        <sz val="11.0"/>
      </rPr>
      <t>Commit CL:</t>
    </r>
    <r>
      <rPr>
        <rFont val="Arial"/>
        <sz val="11.0"/>
      </rPr>
      <t xml:space="preserve"> 12345</t>
    </r>
  </si>
  <si>
    <r>
      <rPr>
        <sz val="11.0"/>
      </rPr>
      <t xml:space="preserve">1. Open P4 and navigate to the below file
</t>
    </r>
    <r>
      <rPr>
        <b/>
        <sz val="11.0"/>
      </rPr>
      <t>//Fortnite/Release-</t>
    </r>
    <r>
      <rPr>
        <b/>
        <color rgb="FFFF0000"/>
        <sz val="11.0"/>
      </rPr>
      <t>CHECKLIST_VERSION</t>
    </r>
    <r>
      <rPr>
        <b/>
        <sz val="11.0"/>
      </rPr>
      <t>/FortniteGame/Config/DefaultEngine.ini</t>
    </r>
    <r>
      <rPr>
        <sz val="11.0"/>
      </rPr>
      <t xml:space="preserve">
2. Search file for the string: 
</t>
    </r>
    <r>
      <rPr>
        <b/>
        <sz val="11.0"/>
      </rPr>
      <t xml:space="preserve">VersionDisplayName
   </t>
    </r>
    <r>
      <rPr>
        <sz val="11.0"/>
      </rPr>
      <t xml:space="preserve">a. Should live under the </t>
    </r>
    <r>
      <rPr>
        <sz val="11.0"/>
        <u/>
      </rPr>
      <t>[/Script/AndroidRuntimeSettings.AndroidRuntimeSettings]</t>
    </r>
    <r>
      <rPr>
        <sz val="11.0"/>
      </rPr>
      <t xml:space="preserve"> header</t>
    </r>
    <r>
      <rPr>
        <b/>
        <sz val="11.0"/>
      </rPr>
      <t xml:space="preserve">
</t>
    </r>
    <r>
      <rPr>
        <sz val="11.0"/>
      </rPr>
      <t xml:space="preserve">3. Verify this is set to </t>
    </r>
    <r>
      <rPr>
        <b/>
        <color rgb="FFFF0000"/>
        <sz val="11.0"/>
      </rPr>
      <t>CHECKLIST_VERSION</t>
    </r>
    <r>
      <rPr>
        <b/>
        <sz val="11.0"/>
      </rPr>
      <t>.0</t>
    </r>
  </si>
  <si>
    <r>
      <rPr>
        <rFont val="Arial"/>
        <b/>
        <sz val="11.0"/>
      </rPr>
      <t>Commit CL:</t>
    </r>
    <r>
      <rPr>
        <rFont val="Arial"/>
        <sz val="11.0"/>
      </rPr>
      <t xml:space="preserve"> 12345</t>
    </r>
  </si>
  <si>
    <r>
      <rPr>
        <sz val="11.0"/>
      </rPr>
      <t xml:space="preserve">1. Open P4 and navigate to the below file
</t>
    </r>
    <r>
      <rPr>
        <b/>
        <sz val="11.0"/>
      </rPr>
      <t>//Fortnite/Release-</t>
    </r>
    <r>
      <rPr>
        <b/>
        <color rgb="FFFF0000"/>
        <sz val="11.0"/>
      </rPr>
      <t>CHECKLIST_VERSION</t>
    </r>
    <r>
      <rPr>
        <b/>
        <sz val="11.0"/>
      </rPr>
      <t>/FortniteGame/Config/IOS/IOSEngine.ini</t>
    </r>
    <r>
      <rPr>
        <sz val="11.0"/>
      </rPr>
      <t xml:space="preserve">
2. Search file for the string: 
</t>
    </r>
    <r>
      <rPr>
        <b/>
        <sz val="11.0"/>
      </rPr>
      <t xml:space="preserve">VersionInfo
   </t>
    </r>
    <r>
      <rPr>
        <sz val="11.0"/>
      </rPr>
      <t xml:space="preserve">a. Should live under the </t>
    </r>
    <r>
      <rPr>
        <sz val="11.0"/>
        <u/>
      </rPr>
      <t>[/Script/IOSRuntimeSettings.IOSRuntimeSettings]</t>
    </r>
    <r>
      <rPr>
        <sz val="11.0"/>
      </rPr>
      <t xml:space="preserve"> header</t>
    </r>
    <r>
      <rPr>
        <b/>
        <sz val="11.0"/>
      </rPr>
      <t xml:space="preserve">
</t>
    </r>
    <r>
      <rPr>
        <sz val="11.0"/>
      </rPr>
      <t xml:space="preserve">3. Verify this is set to </t>
    </r>
    <r>
      <rPr>
        <color rgb="FFFF0000"/>
        <sz val="11.0"/>
      </rPr>
      <t xml:space="preserve">CHECKLIST_VERSION </t>
    </r>
    <r>
      <rPr>
        <b/>
        <sz val="11.0"/>
      </rPr>
      <t>(should not have a .0)</t>
    </r>
  </si>
  <si>
    <r>
      <rPr>
        <rFont val="Arial"/>
        <b/>
        <color rgb="FFFF0000"/>
        <sz val="11.0"/>
      </rPr>
      <t>PREVIOUS_VERSION</t>
    </r>
    <r>
      <rPr>
        <rFont val="Arial"/>
        <b/>
        <sz val="11.0"/>
      </rPr>
      <t xml:space="preserve">: </t>
    </r>
    <r>
      <rPr>
        <rFont val="Arial"/>
        <sz val="11.0"/>
      </rPr>
      <t>12345</t>
    </r>
    <r>
      <rPr>
        <rFont val="Arial"/>
        <b/>
        <sz val="11.0"/>
      </rPr>
      <t xml:space="preserve">
</t>
    </r>
    <r>
      <rPr>
        <rFont val="Arial"/>
        <b/>
        <color rgb="FFFF0000"/>
        <sz val="11.0"/>
      </rPr>
      <t>CHECKLIST_VERSION</t>
    </r>
    <r>
      <rPr>
        <rFont val="Arial"/>
        <b/>
        <sz val="11.0"/>
      </rPr>
      <t>:</t>
    </r>
    <r>
      <rPr>
        <rFont val="Arial"/>
        <sz val="11.0"/>
      </rPr>
      <t xml:space="preserve"> 12345
</t>
    </r>
    <r>
      <rPr>
        <rFont val="Arial"/>
        <b/>
        <sz val="11.0"/>
      </rPr>
      <t>Reviewed by:</t>
    </r>
    <r>
      <rPr>
        <rFont val="Arial"/>
        <sz val="11.0"/>
      </rPr>
      <t xml:space="preserve"> PERSON</t>
    </r>
  </si>
  <si>
    <r>
      <rPr>
        <sz val="11.0"/>
      </rPr>
      <t xml:space="preserve">1. Open P4 and navigate to the below file path
</t>
    </r>
    <r>
      <rPr>
        <b/>
        <sz val="11.0"/>
      </rPr>
      <t>//Fortnite/release-</t>
    </r>
    <r>
      <rPr>
        <b/>
        <color rgb="FFFF0000"/>
        <sz val="11.0"/>
      </rPr>
      <t>PREVIOUS_VERSION</t>
    </r>
    <r>
      <rPr>
        <b/>
        <sz val="11.0"/>
      </rPr>
      <t>/Engine/Source/Runtime/Core/Public/Misc/NetworkVersion.h</t>
    </r>
    <r>
      <rPr>
        <sz val="11.0"/>
      </rPr>
      <t xml:space="preserve">
2. Search file for the string: 
</t>
    </r>
    <r>
      <rPr>
        <b/>
        <sz val="11.0"/>
      </rPr>
      <t xml:space="preserve">ENGINE_NET_VERSION
</t>
    </r>
    <r>
      <rPr>
        <sz val="11.0"/>
      </rPr>
      <t xml:space="preserve">3. Note the listed CL in Column F
4. Repeat steps 1-3 using the below file path
</t>
    </r>
    <r>
      <rPr>
        <b/>
        <sz val="11.0"/>
      </rPr>
      <t xml:space="preserve">   //Fortnite/release-</t>
    </r>
    <r>
      <rPr>
        <b/>
        <color rgb="FFFF0000"/>
        <sz val="11.0"/>
      </rPr>
      <t>CHECKLIST_VERSION</t>
    </r>
    <r>
      <rPr>
        <b/>
        <sz val="11.0"/>
      </rPr>
      <t xml:space="preserve">/Engine/Source/Runtime/Core/Public/Misc/NetworkVersion.h
</t>
    </r>
    <r>
      <rPr>
        <sz val="11.0"/>
      </rPr>
      <t xml:space="preserve">   a. If the </t>
    </r>
    <r>
      <rPr>
        <b/>
        <sz val="11.0"/>
      </rPr>
      <t xml:space="preserve">ENGINE_NET_VERSION </t>
    </r>
    <r>
      <rPr>
        <sz val="11.0"/>
      </rPr>
      <t xml:space="preserve">is not set to 0, verify the set CL is higher than the previous release's CL
   b. If the </t>
    </r>
    <r>
      <rPr>
        <b/>
        <sz val="11.0"/>
      </rPr>
      <t xml:space="preserve">ENGINE_NET_VERSION </t>
    </r>
    <r>
      <rPr>
        <sz val="11.0"/>
      </rPr>
      <t>is set to 0, set it to a CL that is higher than the previous release's CL
      i. Can use the last successful Nightly Build CL &amp;</t>
    </r>
    <r>
      <rPr>
        <b/>
        <sz val="11.0"/>
      </rPr>
      <t xml:space="preserve"> </t>
    </r>
    <r>
      <rPr>
        <b/>
        <color rgb="FFFF0000"/>
        <sz val="11.0"/>
      </rPr>
      <t xml:space="preserve">make sure to deadend your commit using the suggested text in Column H
</t>
    </r>
    <r>
      <rPr>
        <sz val="11.0"/>
      </rPr>
      <t>5. Once submitted, have someone else on the team review your commit.</t>
    </r>
  </si>
  <si>
    <r>
      <rPr>
        <rFont val="arial,sans,sans-serif"/>
        <sz val="11.0"/>
      </rPr>
      <t xml:space="preserve">Setting NetCL after </t>
    </r>
    <r>
      <rPr>
        <rFont val="arial,sans,sans-serif"/>
        <color rgb="FFFF0000"/>
        <sz val="11.0"/>
      </rPr>
      <t>CHECKLIST_VERSION</t>
    </r>
    <r>
      <rPr>
        <rFont val="arial,sans,sans-serif"/>
        <sz val="11.0"/>
      </rPr>
      <t xml:space="preserve"> Hardlock
#jira none
#okforgithub public
#rnx
#robomerge -</t>
    </r>
    <r>
      <rPr>
        <rFont val="arial,sans,sans-serif"/>
        <color rgb="FFFF0000"/>
        <sz val="11.0"/>
      </rPr>
      <t>NEXT_VERSION</t>
    </r>
    <r>
      <rPr>
        <rFont val="arial,sans,sans-serif"/>
        <sz val="11.0"/>
      </rPr>
      <t xml:space="preserve">
#submittool bypass</t>
    </r>
  </si>
  <si>
    <r>
      <rPr>
        <rFont val="Arial"/>
        <sz val="11.0"/>
      </rPr>
      <t xml:space="preserve">Send Slack Review For </t>
    </r>
    <r>
      <rPr>
        <rFont val="Arial"/>
        <b/>
        <sz val="11.0"/>
        <u/>
      </rPr>
      <t>Untriaged Pre-SH &amp; QA High Risk</t>
    </r>
    <r>
      <rPr>
        <rFont val="Arial"/>
        <sz val="11.0"/>
      </rPr>
      <t xml:space="preserve"> JIRAs:
</t>
    </r>
    <r>
      <rPr>
        <rFont val="Arial"/>
        <b/>
        <color rgb="FFFF0000"/>
        <sz val="11.0"/>
      </rPr>
      <t>Keep this checklist item open until closer to CERT to continue to refresh and escalate issues added</t>
    </r>
  </si>
  <si>
    <r>
      <rPr>
        <rFont val="arial,sans,sans-serif"/>
        <b/>
        <sz val="11.0"/>
      </rPr>
      <t xml:space="preserve">Slack: </t>
    </r>
    <r>
      <rPr>
        <rFont val="arial,sans,sans-serif"/>
        <color rgb="FF0000FF"/>
        <sz val="11.0"/>
      </rPr>
      <t xml:space="preserve">LINK
</t>
    </r>
    <r>
      <rPr>
        <rFont val="arial,sans,sans-serif"/>
        <b/>
        <sz val="11.0"/>
      </rPr>
      <t xml:space="preserve">Last Update: </t>
    </r>
    <r>
      <rPr>
        <rFont val="arial,sans,sans-serif"/>
        <sz val="11.0"/>
      </rPr>
      <t xml:space="preserve">
- MONTH_DAY</t>
    </r>
  </si>
  <si>
    <r>
      <rPr>
        <sz val="11.0"/>
      </rPr>
      <t xml:space="preserve">1. Go to the following </t>
    </r>
    <r>
      <rPr>
        <color rgb="FF1155CC"/>
        <sz val="11.0"/>
        <u/>
      </rPr>
      <t xml:space="preserve">FILTER </t>
    </r>
    <r>
      <rPr>
        <sz val="11.0"/>
      </rPr>
      <t>and set the affectedVersion=</t>
    </r>
    <r>
      <rPr>
        <color rgb="FFFF0000"/>
        <sz val="11.0"/>
      </rPr>
      <t>CHECKLIST_VERSION</t>
    </r>
    <r>
      <rPr>
        <color rgb="FF1155CC"/>
        <sz val="11.0"/>
        <u/>
      </rPr>
      <t xml:space="preserve">
</t>
    </r>
    <r>
      <rPr>
        <sz val="11.0"/>
      </rPr>
      <t>3. Spin up a thread in the #fn-release-</t>
    </r>
    <r>
      <rPr>
        <color rgb="FFFF0000"/>
        <sz val="11.0"/>
      </rPr>
      <t>CHECKLIST-VERSION</t>
    </r>
    <r>
      <rPr>
        <sz val="11.0"/>
      </rPr>
      <t xml:space="preserve">-ext slack channel using the suggested text in column H/I --&gt; 
   a. Tag in the </t>
    </r>
    <r>
      <rPr>
        <b/>
        <sz val="11.0"/>
      </rPr>
      <t>Tech</t>
    </r>
    <r>
      <rPr>
        <sz val="11.0"/>
      </rPr>
      <t xml:space="preserve"> component owner (currently Chris Tran / Jay Chaney) and the seasonal prod owner (</t>
    </r>
    <r>
      <rPr>
        <color rgb="FF1155CC"/>
        <sz val="11.0"/>
        <u/>
      </rPr>
      <t>row 1</t>
    </r>
    <r>
      <rPr>
        <sz val="11.0"/>
      </rPr>
      <t xml:space="preserve">)
   b. Tag in Component owners for each JIRA in the filter
   c. Copy the links to the 2 filters and link them over their associated blue text
Example: </t>
    </r>
    <r>
      <rPr>
        <color rgb="FF1155CC"/>
        <sz val="11.0"/>
        <u/>
      </rPr>
      <t xml:space="preserve">LINK
</t>
    </r>
    <r>
      <rPr>
        <sz val="11.0"/>
      </rPr>
      <t xml:space="preserve">Steps for how to easily add jiras into message in this cells note
</t>
    </r>
    <r>
      <rPr>
        <color rgb="FFFF00FF"/>
        <sz val="11.0"/>
      </rPr>
      <t>(This task would certainly benefit from an already existing workato recipe... someone just needs to set it up)</t>
    </r>
  </si>
  <si>
    <r>
      <rPr>
        <rFont val="arial,sans,sans-serif"/>
        <color rgb="FFFF0000"/>
        <sz val="11.0"/>
      </rPr>
      <t xml:space="preserve">CHECKLIST_VERSION </t>
    </r>
    <r>
      <rPr>
        <rFont val="arial,sans,sans-serif"/>
        <sz val="11.0"/>
      </rPr>
      <t>Untriaged Pre-SH &amp; QA High Risk Review :thread:</t>
    </r>
  </si>
  <si>
    <r>
      <rPr>
        <sz val="11.0"/>
      </rPr>
      <t xml:space="preserve">Hi </t>
    </r>
    <r>
      <rPr>
        <color rgb="FFFF0000"/>
        <sz val="11.0"/>
      </rPr>
      <t>@PROD_OWNER &amp; @Chris Tran</t>
    </r>
    <r>
      <rPr>
        <sz val="11.0"/>
      </rPr>
      <t xml:space="preserve">
If y'all have time in the next couple days, RM would appreciate your review of various Untriaged QA High Risk &amp; Pre-SH JIRAs affecting </t>
    </r>
    <r>
      <rPr>
        <color rgb="FFFF0000"/>
        <sz val="11.0"/>
      </rPr>
      <t>CHECKLIST_VERSION</t>
    </r>
    <r>
      <rPr>
        <sz val="11.0"/>
      </rPr>
      <t xml:space="preserve">. 
Please ensure these JIRAs have an appropriate Priority, Fix Version &amp; Assignee set so they do not fall through the cracks.
The goal of this ask is to make sure these crashes get visibility and review now, instead of potentially in a post-release shit happens. 
We will be doing a sweep of this dashboard periodically leading up to CERT. 
:ty: in Advance!
</t>
    </r>
    <r>
      <rPr>
        <color rgb="FF0000FF"/>
        <sz val="11.0"/>
      </rPr>
      <t xml:space="preserve">PreShitHappens and QAHighRisk
</t>
    </r>
    <r>
      <rPr>
        <sz val="11.0"/>
      </rPr>
      <t>XXX</t>
    </r>
  </si>
  <si>
    <r>
      <rPr>
        <rFont val="Arial"/>
        <sz val="11.0"/>
      </rPr>
      <t xml:space="preserve">Send Slack Review For </t>
    </r>
    <r>
      <rPr>
        <rFont val="Arial"/>
        <b/>
        <sz val="11.0"/>
        <u/>
      </rPr>
      <t>Untriaged Escaped Crashes / Asserts / Ensures</t>
    </r>
    <r>
      <rPr>
        <rFont val="Arial"/>
        <sz val="11.0"/>
      </rPr>
      <t xml:space="preserve"> JIRAs:
</t>
    </r>
    <r>
      <rPr>
        <rFont val="Arial"/>
        <b/>
        <color rgb="FFFF0000"/>
        <sz val="11.0"/>
      </rPr>
      <t>Keep this checklist item open until closer to CERT to continue to refresh and escalate issues added</t>
    </r>
  </si>
  <si>
    <r>
      <rPr>
        <rFont val="arial,sans,sans-serif"/>
        <b/>
        <sz val="11.0"/>
      </rPr>
      <t xml:space="preserve">Slack: </t>
    </r>
    <r>
      <rPr>
        <rFont val="arial,sans,sans-serif"/>
        <color rgb="FF0000FF"/>
        <sz val="11.0"/>
      </rPr>
      <t xml:space="preserve">LINK
</t>
    </r>
    <r>
      <rPr>
        <rFont val="arial,sans,sans-serif"/>
        <b/>
        <color rgb="FFFF0000"/>
        <sz val="11.0"/>
      </rPr>
      <t>Keep this checklist item open until closer to CERT to continue to refresh and escalate issues added</t>
    </r>
  </si>
  <si>
    <r>
      <rPr>
        <sz val="11.0"/>
      </rPr>
      <t xml:space="preserve">1. Go to the following </t>
    </r>
    <r>
      <rPr>
        <color rgb="FF1155CC"/>
        <sz val="11.0"/>
        <u/>
      </rPr>
      <t xml:space="preserve">FILTER </t>
    </r>
    <r>
      <rPr>
        <sz val="11.0"/>
      </rPr>
      <t>and set the affectedVersion=</t>
    </r>
    <r>
      <rPr>
        <color rgb="FFFF0000"/>
        <sz val="11.0"/>
      </rPr>
      <t>CHECKLIST_VERSION</t>
    </r>
    <r>
      <rPr>
        <color rgb="FF1155CC"/>
        <sz val="11.0"/>
        <u/>
      </rPr>
      <t xml:space="preserve">
</t>
    </r>
    <r>
      <rPr>
        <sz val="11.0"/>
      </rPr>
      <t>3. Spin up a thread in the #fn-release-</t>
    </r>
    <r>
      <rPr>
        <color rgb="FFFF0000"/>
        <sz val="11.0"/>
      </rPr>
      <t>CHECKLIST-VERSION</t>
    </r>
    <r>
      <rPr>
        <sz val="11.0"/>
      </rPr>
      <t xml:space="preserve">-ext slack channel using the suggested text in column H/I --&gt; 
   a. Tag in the </t>
    </r>
    <r>
      <rPr>
        <b/>
        <sz val="11.0"/>
      </rPr>
      <t>Tech</t>
    </r>
    <r>
      <rPr>
        <sz val="11.0"/>
      </rPr>
      <t xml:space="preserve"> component owner (currently Chris Tran / Jay Chaney) and the seasonal prod owner (</t>
    </r>
    <r>
      <rPr>
        <color rgb="FF1155CC"/>
        <sz val="11.0"/>
        <u/>
      </rPr>
      <t>row 1</t>
    </r>
    <r>
      <rPr>
        <sz val="11.0"/>
      </rPr>
      <t xml:space="preserve">)
   b. Tag in Component owners for each JIRA in the filter
   c. Copy the links to the 2 filters and link them over their associated blue text
Example: </t>
    </r>
    <r>
      <rPr>
        <color rgb="FF1155CC"/>
        <sz val="11.0"/>
        <u/>
      </rPr>
      <t xml:space="preserve">LINK
</t>
    </r>
    <r>
      <rPr>
        <sz val="11.0"/>
      </rPr>
      <t xml:space="preserve">Steps for how to easily add jiras into message in this cells note
</t>
    </r>
    <r>
      <rPr>
        <color rgb="FFFF00FF"/>
        <sz val="11.0"/>
      </rPr>
      <t>(This task would certainly benefit from an already existing workato recipe... someone just needs to set it up)</t>
    </r>
  </si>
  <si>
    <r>
      <rPr>
        <rFont val="arial,sans,sans-serif"/>
        <color rgb="FFFF0000"/>
        <sz val="11.0"/>
      </rPr>
      <t xml:space="preserve">CHECKLIST_VERSION </t>
    </r>
    <r>
      <rPr>
        <rFont val="arial,sans,sans-serif"/>
        <sz val="11.0"/>
      </rPr>
      <t>Untriaged Escaped Crashes / Asserts / Ensures Review :thread:</t>
    </r>
  </si>
  <si>
    <r>
      <rPr>
        <sz val="11.0"/>
      </rPr>
      <t xml:space="preserve">Hi </t>
    </r>
    <r>
      <rPr>
        <color rgb="FFFF0000"/>
        <sz val="11.0"/>
      </rPr>
      <t>@PROD_OWNER &amp; @Chris Tran</t>
    </r>
    <r>
      <rPr>
        <sz val="11.0"/>
      </rPr>
      <t xml:space="preserve">
If y'all have time in the next couple days, RM would appreciate your review of various Untriaged Escaped Crash / Assert / Ensure JIRAs affecting </t>
    </r>
    <r>
      <rPr>
        <color rgb="FFFF0000"/>
        <sz val="11.0"/>
      </rPr>
      <t>CHECKLIST_VERSION</t>
    </r>
    <r>
      <rPr>
        <sz val="11.0"/>
      </rPr>
      <t xml:space="preserve">. 
Please ensure these JIRAs have an appropriate Priority, Fix Version &amp; Assignee set so they do not fall through the cracks.
The goal of this ask is to make sure these crashes get visibility and review now, instead of potentially in a post-release shit happens. 
We will be doing a sweep of this dashboard periodically leading up to CERT. 
:ty: in Advance!
</t>
    </r>
    <r>
      <rPr>
        <color rgb="FF0000FF"/>
        <sz val="11.0"/>
      </rPr>
      <t xml:space="preserve">Escaped Crashes / Asserts / Ensures
</t>
    </r>
    <r>
      <rPr>
        <sz val="11.0"/>
      </rPr>
      <t>XXX</t>
    </r>
  </si>
  <si>
    <r>
      <rPr>
        <rFont val="arial,sans,sans-serif"/>
        <b/>
        <sz val="11.0"/>
      </rPr>
      <t xml:space="preserve">Slack: </t>
    </r>
    <r>
      <rPr>
        <rFont val="arial,sans,sans-serif"/>
        <color rgb="FF0000FF"/>
        <sz val="11.0"/>
      </rPr>
      <t>LINK</t>
    </r>
  </si>
  <si>
    <r>
      <rPr>
        <rFont val="Arial"/>
        <sz val="11.0"/>
      </rPr>
      <t xml:space="preserve">Tag fn-tech-patchreview in </t>
    </r>
    <r>
      <rPr>
        <rFont val="Arial"/>
        <color rgb="FF1155CC"/>
        <sz val="11.0"/>
        <u/>
      </rPr>
      <t>#fn-release-patchsizes</t>
    </r>
    <r>
      <rPr>
        <rFont val="Arial"/>
        <sz val="11.0"/>
      </rPr>
      <t>. Try to send first prelim sizes soon after hard-lock</t>
    </r>
  </si>
  <si>
    <r>
      <rPr>
        <rFont val="arial,sans,sans-serif"/>
        <sz val="11.0"/>
      </rPr>
      <t xml:space="preserve">Hello </t>
    </r>
    <r>
      <rPr>
        <rFont val="arial,sans,sans-serif"/>
        <color rgb="FF0000FF"/>
        <sz val="11.0"/>
      </rPr>
      <t xml:space="preserve">@fn-tech-patchreview </t>
    </r>
    <r>
      <rPr>
        <rFont val="arial,sans,sans-serif"/>
        <sz val="11.0"/>
      </rPr>
      <t xml:space="preserve">
Can you please review and sign off on the above Patch Sizes?</t>
    </r>
  </si>
  <si>
    <r>
      <rPr>
        <rFont val="Arial"/>
        <sz val="11.0"/>
      </rPr>
      <t xml:space="preserve">Release Content Legal Approval (FN and UEFN content)
   </t>
    </r>
    <r>
      <rPr>
        <rFont val="Arial"/>
        <color rgb="FF1155CC"/>
        <sz val="11.0"/>
        <u/>
      </rPr>
      <t>Cosmetic Content Assets Sheet</t>
    </r>
  </si>
  <si>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</si>
  <si>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#fn-legal-publishing-approvals-ext</t>
    </r>
    <r>
      <rPr>
        <rFont val="Arial"/>
        <sz val="11.0"/>
      </rPr>
      <t xml:space="preserve"> slack channel
2. Look for thread containing </t>
    </r>
    <r>
      <rPr>
        <rFont val="Arial"/>
        <b/>
        <sz val="11.0"/>
      </rPr>
      <t xml:space="preserve">Ready For Review
</t>
    </r>
    <r>
      <rPr>
        <rFont val="Arial"/>
        <sz val="11.0"/>
      </rPr>
      <t xml:space="preserve">   a. Currently by Adam Baxter &amp; Ben Massoglia (Ben to take over in the future)
3. If thread is not present, send a DM to Adam Baxter &amp; Steve Allison asking when that will happen
4. Ensure final sign off is given</t>
    </r>
  </si>
  <si>
    <r>
      <rPr>
        <rFont val="arial,sans,sans-serif"/>
        <sz val="11.0"/>
      </rPr>
      <t xml:space="preserve">Hi @Ben Massoglia, just checking in for </t>
    </r>
    <r>
      <rPr>
        <rFont val="arial,sans,sans-serif"/>
        <color rgb="FFFF0000"/>
        <sz val="11.0"/>
      </rPr>
      <t>CHECKLIST_VERSION</t>
    </r>
    <r>
      <rPr>
        <rFont val="arial,sans,sans-serif"/>
        <sz val="11.0"/>
      </rPr>
      <t xml:space="preserve"> readiness. 
Have we confirmed we are all wrapped up and ready to go on the Legal/Publishing front? If not, what is still left to do?
:ty: in advance! </t>
    </r>
  </si>
  <si>
    <r>
      <rPr>
        <rFont val="arial,sans,sans-serif"/>
        <b/>
        <sz val="11.0"/>
      </rPr>
      <t xml:space="preserve">Slack: </t>
    </r>
    <r>
      <rPr>
        <rFont val="arial,sans,sans-serif"/>
        <color rgb="FF0000FF"/>
        <sz val="11.0"/>
      </rPr>
      <t>LINK</t>
    </r>
  </si>
  <si>
    <r>
      <rPr>
        <rFont val="Arial"/>
        <sz val="11.0"/>
      </rPr>
      <t xml:space="preserve">Reference: </t>
    </r>
    <r>
      <rPr>
        <rFont val="Arial"/>
        <color rgb="FF1155CC"/>
        <sz val="11.0"/>
        <u/>
      </rPr>
      <t xml:space="preserve">Term Tracker Sheet
</t>
    </r>
    <r>
      <rPr>
        <rFont val="Arial"/>
        <sz val="11.0"/>
      </rPr>
      <t xml:space="preserve">1. Navigate to the </t>
    </r>
    <r>
      <rPr>
        <rFont val="Arial"/>
        <color rgb="FF1155CC"/>
        <sz val="11.0"/>
        <u/>
      </rPr>
      <t>#fn-encryptedassets-ext</t>
    </r>
    <r>
      <rPr>
        <rFont val="Arial"/>
        <sz val="11.0"/>
      </rPr>
      <t xml:space="preserve"> slack channel 
2. Look for the thread containing </t>
    </r>
    <r>
      <rPr>
        <rFont val="Arial"/>
        <b/>
        <sz val="11.0"/>
      </rPr>
      <t xml:space="preserve">Datamine Results
</t>
    </r>
    <r>
      <rPr>
        <rFont val="Arial"/>
        <sz val="11.0"/>
      </rPr>
      <t xml:space="preserve">   a. Currently by Adam Baxter &amp; Ben Massoglia (Ben to take over in the future)
3. If thread is not present, send a DM to Adam Baxter &amp; Steve Allison asking when that will happen
4. Reminder to confirm that All FN, FNE (Creative+UEFN), JUNO, DelMar, Sparks terms are being checked</t>
    </r>
  </si>
  <si>
    <r>
      <rPr>
        <rFont val="arial,sans,sans-serif"/>
        <sz val="11.0"/>
      </rPr>
      <t xml:space="preserve">Hi @Ben Massoglia, just checking in for </t>
    </r>
    <r>
      <rPr>
        <rFont val="arial,sans,sans-serif"/>
        <color rgb="FFFF0000"/>
        <sz val="11.0"/>
      </rPr>
      <t>CHECKLIST_VERSION</t>
    </r>
    <r>
      <rPr>
        <rFont val="arial,sans,sans-serif"/>
        <sz val="11.0"/>
      </rPr>
      <t xml:space="preserve"> readiness. 
Have we confirmed we are all wrapped up and ready to go on the Encrypted Assets front? If not, what is still left to do?
And also - as always -  just confirming All FN, FNE (Creative+UEFN), JUNO, DelMar, Sparks terms are being checked.
:ty: in advance! </t>
    </r>
  </si>
  <si>
    <t>By Cert Submission:</t>
  </si>
  <si>
    <r>
      <rPr>
        <rFont val="arial,sans,sans-serif"/>
        <b/>
        <sz val="11.0"/>
      </rPr>
      <t xml:space="preserve">Slack: </t>
    </r>
    <r>
      <rPr>
        <rFont val="arial,sans,sans-serif"/>
        <color rgb="FF0000FF"/>
        <sz val="11.0"/>
      </rPr>
      <t>LINK</t>
    </r>
  </si>
  <si>
    <r>
      <rPr>
        <rFont val="Arial"/>
        <sz val="11.0"/>
      </rPr>
      <t xml:space="preserve">1. Navigate to the  </t>
    </r>
    <r>
      <rPr>
        <rFont val="Arial"/>
        <color rgb="FF1155CC"/>
        <sz val="11.0"/>
        <u/>
      </rPr>
      <t>#fn-release-loc</t>
    </r>
    <r>
      <rPr>
        <rFont val="Arial"/>
        <sz val="11.0"/>
      </rPr>
      <t xml:space="preserve"> slack channel 
2. Look for the thread around </t>
    </r>
    <r>
      <rPr>
        <rFont val="Arial"/>
        <b/>
        <sz val="11.0"/>
      </rPr>
      <t xml:space="preserve">Final Loc Import </t>
    </r>
    <r>
      <rPr>
        <rFont val="Arial"/>
        <sz val="11.0"/>
      </rPr>
      <t>and tag in the LOC POCs for all of the live products (currently FN, UEFN, Festival, Rocket Racing &amp; Lego)</t>
    </r>
    <r>
      <rPr>
        <rFont val="Arial"/>
        <b/>
        <sz val="11.0"/>
      </rPr>
      <t xml:space="preserve">
</t>
    </r>
    <r>
      <rPr>
        <rFont val="Arial"/>
        <sz val="11.0"/>
      </rPr>
      <t xml:space="preserve">   a. FN is Kevin Shen UEFN is Abdul Alenezi</t>
    </r>
    <r>
      <rPr>
        <rFont val="Arial"/>
        <b/>
        <sz val="11.0"/>
      </rPr>
      <t xml:space="preserve">, </t>
    </r>
    <r>
      <rPr>
        <rFont val="Arial"/>
        <sz val="11.0"/>
      </rPr>
      <t>Festival, RR, Lego are Liza Grebenshchikova</t>
    </r>
    <r>
      <rPr>
        <rFont val="Arial"/>
        <b/>
        <sz val="11.0"/>
      </rPr>
      <t xml:space="preserve">
</t>
    </r>
    <r>
      <rPr>
        <rFont val="Arial"/>
        <sz val="11.0"/>
      </rPr>
      <t>3. If not already stated when its coming in (or past that date), poke the thread using the suggested text in Column H</t>
    </r>
  </si>
  <si>
    <r>
      <rPr>
        <sz val="11.0"/>
      </rPr>
      <t xml:space="preserve">Hi @loc-fn-producers @Abdul Alenezi just want to confirm the final loc commit job for </t>
    </r>
    <r>
      <rPr>
        <color rgb="FFFF0000"/>
        <sz val="11.0"/>
      </rPr>
      <t>CHECKLIST_VERSION</t>
    </r>
    <r>
      <rPr>
        <sz val="11.0"/>
      </rPr>
      <t xml:space="preserve"> is on track for all products.
Will that be delivered tonight by tonight?</t>
    </r>
  </si>
  <si>
    <r>
      <rPr>
        <rFont val="Arial"/>
        <b/>
        <sz val="11.0"/>
      </rPr>
      <t>FortniteContentBuilds:</t>
    </r>
    <r>
      <rPr>
        <rFont val="Arial"/>
        <sz val="11.0"/>
      </rPr>
      <t xml:space="preserve"> 
 - This is Content On Demand (downloading additional stuff in the background which is only present on some platforms)
Verify platforms below have been updated correctly:
 - PC/Windows
 - Android
 - PS4
 - PS5
 - Switch
 - XB1
 - XSX
 - iOS
</t>
    </r>
    <r>
      <rPr>
        <rFont val="Arial"/>
        <color rgb="FF1155CC"/>
        <sz val="11.0"/>
        <u/>
      </rPr>
      <t>Old Wiki</t>
    </r>
  </si>
  <si>
    <r>
      <rPr>
        <sz val="11.0"/>
      </rPr>
      <t xml:space="preserve">Check the prior 3 content versions, and confirm they are present in the Rollback labels (code only versions will not appear)
If the admin portal looks weird, confirm the .json file is showing the correct CLs </t>
    </r>
    <r>
      <rPr>
        <b/>
        <sz val="11.0"/>
        <u/>
      </rPr>
      <t xml:space="preserve">for CONSOLES
</t>
    </r>
    <r>
      <rPr>
        <b/>
        <sz val="11.0"/>
      </rPr>
      <t xml:space="preserve">Escalate any issues to the </t>
    </r>
    <r>
      <rPr>
        <b/>
        <color rgb="FF1155CC"/>
        <sz val="11.0"/>
        <u/>
      </rPr>
      <t>#fn-tech-ext</t>
    </r>
    <r>
      <rPr>
        <b/>
        <sz val="11.0"/>
      </rPr>
      <t xml:space="preserve"> channel</t>
    </r>
    <r>
      <rPr>
        <sz val="11.0"/>
      </rPr>
      <t xml:space="preserve">
</t>
    </r>
    <r>
      <rPr>
        <color rgb="FFFF0000"/>
        <sz val="11.0"/>
      </rPr>
      <t xml:space="preserve">If Switch doesn't look correct, escalate to Justin Marcus to see if that is intended or not </t>
    </r>
    <r>
      <rPr>
        <color rgb="FFFF00FF"/>
        <sz val="11.0"/>
      </rPr>
      <t>(something about Fort inquiry??)</t>
    </r>
  </si>
  <si>
    <r>
      <rPr>
        <sz val="11.0"/>
      </rPr>
      <t xml:space="preserve">1. Navigate to the </t>
    </r>
    <r>
      <rPr>
        <color rgb="FF1155CC"/>
        <sz val="11.0"/>
        <u/>
      </rPr>
      <t>FortniteContentBuilds</t>
    </r>
    <r>
      <rPr>
        <sz val="11.0"/>
      </rPr>
      <t xml:space="preserve"> section of the Admin Portal
2. Under the </t>
    </r>
    <r>
      <rPr>
        <b/>
        <sz val="11.0"/>
      </rPr>
      <t>Promotion Labels</t>
    </r>
    <r>
      <rPr>
        <sz val="11.0"/>
      </rPr>
      <t xml:space="preserve"> section, Look for the </t>
    </r>
    <r>
      <rPr>
        <b/>
        <sz val="11.0"/>
      </rPr>
      <t>Live</t>
    </r>
    <r>
      <rPr>
        <sz val="11.0"/>
      </rPr>
      <t xml:space="preserve"> label (should be first) and open the dropdown
3. Open another window and go to the </t>
    </r>
    <r>
      <rPr>
        <color rgb="FF1155CC"/>
        <sz val="11.0"/>
      </rPr>
      <t>Release Log</t>
    </r>
    <r>
      <rPr>
        <sz val="11.0"/>
      </rPr>
      <t xml:space="preserve"> to see our live CLs
4. Copy the Live CL for </t>
    </r>
    <r>
      <rPr>
        <b/>
        <sz val="11.0"/>
      </rPr>
      <t>PC/Windows</t>
    </r>
    <r>
      <rPr>
        <sz val="11.0"/>
      </rPr>
      <t xml:space="preserve"> and search for it in the admin portal's Live Label to verify it is correctly reflected
   a. Repeat this step for </t>
    </r>
    <r>
      <rPr>
        <b/>
        <sz val="11.0"/>
      </rPr>
      <t>Android, PS4, PS5, Switch, XB1, XSX, iOS</t>
    </r>
    <r>
      <rPr>
        <sz val="11.0"/>
      </rPr>
      <t xml:space="preserve"> (Ignore XboxOne &amp; XboxOneGDK)
5. Repeat steps 2-4a. This time for the </t>
    </r>
    <r>
      <rPr>
        <b/>
        <sz val="11.0"/>
      </rPr>
      <t>Rollback</t>
    </r>
    <r>
      <rPr>
        <sz val="11.0"/>
      </rPr>
      <t xml:space="preserve"> label. 
   a. Type </t>
    </r>
    <r>
      <rPr>
        <b/>
        <sz val="11.0"/>
      </rPr>
      <t xml:space="preserve">Rollback </t>
    </r>
    <r>
      <rPr>
        <sz val="11.0"/>
      </rPr>
      <t xml:space="preserve">into the filter, then hit the Label Name column header twice to find it.
6. The CL you are looking for is the CL immediately previous to the live CL. Look in </t>
    </r>
    <r>
      <rPr>
        <sz val="11.0"/>
        <u/>
      </rPr>
      <t>Current &amp; Previous Releases</t>
    </r>
    <r>
      <rPr>
        <sz val="11.0"/>
      </rPr>
      <t xml:space="preserve"> section of the Release Log
7. As a secondary check </t>
    </r>
    <r>
      <rPr>
        <b/>
        <sz val="11.0"/>
        <u/>
      </rPr>
      <t>(FOR CONSOLES ONLY - NOT PC)</t>
    </r>
    <r>
      <rPr>
        <sz val="11.0"/>
      </rPr>
      <t xml:space="preserve">, you can navigate to the below file on the network drive (easiest to use a VM to work computer)
</t>
    </r>
    <r>
      <rPr>
        <b/>
        <sz val="11.0"/>
      </rPr>
      <t xml:space="preserve">P:\Builds\Automation\Fortnite\Config\ConsoleLiveLabels.json
</t>
    </r>
    <r>
      <rPr>
        <sz val="11.0"/>
      </rPr>
      <t>8. Do a find and search of the live and immediately previous to live CLs to ensure they are present 
   a. Can open the file in a text editor &gt; Ctrl+F &gt; Insert CL. It should return 5 hits (PS4, PS5, Switch, XB1, XSX)</t>
    </r>
  </si>
  <si>
    <r>
      <rPr>
        <rFont val="Arial"/>
        <sz val="11.0"/>
      </rPr>
      <t xml:space="preserve">1. Check email for </t>
    </r>
    <r>
      <rPr>
        <rFont val="Arial"/>
        <b/>
        <sz val="11.0"/>
      </rPr>
      <t xml:space="preserve">Folder Comparison
</t>
    </r>
    <r>
      <rPr>
        <rFont val="Arial"/>
        <sz val="11.0"/>
      </rPr>
      <t xml:space="preserve">2. Find the email associated with the latest approved PC candidate 
     (ex. ++Fortnite+Release-26.30-CL-28509302)
3. Ensure there are links to the diff (current live CL vs candidate) for the </t>
    </r>
    <r>
      <rPr>
        <rFont val="Arial"/>
        <b/>
        <sz val="11.0"/>
      </rPr>
      <t>Game Client</t>
    </r>
    <r>
      <rPr>
        <rFont val="Arial"/>
        <sz val="11.0"/>
      </rPr>
      <t xml:space="preserve"> &amp; </t>
    </r>
    <r>
      <rPr>
        <rFont val="Arial"/>
        <b/>
        <sz val="11.0"/>
      </rPr>
      <t xml:space="preserve">UEFN
</t>
    </r>
    <r>
      <rPr>
        <rFont val="Arial"/>
        <sz val="11.0"/>
      </rPr>
      <t>4. Ensure we get sign off (</t>
    </r>
    <r>
      <rPr>
        <rFont val="Arial"/>
        <sz val="11.0"/>
        <u/>
      </rPr>
      <t>Ben Temple, Joe Barrett or Lukasz currently</t>
    </r>
    <r>
      <rPr>
        <rFont val="Arial"/>
        <sz val="11.0"/>
      </rPr>
      <t>)</t>
    </r>
  </si>
  <si>
    <r>
      <rPr>
        <rFont val="arial,sans,sans-serif"/>
        <color rgb="FFFF0000"/>
        <sz val="11.0"/>
      </rPr>
      <t xml:space="preserve">CHECKLIST_VERSION </t>
    </r>
    <r>
      <rPr>
        <rFont val="arial,sans,sans-serif"/>
        <sz val="11.0"/>
      </rPr>
      <t>Folder Comparison Sign Off :thread:</t>
    </r>
  </si>
  <si>
    <t>By Branch:</t>
  </si>
  <si>
    <r>
      <rPr>
        <rFont val="Arial"/>
        <sz val="11.0"/>
      </rPr>
      <t xml:space="preserve">Replacing template text in this checklist
</t>
    </r>
    <r>
      <rPr>
        <rFont val="Arial"/>
        <b/>
        <color rgb="FFFF00FF"/>
        <sz val="11.0"/>
        <u/>
      </rPr>
      <t>OPTIONAL: Alex Will Do This If You Don't Want To</t>
    </r>
  </si>
  <si>
    <r>
      <rPr>
        <rFont val="arial,sans,sans-serif"/>
        <sz val="11.0"/>
      </rPr>
      <t xml:space="preserve">This step should eliminate needing to change MOST template text in any pathing or messaging templates
</t>
    </r>
    <r>
      <rPr>
        <rFont val="arial,sans,sans-serif"/>
        <b/>
        <color rgb="FFFF00FF"/>
        <sz val="11.0"/>
        <u/>
      </rPr>
      <t>OPTIONAL: Alex Will Do This If You Don't Want To</t>
    </r>
  </si>
  <si>
    <r>
      <rPr>
        <color rgb="FF000000"/>
        <sz val="11.0"/>
      </rPr>
      <t>1. Click Cell A1
2. Press Ctrl+F &gt; push the 3 dots
3. Find the string "</t>
    </r>
    <r>
      <rPr>
        <color rgb="FFFF0000"/>
        <sz val="11.0"/>
      </rPr>
      <t>CHECKLIST_VERSION</t>
    </r>
    <r>
      <rPr>
        <color rgb="FF000000"/>
        <sz val="11.0"/>
      </rPr>
      <t xml:space="preserve">" and replace it with the real value
   a. ex. Find: </t>
    </r>
    <r>
      <rPr>
        <b/>
        <color rgb="FFFF0000"/>
        <sz val="11.0"/>
        <u/>
      </rPr>
      <t>CHECKLIST_VERSION</t>
    </r>
    <r>
      <rPr>
        <color rgb="FFFF0000"/>
        <sz val="11.0"/>
      </rPr>
      <t xml:space="preserve">          </t>
    </r>
    <r>
      <rPr>
        <color rgb="FF000000"/>
        <sz val="11.0"/>
      </rPr>
      <t xml:space="preserve">Replace with </t>
    </r>
    <r>
      <rPr>
        <b/>
        <color rgb="FF000000"/>
        <sz val="11.0"/>
        <u/>
      </rPr>
      <t xml:space="preserve">32.00
</t>
    </r>
    <r>
      <rPr>
        <b/>
        <color rgb="FF000000"/>
        <sz val="11.0"/>
      </rPr>
      <t xml:space="preserve">          ^Checklist dot Version^
4</t>
    </r>
    <r>
      <rPr>
        <color rgb="FF000000"/>
        <sz val="11.0"/>
      </rPr>
      <t xml:space="preserve">. Select the "Replace All" button to swap all instances
4. Repeat steps 3-4 by replacing </t>
    </r>
    <r>
      <rPr>
        <b/>
        <color rgb="FFFF0000"/>
        <sz val="11.0"/>
      </rPr>
      <t>PREVIOUS_VERSION</t>
    </r>
    <r>
      <rPr>
        <color rgb="FFFF0000"/>
        <sz val="11.0"/>
      </rPr>
      <t xml:space="preserve"> </t>
    </r>
    <r>
      <rPr>
        <color rgb="FF000000"/>
        <sz val="11.0"/>
      </rPr>
      <t xml:space="preserve">with </t>
    </r>
    <r>
      <rPr>
        <b/>
        <color rgb="FF000000"/>
        <sz val="11.0"/>
      </rPr>
      <t xml:space="preserve">31.40
                                        ^Previous Version^
</t>
    </r>
    <r>
      <rPr>
        <color rgb="FF000000"/>
        <sz val="11.0"/>
      </rPr>
      <t xml:space="preserve">5. Repeat steps 3-4 by replacing </t>
    </r>
    <r>
      <rPr>
        <b/>
        <color rgb="FFFF0000"/>
        <sz val="11.0"/>
      </rPr>
      <t>CHECKLIST-VERSION</t>
    </r>
    <r>
      <rPr>
        <color rgb="FFFF0000"/>
        <sz val="11.0"/>
      </rPr>
      <t xml:space="preserve"> </t>
    </r>
    <r>
      <rPr>
        <color rgb="FF000000"/>
        <sz val="11.0"/>
      </rPr>
      <t xml:space="preserve">with </t>
    </r>
    <r>
      <rPr>
        <b/>
        <color rgb="FF000000"/>
        <sz val="11.0"/>
      </rPr>
      <t xml:space="preserve">32-00 
                                            ^Checklist dash Version^
</t>
    </r>
    <r>
      <rPr>
        <color rgb="FF000000"/>
        <sz val="11.0"/>
      </rPr>
      <t xml:space="preserve">6. Repeat steps 3-4 by replacing </t>
    </r>
    <r>
      <rPr>
        <b/>
        <color rgb="FFFF0000"/>
        <sz val="11.0"/>
      </rPr>
      <t>NEXT_VERSION</t>
    </r>
    <r>
      <rPr>
        <color rgb="FF000000"/>
        <sz val="11.0"/>
      </rPr>
      <t xml:space="preserve"> with </t>
    </r>
    <r>
      <rPr>
        <b/>
        <color rgb="FF000000"/>
        <sz val="11.0"/>
      </rPr>
      <t xml:space="preserve">32.10
                                             ^Next Version^
</t>
    </r>
    <r>
      <rPr>
        <color rgb="FF000000"/>
        <sz val="11.0"/>
      </rPr>
      <t xml:space="preserve">7. Repeat steps 3-4 by replacing </t>
    </r>
    <r>
      <rPr>
        <color rgb="FFFF0000"/>
        <sz val="11.0"/>
      </rPr>
      <t xml:space="preserve">NEXT_MAJOR_VERSION </t>
    </r>
    <r>
      <rPr>
        <color rgb="FF000000"/>
        <sz val="11.0"/>
      </rPr>
      <t xml:space="preserve">with 33.00
</t>
    </r>
    <r>
      <rPr>
        <b/>
        <color rgb="FF000000"/>
        <sz val="11.0"/>
      </rPr>
      <t xml:space="preserve">                                    ^Next Major Version (.00)^
</t>
    </r>
    <r>
      <rPr>
        <color rgb="FF000000"/>
        <sz val="11.0"/>
      </rPr>
      <t>You will know it worked if all red text in this cell/sheet has been updated to the set values</t>
    </r>
  </si>
  <si>
    <r>
      <rPr>
        <rFont val="arial,sans,sans-serif"/>
        <b/>
        <sz val="11.0"/>
      </rPr>
      <t xml:space="preserve">Slack: </t>
    </r>
    <r>
      <rPr>
        <rFont val="arial,sans,sans-serif"/>
        <color rgb="FF0000FF"/>
        <sz val="11.0"/>
      </rPr>
      <t>LINK</t>
    </r>
  </si>
  <si>
    <r>
      <rPr>
        <color rgb="FF000000"/>
        <sz val="11.0"/>
      </rPr>
      <t xml:space="preserve">1. Spin up a thread titled ":thread: </t>
    </r>
    <r>
      <rPr>
        <color rgb="FFFF0000"/>
        <sz val="11.0"/>
      </rPr>
      <t>CHECKLIST_VERSION</t>
    </r>
    <r>
      <rPr>
        <color rgb="FF000000"/>
        <sz val="11.0"/>
      </rPr>
      <t xml:space="preserve"> Branching" in </t>
    </r>
    <r>
      <rPr>
        <color rgb="FF1155CC"/>
        <sz val="11.0"/>
        <u/>
      </rPr>
      <t>#buildfarm-support-ext</t>
    </r>
    <r>
      <rPr>
        <color rgb="FF000000"/>
        <sz val="11.0"/>
      </rPr>
      <t xml:space="preserve"> and use the suggested text in column H for the thread messaging
2. Search for previous email (from a similar version number) titled:
</t>
    </r>
    <r>
      <rPr>
        <b/>
        <color rgb="FF000000"/>
        <sz val="11.0"/>
      </rPr>
      <t>"[Branch News]"</t>
    </r>
    <r>
      <rPr>
        <color rgb="FF000000"/>
        <sz val="11.0"/>
      </rPr>
      <t xml:space="preserve">
2. Copy the formatting into a new email and swap in the appropriate information gleaned from the buildfarm thread</t>
    </r>
  </si>
  <si>
    <r>
      <rPr>
        <b/>
        <sz val="11.0"/>
      </rPr>
      <t xml:space="preserve">Thread Title:
:thread: </t>
    </r>
    <r>
      <rPr>
        <b/>
        <color rgb="FFFF0000"/>
        <sz val="11.0"/>
      </rPr>
      <t>CHECKLIST_VERSION</t>
    </r>
    <r>
      <rPr>
        <b/>
        <sz val="11.0"/>
      </rPr>
      <t xml:space="preserve"> Branching! :yesyes:</t>
    </r>
    <r>
      <rPr>
        <sz val="11.0"/>
      </rPr>
      <t xml:space="preserve">
</t>
    </r>
    <r>
      <rPr>
        <b/>
        <sz val="11.0"/>
      </rPr>
      <t xml:space="preserve">------------------------------------------------------
Thread Body:
</t>
    </r>
    <r>
      <rPr>
        <sz val="11.0"/>
      </rPr>
      <t xml:space="preserve">
Based on the roadmap:
- Branch Operation/Creation: </t>
    </r>
    <r>
      <rPr>
        <color rgb="FFFF0000"/>
        <sz val="11.0"/>
      </rPr>
      <t xml:space="preserve">DAY_DATE </t>
    </r>
    <r>
      <rPr>
        <sz val="11.0"/>
      </rPr>
      <t xml:space="preserve">from </t>
    </r>
    <r>
      <rPr>
        <color rgb="FFFF0000"/>
        <sz val="11.0"/>
      </rPr>
      <t>BRANCH</t>
    </r>
    <r>
      <rPr>
        <sz val="11.0"/>
      </rPr>
      <t xml:space="preserve">
- Branch Opening/Work Cutover (9am ET): </t>
    </r>
    <r>
      <rPr>
        <color rgb="FFFF0000"/>
        <sz val="11.0"/>
      </rPr>
      <t>DAY_DATE</t>
    </r>
    <r>
      <rPr>
        <sz val="11.0"/>
      </rPr>
      <t xml:space="preserve">
Sending out initial email </t>
    </r>
    <r>
      <rPr>
        <color rgb="FFFF0000"/>
        <sz val="11.0"/>
      </rPr>
      <t>NEXT</t>
    </r>
    <r>
      <rPr>
        <sz val="11.0"/>
      </rPr>
      <t xml:space="preserve"> day afternoon for wider knowledge.
</t>
    </r>
    <r>
      <rPr>
        <color rgb="FF0000FF"/>
        <sz val="11.0"/>
      </rPr>
      <t>@release-team @buildfarmsupport @p4admins @fn-buildhealthqa</t>
    </r>
  </si>
  <si>
    <r>
      <rPr>
        <b/>
        <sz val="11.0"/>
      </rPr>
      <t xml:space="preserve">Thread Title:
:thread: </t>
    </r>
    <r>
      <rPr>
        <b/>
        <color rgb="FFFF0000"/>
        <sz val="11.0"/>
      </rPr>
      <t xml:space="preserve">CHECKLIST_VERSION </t>
    </r>
    <r>
      <rPr>
        <b/>
        <sz val="11.0"/>
      </rPr>
      <t xml:space="preserve">Branching! :yesyes:
----------------------------------------------------------------------
</t>
    </r>
    <r>
      <rPr>
        <sz val="11.0"/>
      </rPr>
      <t xml:space="preserve">Hello! It's about that time again.
</t>
    </r>
    <r>
      <rPr>
        <color rgb="FFFF0000"/>
        <sz val="11.0"/>
      </rPr>
      <t>CHECKLIST_VERSION/</t>
    </r>
    <r>
      <rPr>
        <sz val="11.0"/>
      </rPr>
      <t>Dev-FN-</t>
    </r>
    <r>
      <rPr>
        <color rgb="FFFF0000"/>
        <sz val="11.0"/>
      </rPr>
      <t>XX</t>
    </r>
    <r>
      <rPr>
        <sz val="11.0"/>
      </rPr>
      <t xml:space="preserve"> Branch Operation is </t>
    </r>
    <r>
      <rPr>
        <color rgb="FFFF0000"/>
        <sz val="11.0"/>
      </rPr>
      <t xml:space="preserve">DAY_DATE </t>
    </r>
    <r>
      <rPr>
        <sz val="11.0"/>
      </rPr>
      <t xml:space="preserve">and officially opens for business </t>
    </r>
    <r>
      <rPr>
        <color rgb="FFFF0000"/>
        <sz val="11.0"/>
      </rPr>
      <t xml:space="preserve">DAY_DATE </t>
    </r>
    <r>
      <rPr>
        <sz val="11.0"/>
      </rPr>
      <t xml:space="preserve">morning per the </t>
    </r>
    <r>
      <rPr>
        <color rgb="FF1155CC"/>
        <sz val="11.0"/>
        <u/>
      </rPr>
      <t>roadmap</t>
    </r>
    <r>
      <rPr>
        <sz val="11.0"/>
      </rPr>
      <t>.
Based on the roadmap:
Dev-FN-</t>
    </r>
    <r>
      <rPr>
        <color rgb="FFFF0000"/>
        <sz val="11.0"/>
      </rPr>
      <t>XX</t>
    </r>
    <r>
      <rPr>
        <sz val="11.0"/>
      </rPr>
      <t xml:space="preserve">
- Branch Operation/Creation: </t>
    </r>
    <r>
      <rPr>
        <color rgb="FFFF0000"/>
        <sz val="11.0"/>
      </rPr>
      <t xml:space="preserve">DAY_DATE </t>
    </r>
    <r>
      <rPr>
        <sz val="11.0"/>
      </rPr>
      <t xml:space="preserve">from </t>
    </r>
    <r>
      <rPr>
        <color rgb="FFFF0000"/>
        <sz val="11.0"/>
      </rPr>
      <t>BRANCH</t>
    </r>
    <r>
      <rPr>
        <sz val="11.0"/>
      </rPr>
      <t xml:space="preserve">
- Branch Opening/Work Cutover (9am ET): </t>
    </r>
    <r>
      <rPr>
        <color rgb="FFFF0000"/>
        <sz val="11.0"/>
      </rPr>
      <t>DAY_DATE
XX</t>
    </r>
    <r>
      <rPr>
        <sz val="11.0"/>
      </rPr>
      <t xml:space="preserve">.00:
- Branch Operation/Creation: </t>
    </r>
    <r>
      <rPr>
        <color rgb="FFFF0000"/>
        <sz val="11.0"/>
      </rPr>
      <t xml:space="preserve">DAY_DATE </t>
    </r>
    <r>
      <rPr>
        <sz val="11.0"/>
      </rPr>
      <t xml:space="preserve">from BRANCH
- Branch Opening/Work Cutover (9am ET): </t>
    </r>
    <r>
      <rPr>
        <color rgb="FFFF0000"/>
        <sz val="11.0"/>
      </rPr>
      <t>DAY_DATE</t>
    </r>
    <r>
      <rPr>
        <sz val="11.0"/>
      </rPr>
      <t xml:space="preserve">
Sending out initial email Tuesday afternoon for wider knowledge.
Will be pushing extra hard on proxy servers. Has there been changes to the proxy server process and is the wiki up to date?
</t>
    </r>
    <r>
      <rPr>
        <color rgb="FF0000FF"/>
        <sz val="11.0"/>
      </rPr>
      <t>@release-team @buildfarmsupport @p4admins @fn-buildhealthqa</t>
    </r>
  </si>
  <si>
    <r>
      <rPr>
        <color rgb="FF000000"/>
        <sz val="11.0"/>
      </rPr>
      <t xml:space="preserve">1. Reply to Branch News email with a "branch is now fully open" message
2. Search for previous email (from a similar version number) titled:
</t>
    </r>
    <r>
      <rPr>
        <b/>
        <color rgb="FF000000"/>
        <sz val="11.0"/>
      </rPr>
      <t>"[Branch News]"</t>
    </r>
    <r>
      <rPr>
        <color rgb="FF000000"/>
        <sz val="11.0"/>
      </rPr>
      <t xml:space="preserve">
3. Copy the formatting into a reply to the original email from from row 34 and swap in the appropriate information</t>
    </r>
  </si>
  <si>
    <r>
      <rPr>
        <color rgb="FF000000"/>
        <sz val="11.0"/>
      </rPr>
      <t xml:space="preserve">1. Reply to Branch News email with a "branch is now fully open" message
2. Search for previous email (from a similar version number) titled:
</t>
    </r>
    <r>
      <rPr>
        <b/>
        <color rgb="FF000000"/>
        <sz val="11.0"/>
      </rPr>
      <t>"[Branch News]"</t>
    </r>
    <r>
      <rPr>
        <color rgb="FF000000"/>
        <sz val="11.0"/>
      </rPr>
      <t xml:space="preserve">
3. Copy the formatting into a reply to the original email from from row 34 and swap in the appropriate information</t>
    </r>
  </si>
  <si>
    <r>
      <rPr>
        <rFont val="Arial"/>
        <sz val="11.0"/>
      </rPr>
      <t xml:space="preserve">Ensure "Time Offset" is set to the main branches' season start date 
</t>
    </r>
    <r>
      <rPr>
        <rFont val="Arial"/>
        <b/>
        <sz val="11.0"/>
      </rPr>
      <t>ONLY RUN IF THIS IS A XX.00 CHECKLIST (otherwise N/A)</t>
    </r>
  </si>
  <si>
    <r>
      <rPr>
        <rFont val="Arial"/>
        <sz val="11.0"/>
      </rPr>
      <t xml:space="preserve">Adjusted offset by </t>
    </r>
    <r>
      <rPr>
        <rFont val="Arial"/>
        <color rgb="FFFF0000"/>
        <sz val="11.0"/>
      </rPr>
      <t>XX</t>
    </r>
    <r>
      <rPr>
        <rFont val="Arial"/>
        <sz val="11.0"/>
      </rPr>
      <t xml:space="preserve"> days 
</t>
    </r>
    <r>
      <rPr>
        <rFont val="Arial"/>
        <b/>
        <sz val="11.0"/>
      </rPr>
      <t>ONLY RUN IF THIS IS A XX.00 CHECKLIST (otherwise N/A)</t>
    </r>
  </si>
  <si>
    <r>
      <rPr>
        <color rgb="FF000000"/>
        <sz val="11.0"/>
      </rPr>
      <t xml:space="preserve">1. Go to the below file in p4 &gt; get latest &gt; checkout and open
</t>
    </r>
    <r>
      <rPr>
        <b/>
        <color rgb="FF1155CC"/>
        <sz val="11.0"/>
        <u/>
      </rPr>
      <t xml:space="preserve">https://epicenter.on.epicgames.com/fortnite/backends/latest-gamedev
</t>
    </r>
    <r>
      <rPr>
        <color rgb="FF000000"/>
        <sz val="11.0"/>
      </rPr>
      <t xml:space="preserve">2. Determine the deploy date for </t>
    </r>
    <r>
      <rPr>
        <color rgb="FFFF0000"/>
        <sz val="11.0"/>
      </rPr>
      <t>NEXT_MAJOR_VERSION</t>
    </r>
    <r>
      <rPr>
        <color rgb="FF000000"/>
        <sz val="11.0"/>
      </rPr>
      <t xml:space="preserve"> (which main is currently representing) in the release calendar or </t>
    </r>
    <r>
      <rPr>
        <b/>
        <color rgb="FF1155CC"/>
        <sz val="11.0"/>
        <u/>
      </rPr>
      <t xml:space="preserve">FN Release Schedule
</t>
    </r>
    <r>
      <rPr>
        <color rgb="FF000000"/>
        <sz val="11.0"/>
      </rPr>
      <t xml:space="preserve">3. Using the built in calculator, calculate the number of days from today till that date
4. Search for the following and swap that value in for the value that is currently set in the file &gt; save
</t>
    </r>
    <r>
      <rPr>
        <b/>
        <color rgb="FF000000"/>
        <sz val="11.0"/>
        <u/>
      </rPr>
      <t>config.com.epicgames.modules.profile.time_offset_days:</t>
    </r>
    <r>
      <rPr>
        <color rgb="FF000000"/>
        <sz val="11.0"/>
      </rPr>
      <t xml:space="preserve">
5. Click on the days cell on the right to copy to clipboard
6. Update the value on the left window
7. Save
</t>
    </r>
    <r>
      <rPr>
        <color rgb="FFFF0000"/>
        <sz val="11.0"/>
      </rPr>
      <t xml:space="preserve">Don't need to kick it in manually as its scheduled to kick every time a main build finishes as well as every hour
</t>
    </r>
    <r>
      <rPr>
        <color rgb="FF000000"/>
        <sz val="11.0"/>
      </rPr>
      <t xml:space="preserve">8. Check back in </t>
    </r>
    <r>
      <rPr>
        <color rgb="FF1155CC"/>
        <sz val="11.0"/>
        <u/>
      </rPr>
      <t>TeamCity</t>
    </r>
    <r>
      <rPr>
        <color rgb="FF000000"/>
        <sz val="11.0"/>
      </rPr>
      <t xml:space="preserve"> to ensure the pending change is now a real boy</t>
    </r>
  </si>
  <si>
    <r>
      <rPr>
        <rFont val="Arial"/>
        <sz val="11.0"/>
      </rPr>
      <t>Create fn-release-</t>
    </r>
    <r>
      <rPr>
        <rFont val="Arial"/>
        <color rgb="FFFF0000"/>
        <sz val="11.0"/>
      </rPr>
      <t>CHECKLIST-VERSION</t>
    </r>
    <r>
      <rPr>
        <rFont val="Arial"/>
        <sz val="11.0"/>
      </rPr>
      <t>-ext Slack channel and invite groups/users listed in Columns H/I</t>
    </r>
  </si>
  <si>
    <r>
      <rPr>
        <rFont val="arial,sans,sans-serif"/>
        <b/>
        <sz val="11.0"/>
      </rPr>
      <t xml:space="preserve">Slack Channel: </t>
    </r>
    <r>
      <rPr>
        <rFont val="arial,sans,sans-serif"/>
        <color rgb="FF0000FF"/>
        <sz val="11.0"/>
      </rPr>
      <t xml:space="preserve">LINK
</t>
    </r>
    <r>
      <rPr>
        <rFont val="arial,sans,sans-serif"/>
        <b/>
        <sz val="11.0"/>
      </rPr>
      <t>IT Request</t>
    </r>
    <r>
      <rPr>
        <rFont val="arial,sans,sans-serif"/>
        <color rgb="FF0000FF"/>
        <sz val="11.0"/>
      </rPr>
      <t xml:space="preserve">: LINK
</t>
    </r>
  </si>
  <si>
    <r>
      <rPr>
        <sz val="11.0"/>
      </rPr>
      <t>1. Create a new slack channel using the naming format "fn-release-</t>
    </r>
    <r>
      <rPr>
        <color rgb="FFFF0000"/>
        <sz val="11.0"/>
      </rPr>
      <t>CHECKLIST-VERSION</t>
    </r>
    <r>
      <rPr>
        <sz val="11.0"/>
      </rPr>
      <t xml:space="preserve">-ext"
   a. Type </t>
    </r>
    <r>
      <rPr>
        <b/>
        <sz val="11.0"/>
      </rPr>
      <t xml:space="preserve">/channel </t>
    </r>
    <r>
      <rPr>
        <sz val="11.0"/>
      </rPr>
      <t xml:space="preserve">and press enter to bring up the window
   b. Select </t>
    </r>
    <r>
      <rPr>
        <b/>
        <sz val="11.0"/>
      </rPr>
      <t>fn</t>
    </r>
    <r>
      <rPr>
        <sz val="11.0"/>
      </rPr>
      <t xml:space="preserve"> for the prefix
   c. Channel name = 
</t>
    </r>
    <r>
      <rPr>
        <b/>
        <sz val="11.0"/>
      </rPr>
      <t>release-</t>
    </r>
    <r>
      <rPr>
        <b/>
        <color rgb="FFFF0000"/>
        <sz val="11.0"/>
      </rPr>
      <t>CHECKLIST-VERSION</t>
    </r>
    <r>
      <rPr>
        <sz val="11.0"/>
      </rPr>
      <t xml:space="preserve">
   d. Check </t>
    </r>
    <r>
      <rPr>
        <b/>
        <sz val="11.0"/>
      </rPr>
      <t>Allow Non-Employees In the Channel</t>
    </r>
    <r>
      <rPr>
        <sz val="11.0"/>
      </rPr>
      <t xml:space="preserve"> 
</t>
    </r>
    <r>
      <rPr>
        <b/>
        <sz val="11.0"/>
      </rPr>
      <t xml:space="preserve">   </t>
    </r>
    <r>
      <rPr>
        <sz val="11.0"/>
      </rPr>
      <t xml:space="preserve">e. Skip Invite Users &amp; Topic for now
   f. Description = </t>
    </r>
    <r>
      <rPr>
        <b/>
        <sz val="11.0"/>
      </rPr>
      <t xml:space="preserve">Coordination Channel for the </t>
    </r>
    <r>
      <rPr>
        <b/>
        <color rgb="FFFF0000"/>
        <sz val="11.0"/>
      </rPr>
      <t>CHECKLIST_VERSION</t>
    </r>
    <r>
      <rPr>
        <b/>
        <sz val="11.0"/>
      </rPr>
      <t xml:space="preserve"> Release</t>
    </r>
    <r>
      <rPr>
        <sz val="11.0"/>
      </rPr>
      <t xml:space="preserve">
   g. Result should look like: </t>
    </r>
    <r>
      <rPr>
        <b/>
        <sz val="11.0"/>
      </rPr>
      <t>fn-release-</t>
    </r>
    <r>
      <rPr>
        <b/>
        <color rgb="FFFF0000"/>
        <sz val="11.0"/>
      </rPr>
      <t>CHECKLIST-VERSION</t>
    </r>
    <r>
      <rPr>
        <b/>
        <sz val="11.0"/>
      </rPr>
      <t>-ext</t>
    </r>
    <r>
      <rPr>
        <sz val="11.0"/>
      </rPr>
      <t xml:space="preserve">
2. Add the people in columns H and I
   a. Cross reference with </t>
    </r>
    <r>
      <rPr>
        <color rgb="FF1155CC"/>
        <sz val="11.0"/>
        <u/>
      </rPr>
      <t>This List</t>
    </r>
    <r>
      <rPr>
        <sz val="11.0"/>
      </rPr>
      <t xml:space="preserve"> from Frima to ensure the list in column I is up to date. If not, please update it accordingly
3. Create an IT request to add the '</t>
    </r>
    <r>
      <rPr>
        <b/>
        <sz val="11.0"/>
      </rPr>
      <t>Fortnite External QA</t>
    </r>
    <r>
      <rPr>
        <sz val="11.0"/>
      </rPr>
      <t xml:space="preserve">' workspace
   a. Send a message to </t>
    </r>
    <r>
      <rPr>
        <color rgb="FF1155CC"/>
        <sz val="11.0"/>
        <u/>
      </rPr>
      <t>it-helpdesk</t>
    </r>
    <r>
      <rPr>
        <sz val="11.0"/>
      </rPr>
      <t xml:space="preserve"> with the following message:
Hello there, can I please have the `Fortnite External QA` Workspace added to the newly created </t>
    </r>
    <r>
      <rPr>
        <sz val="11.0"/>
        <u/>
      </rPr>
      <t>#fn-release-</t>
    </r>
    <r>
      <rPr>
        <color rgb="FFFF0000"/>
        <sz val="11.0"/>
        <u/>
      </rPr>
      <t>CHECKLIST-VERSION</t>
    </r>
    <r>
      <rPr>
        <sz val="11.0"/>
        <u/>
      </rPr>
      <t>-ext</t>
    </r>
    <r>
      <rPr>
        <sz val="11.0"/>
      </rPr>
      <t xml:space="preserve"> channel?
@Andrew Lucas for vis on this request
Thanks in advance!</t>
    </r>
  </si>
  <si>
    <r>
      <rPr>
        <rFont val="Arial"/>
        <b/>
        <sz val="11.0"/>
      </rPr>
      <t xml:space="preserve">Internal Friends To Add
</t>
    </r>
    <r>
      <rPr>
        <rFont val="Arial"/>
        <b val="0"/>
        <sz val="11.0"/>
      </rPr>
      <t>(can add all at once, may have to manually adjust the</t>
    </r>
    <r>
      <rPr>
        <rFont val="Arial"/>
        <b val="0"/>
        <color rgb="FFFF0000"/>
        <sz val="11.0"/>
      </rPr>
      <t xml:space="preserve"> red ones </t>
    </r>
    <r>
      <rPr>
        <rFont val="Arial"/>
        <b val="0"/>
        <sz val="11.0"/>
      </rPr>
      <t xml:space="preserve">by clicking on them and selecting the intended alias))
----------------------------------------------------------------------
</t>
    </r>
    <r>
      <rPr>
        <rFont val="Arial"/>
        <b val="0"/>
        <color rgb="FFFF0000"/>
        <sz val="11.0"/>
      </rPr>
      <t>@release team
@release qa</t>
    </r>
    <r>
      <rPr>
        <rFont val="Arial"/>
        <b val="0"/>
        <sz val="11.0"/>
      </rPr>
      <t xml:space="preserve">
@fn-perfprod 
@community_swat
@greg.garnhart
@tristan.hardy
@fn-buildhealthqa
</t>
    </r>
    <r>
      <rPr>
        <rFont val="Arial"/>
        <b val="0"/>
        <color rgb="FFFF0000"/>
        <sz val="11.0"/>
      </rPr>
      <t>@liveqa</t>
    </r>
    <r>
      <rPr>
        <rFont val="Arial"/>
        <b val="0"/>
        <sz val="11.0"/>
      </rPr>
      <t xml:space="preserve">
@eric.day
@lusine.davtyan
</t>
    </r>
    <r>
      <rPr>
        <rFont val="Arial"/>
        <b/>
        <sz val="11.0"/>
      </rPr>
      <t>@competitive ops
@laura.stone
@paris.nourmohammadi
@Michael Micholic
@chris.etuk
@fn-calendar-owners
@epic-liveops</t>
    </r>
  </si>
  <si>
    <r>
      <rPr>
        <rFont val="Arial"/>
        <b/>
        <sz val="11.0"/>
      </rPr>
      <t xml:space="preserve">External friends need to be added with the '/user add @username' command 
(These are all Frima folks)
</t>
    </r>
    <r>
      <rPr>
        <rFont val="Arial"/>
        <b val="0"/>
        <sz val="11.0"/>
      </rPr>
      <t xml:space="preserve">NOTE: 
    copy/pasting this list may not work. 
    If not, add one by one (up to 15 at a time)
----------------------------------------------------------------------
</t>
    </r>
    <r>
      <rPr>
        <rFont val="Arial"/>
        <b/>
        <sz val="11.0"/>
      </rPr>
      <t xml:space="preserve">Batch 1 - Frima
Batch 1 - Frima
</t>
    </r>
    <r>
      <rPr>
        <rFont val="Arial"/>
        <b val="0"/>
        <sz val="11.0"/>
      </rPr>
      <t xml:space="preserve">@Mathieu.Roy @Charles.Rheaume @MarcAndre.Cossette @Laurie.Bernard @Maryeve.Boivin @Fourat.Jellouli @Maxime.Vaillancourt @Danick.Carpenter @Steven.Comeau @Michael.Desharnais @Camille.Gendreau @Samuel.Carrier @Annick.Dunn @David.Savard </t>
    </r>
    <r>
      <rPr>
        <rFont val="Arial"/>
        <b/>
        <sz val="11.0"/>
      </rPr>
      <t xml:space="preserve">
Batch 2 - Frima+Ben
</t>
    </r>
    <r>
      <rPr>
        <rFont val="Arial"/>
        <b val="0"/>
        <sz val="11.0"/>
      </rPr>
      <t>@JeanGabryel.Caron @Katheryne.Bergeron @Olivier.Levesque @Jean-Simon.Racine @Alex.St-Louis @Alexandre.Turgeon @Remi.Senechal @Anthony.Lamoureux @Edson.Goncalves @Velystia.Cloutier @Francois.Guimond @Ben.Massoglia @Scott.Sevon @Haley.Nelson @Michael.Krkuc @</t>
    </r>
    <r>
      <rPr>
        <rFont val="Arial"/>
        <b/>
        <sz val="11.0"/>
      </rPr>
      <t>matthew.geisen @amanda.perry @alison.mckenzie</t>
    </r>
  </si>
  <si>
    <r>
      <rPr>
        <rFont val="Arial"/>
        <b/>
        <color rgb="FF000000"/>
        <sz val="11.0"/>
      </rPr>
      <t xml:space="preserve">JIRA Ticket: </t>
    </r>
    <r>
      <rPr>
        <rFont val="Arial"/>
        <color rgb="FF0000FF"/>
        <sz val="11.0"/>
      </rPr>
      <t>LINK</t>
    </r>
  </si>
  <si>
    <r>
      <rPr>
        <sz val="11.0"/>
      </rPr>
      <t xml:space="preserve">1. Go to the </t>
    </r>
    <r>
      <rPr>
        <color rgb="FF1155CC"/>
        <sz val="11.0"/>
        <u/>
      </rPr>
      <t>Release Ticket Template</t>
    </r>
    <r>
      <rPr>
        <sz val="11.0"/>
      </rPr>
      <t xml:space="preserve">
2. More &gt; Clone
3. Change name to:
</t>
    </r>
    <r>
      <rPr>
        <b/>
        <sz val="11.0"/>
      </rPr>
      <t xml:space="preserve">[FN] </t>
    </r>
    <r>
      <rPr>
        <b/>
        <color rgb="FFFF0000"/>
        <sz val="11.0"/>
      </rPr>
      <t>CHECKLIST_VERSION</t>
    </r>
    <r>
      <rPr>
        <b/>
        <sz val="11.0"/>
      </rPr>
      <t xml:space="preserve"> Release
</t>
    </r>
    <r>
      <rPr>
        <sz val="11.0"/>
      </rPr>
      <t xml:space="preserve">4. Put the name+link to the ticket in </t>
    </r>
    <r>
      <rPr>
        <color rgb="FF1155CC"/>
        <sz val="11.0"/>
        <u/>
      </rPr>
      <t xml:space="preserve">cell F3
</t>
    </r>
    <r>
      <rPr>
        <sz val="11.0"/>
      </rPr>
      <t xml:space="preserve">5. Set Fix Version to </t>
    </r>
    <r>
      <rPr>
        <color rgb="FFFF0000"/>
        <sz val="11.0"/>
      </rPr>
      <t>CHECKLIST_VERSION</t>
    </r>
  </si>
  <si>
    <r>
      <rPr>
        <rFont val="Arial"/>
        <b/>
        <color rgb="FF000000"/>
        <sz val="11.0"/>
      </rPr>
      <t xml:space="preserve">Dashboard: </t>
    </r>
    <r>
      <rPr>
        <rFont val="Arial"/>
        <color rgb="FF0000FF"/>
        <sz val="11.0"/>
      </rPr>
      <t>LINK</t>
    </r>
  </si>
  <si>
    <r>
      <rPr>
        <sz val="11.0"/>
      </rPr>
      <t xml:space="preserve">1. Go to the </t>
    </r>
    <r>
      <rPr>
        <color rgb="FF1155CC"/>
        <sz val="11.0"/>
        <u/>
      </rPr>
      <t xml:space="preserve">Release Dashboard Template
</t>
    </r>
    <r>
      <rPr>
        <sz val="11.0"/>
      </rPr>
      <t>2. Go to the "</t>
    </r>
    <r>
      <rPr>
        <b/>
        <sz val="11.0"/>
      </rPr>
      <t>...</t>
    </r>
    <r>
      <rPr>
        <sz val="11.0"/>
      </rPr>
      <t xml:space="preserve">" on the top right and Copy Dashboard
3. Change name to:
</t>
    </r>
    <r>
      <rPr>
        <b/>
        <color rgb="FFFF0000"/>
        <sz val="11.0"/>
      </rPr>
      <t>CHECKLIST_VERSION</t>
    </r>
    <r>
      <rPr>
        <b/>
        <sz val="11.0"/>
      </rPr>
      <t xml:space="preserve"> Release Dashboard</t>
    </r>
    <r>
      <rPr>
        <sz val="11.0"/>
      </rPr>
      <t xml:space="preserve">
4. Set "Add Viewers: Group to </t>
    </r>
    <r>
      <rPr>
        <b/>
        <sz val="11.0"/>
      </rPr>
      <t>Any Logged In User</t>
    </r>
    <r>
      <rPr>
        <sz val="11.0"/>
      </rPr>
      <t xml:space="preserve"> and press +Add
5. Set "Add Editors" to the </t>
    </r>
    <r>
      <rPr>
        <b/>
        <sz val="11.0"/>
      </rPr>
      <t>AD-Jira-FNRM</t>
    </r>
    <r>
      <rPr>
        <sz val="11.0"/>
      </rPr>
      <t xml:space="preserve"> Group +Add
6. When complete, Press Add at the bottom
7. Go to the bottom of the dashboard to the 2 Controller Widgets
   a. Set the </t>
    </r>
    <r>
      <rPr>
        <color rgb="FFFF0000"/>
        <sz val="11.0"/>
      </rPr>
      <t xml:space="preserve">RED </t>
    </r>
    <r>
      <rPr>
        <b/>
        <sz val="11.0"/>
        <u/>
      </rPr>
      <t>Affect Version</t>
    </r>
    <r>
      <rPr>
        <sz val="11.0"/>
      </rPr>
      <t xml:space="preserve"> &amp; </t>
    </r>
    <r>
      <rPr>
        <color rgb="FF0000FF"/>
        <sz val="11.0"/>
      </rPr>
      <t xml:space="preserve">BLUE </t>
    </r>
    <r>
      <rPr>
        <b/>
        <sz val="11.0"/>
        <u/>
      </rPr>
      <t>Fix Version</t>
    </r>
    <r>
      <rPr>
        <sz val="11.0"/>
      </rPr>
      <t xml:space="preserve"> to the </t>
    </r>
    <r>
      <rPr>
        <color rgb="FFFF0000"/>
        <sz val="11.0"/>
      </rPr>
      <t>CHECKLIST_VERSION</t>
    </r>
    <r>
      <rPr>
        <sz val="11.0"/>
      </rPr>
      <t xml:space="preserve"> (there are duplicate entries but they are all the same so just select 1)</t>
    </r>
    <r>
      <rPr>
        <color rgb="FFFF0000"/>
        <sz val="11.0"/>
      </rPr>
      <t xml:space="preserve">
</t>
    </r>
    <r>
      <rPr>
        <sz val="11.0"/>
      </rPr>
      <t>8. Add the Burndown chart using the steps in column H</t>
    </r>
  </si>
  <si>
    <r>
      <rPr>
        <rFont val="Arial"/>
        <b/>
        <sz val="11.0"/>
      </rPr>
      <t xml:space="preserve">Steps for adding Release Burndown Chart:
----------------------------------------------------------------------
</t>
    </r>
    <r>
      <rPr>
        <rFont val="Arial"/>
        <sz val="11.0"/>
      </rPr>
      <t xml:space="preserve">1. Go to the </t>
    </r>
    <r>
      <rPr>
        <rFont val="Arial"/>
        <color rgb="FF1155CC"/>
        <sz val="11.0"/>
        <u/>
      </rPr>
      <t>Release Burndown Template Tab</t>
    </r>
    <r>
      <rPr>
        <rFont val="Arial"/>
        <sz val="11.0"/>
      </rPr>
      <t xml:space="preserve"> &gt; Duplicate and rename
2. Add </t>
    </r>
    <r>
      <rPr>
        <rFont val="Arial"/>
        <b/>
        <sz val="11.0"/>
      </rPr>
      <t>Branch Open Date</t>
    </r>
    <r>
      <rPr>
        <rFont val="Arial"/>
        <sz val="11.0"/>
      </rPr>
      <t xml:space="preserve"> (C2) using the </t>
    </r>
    <r>
      <rPr>
        <rFont val="Arial"/>
        <color rgb="FF1155CC"/>
        <sz val="11.0"/>
        <u/>
      </rPr>
      <t>FN Release Schedule Sheet</t>
    </r>
    <r>
      <rPr>
        <rFont val="Arial"/>
        <sz val="11.0"/>
      </rPr>
      <t xml:space="preserve"> </t>
    </r>
    <r>
      <rPr>
        <rFont val="Arial"/>
        <b/>
        <sz val="11.0"/>
      </rPr>
      <t>(row 16)</t>
    </r>
    <r>
      <rPr>
        <rFont val="Arial"/>
        <sz val="11.0"/>
      </rPr>
      <t xml:space="preserve">
3. Adjust the other milestone gates (column A) to thier corresponding rows for their dates using the </t>
    </r>
    <r>
      <rPr>
        <rFont val="Arial"/>
        <color rgb="FF1155CC"/>
        <sz val="11.0"/>
        <u/>
      </rPr>
      <t>FN Release Schedule Sheet</t>
    </r>
    <r>
      <rPr>
        <rFont val="Arial"/>
        <sz val="11.0"/>
      </rPr>
      <t xml:space="preserve"> 
4. In the </t>
    </r>
    <r>
      <rPr>
        <rFont val="Arial"/>
        <b/>
        <sz val="11.0"/>
      </rPr>
      <t>ReleaseList Tab</t>
    </r>
    <r>
      <rPr>
        <rFont val="Arial"/>
        <sz val="11.0"/>
      </rPr>
      <t xml:space="preserve">, copy cells B3/B4 and paste into B2 
   a. If B2 is currently set to a version that has NOT been deployed, </t>
    </r>
    <r>
      <rPr>
        <rFont val="Arial"/>
        <color rgb="FFFF0000"/>
        <sz val="11.0"/>
      </rPr>
      <t>DO NOT OVERWRITE IT.</t>
    </r>
    <r>
      <rPr>
        <rFont val="Arial"/>
        <sz val="11.0"/>
      </rPr>
      <t xml:space="preserve"> 
5. Input as a string "</t>
    </r>
    <r>
      <rPr>
        <rFont val="Arial"/>
        <color rgb="FFFF0000"/>
        <sz val="11.0"/>
      </rPr>
      <t>CHECKLIST_VERSION</t>
    </r>
    <r>
      <rPr>
        <rFont val="Arial"/>
        <sz val="11.0"/>
      </rPr>
      <t>" into Cell B4
6. Edit the title of the graph to this checklist's version tab (double click text)
   a. 3 vertical dots on graph &gt; Publish &gt; Link tab &gt; copy link
7. Go back to this checklist's version Dashboard &gt; JIRA Burndown &gt; 3 horizontal dots &gt; Paste in External Page Link</t>
    </r>
  </si>
  <si>
    <r>
      <rPr>
        <sz val="11.0"/>
      </rPr>
      <t>1. Go to fn-release-</t>
    </r>
    <r>
      <rPr>
        <color rgb="FFFF0000"/>
        <sz val="11.0"/>
      </rPr>
      <t>CHECKLIST-VERSION</t>
    </r>
    <r>
      <rPr>
        <sz val="11.0"/>
      </rPr>
      <t xml:space="preserve">-ext channel
2. Select the channel name at the top
3. Enter the suggested text in Column H in the Topic Section
   a. Person 1/2 are row 22 of the </t>
    </r>
    <r>
      <rPr>
        <color rgb="FF1155CC"/>
        <sz val="11.0"/>
        <u/>
      </rPr>
      <t xml:space="preserve">FN Schedule Sheet
</t>
    </r>
    <r>
      <rPr>
        <sz val="11.0"/>
      </rPr>
      <t xml:space="preserve">   b. Set the Fix and Affects Version prior to creating the Dashboard Link from </t>
    </r>
    <r>
      <rPr>
        <b/>
        <sz val="11.0"/>
      </rPr>
      <t xml:space="preserve">Controller </t>
    </r>
    <r>
      <rPr>
        <sz val="11.0"/>
      </rPr>
      <t xml:space="preserve">(bottom right widget) with "..." &gt; "Generate Permalink" &gt; Right Click &amp; Copy Link
      i. Go to </t>
    </r>
    <r>
      <rPr>
        <color rgb="FF1155CC"/>
        <sz val="11.0"/>
        <u/>
      </rPr>
      <t>Rebrandly</t>
    </r>
    <r>
      <rPr>
        <sz val="11.0"/>
      </rPr>
      <t xml:space="preserve"> &gt; New Link &gt; Paste Permalink &gt; Leave Branded Domain &gt; Set Signature slug to Release Version 
      ii. Final should look like </t>
    </r>
    <r>
      <rPr>
        <b/>
        <color rgb="FF1155CC"/>
        <sz val="11.0"/>
        <u/>
      </rPr>
      <t>epic.gm/28-10</t>
    </r>
  </si>
  <si>
    <r>
      <rPr>
        <rFont val="Arial"/>
        <color rgb="FF0000FF"/>
        <sz val="11.0"/>
      </rPr>
      <t>@PERSON1 @PERSON2</t>
    </r>
    <r>
      <rPr>
        <rFont val="Arial"/>
        <sz val="11.0"/>
      </rPr>
      <t xml:space="preserve"> | Dashboard: epic.gm/</t>
    </r>
    <r>
      <rPr>
        <rFont val="Arial"/>
        <color rgb="FFFF0000"/>
        <sz val="11.0"/>
      </rPr>
      <t>CHECKLIST-VERSION</t>
    </r>
    <r>
      <rPr>
        <rFont val="Arial"/>
        <sz val="11.0"/>
      </rPr>
      <t xml:space="preserve"> | Deploy JIRA: REAL-</t>
    </r>
    <r>
      <rPr>
        <rFont val="Arial"/>
        <color rgb="FFFF0000"/>
        <sz val="11.0"/>
      </rPr>
      <t xml:space="preserve">XXXX </t>
    </r>
    <r>
      <rPr>
        <rFont val="Arial"/>
        <sz val="11.0"/>
      </rPr>
      <t xml:space="preserve">| Hotfix Req </t>
    </r>
    <r>
      <rPr>
        <rFont val="Arial"/>
        <color rgb="FF4A86E8"/>
        <sz val="11.0"/>
      </rPr>
      <t>epic.gm/Hotfix</t>
    </r>
    <r>
      <rPr>
        <rFont val="Arial"/>
        <sz val="11.0"/>
      </rPr>
      <t xml:space="preserve"> ~ Email `release-team-oncall` to page after office hours; </t>
    </r>
    <r>
      <rPr>
        <rFont val="Arial"/>
        <color rgb="FF1155CC"/>
        <sz val="11.0"/>
        <u/>
      </rPr>
      <t>epic.gm/3fl</t>
    </r>
  </si>
  <si>
    <r>
      <rPr>
        <rFont val="arial,sans,sans-serif"/>
        <b/>
        <sz val="11.0"/>
      </rPr>
      <t xml:space="preserve">Game Config Sheet: </t>
    </r>
    <r>
      <rPr>
        <rFont val="arial,sans,sans-serif"/>
        <color rgb="FF0000FF"/>
        <sz val="11.0"/>
      </rPr>
      <t>LINK</t>
    </r>
  </si>
  <si>
    <r>
      <rPr>
        <rFont val="Arial"/>
        <sz val="11.0"/>
      </rPr>
      <t xml:space="preserve">1. Go to the </t>
    </r>
    <r>
      <rPr>
        <rFont val="Arial"/>
        <color rgb="FF1155CC"/>
        <sz val="11.0"/>
        <u/>
      </rPr>
      <t>Automated Template (Release)</t>
    </r>
    <r>
      <rPr>
        <rFont val="Arial"/>
        <sz val="11.0"/>
      </rPr>
      <t xml:space="preserve"> tab of the Game Config Sheet 
2. Duplicate and rename to </t>
    </r>
    <r>
      <rPr>
        <rFont val="Arial"/>
        <color rgb="FFFF0000"/>
        <sz val="11.0"/>
      </rPr>
      <t>CHECKLIST_VERSION (LIVE_MM/DD)</t>
    </r>
  </si>
  <si>
    <r>
      <rPr>
        <sz val="11.0"/>
      </rPr>
      <t xml:space="preserve">1. In the Dashboard, mouse over the Schedule section &gt; "..." &gt; Edit
2. Using the template in column H, replace the red text with the appropriate info
   a. RM owners from the </t>
    </r>
    <r>
      <rPr>
        <color rgb="FF1155CC"/>
        <sz val="11.0"/>
        <u/>
      </rPr>
      <t xml:space="preserve">Release Schedule
</t>
    </r>
    <r>
      <rPr>
        <sz val="11.0"/>
      </rPr>
      <t xml:space="preserve">   b. </t>
    </r>
    <r>
      <rPr>
        <color rgb="FF1155CC"/>
        <sz val="11.0"/>
        <u/>
      </rPr>
      <t>Game Config</t>
    </r>
    <r>
      <rPr>
        <sz val="11.0"/>
      </rPr>
      <t xml:space="preserve"> from tab's link
   c. Copy slack channel's link</t>
    </r>
  </si>
  <si>
    <r>
      <rPr/>
      <t>&lt;div class="left"&gt;
&lt;h3&gt;Release Schedules&lt;/h3&gt;
&lt;ul&gt;
&lt;li&gt;
  &lt;strong&gt;</t>
    </r>
    <r>
      <rPr>
        <b/>
      </rPr>
      <t>Google Sheets</t>
    </r>
    <r>
      <rPr/>
      <t>:&lt;/strong&gt;
  &lt;a href="https://docs.google.com/spreadsheets/d/11P9U3a6TDH-u8mR6ynIKFpqGKaMxSe-NbvfAmt42iIY/edit?gid=2068775089/" target="_blank"&gt;FN Release Schedule &lt;/a&gt;&lt;/li&gt;
&lt;li&gt;
  &lt;strong&gt;</t>
    </r>
    <r>
      <rPr>
        <b/>
      </rPr>
      <t>Air Table</t>
    </r>
    <r>
      <rPr/>
      <t>:&lt;/strong&gt;  
  &lt;a href="https://airtable.com/appTMZnv3FFYvaEf5/pagXaUnRze2SaaSDS/" target="_blank"&gt;Milestone Calendar &lt;/a&gt;&lt;/li&gt;
&lt;li&gt;
  &lt;strong&gt;</t>
    </r>
    <r>
      <rPr>
        <b/>
      </rPr>
      <t>Google Calendar</t>
    </r>
    <r>
      <rPr/>
      <t xml:space="preserve">:&lt;/strong&gt;
  &lt;a href="https://calendar.google.com/calendar?cid=ZXBpY2dhbWVzLmNvbV84ZXIzOG1oZXV1djFzZXEyNzltNmg0dmQ3OEBncm91cC5jYWxlbmRhci5nb29nbGUuY29t" target="_blank"&gt; Add To My Google Calendar&lt;/a&gt;&lt;/li&gt;
&lt;/ul&gt;&lt;/div&gt;
&lt;div class="right"&gt;
&lt;h3&gt;RMs: </t>
    </r>
    <r>
      <rPr>
        <color rgb="FFFF0000"/>
      </rPr>
      <t xml:space="preserve">PERSON_1 </t>
    </r>
    <r>
      <rPr/>
      <t xml:space="preserve">&amp; </t>
    </r>
    <r>
      <rPr>
        <color rgb="FFFF0000"/>
      </rPr>
      <t xml:space="preserve">PERSON2 </t>
    </r>
    <r>
      <rPr/>
      <t>&lt;/h3&gt;
&lt;ul&gt;
&lt;li&gt;
   &lt;strong&gt;</t>
    </r>
    <r>
      <rPr>
        <b/>
      </rPr>
      <t>Roadmap</t>
    </r>
    <r>
      <rPr/>
      <t>:&lt;/strong&gt;
   &lt;a href="https://airtable.com/appachk0WfaFrftUG/pagfMvTQneR53xcwj" target="_blank"&gt;Deliverables Roadmap&lt;/a&gt;&lt;/li&gt;
&lt;li&gt;
   &lt;strong&gt;</t>
    </r>
    <r>
      <rPr>
        <b/>
      </rPr>
      <t>Bug Bids</t>
    </r>
    <r>
      <rPr/>
      <t>:&lt;/strong&gt;
   &lt;a href="https://wiki.it.epicgames.net/display/FORT/Bug+bids+for+</t>
    </r>
    <r>
      <rPr>
        <color rgb="FFFF0000"/>
      </rPr>
      <t>CHECKLIST_VERSION</t>
    </r>
    <r>
      <rPr/>
      <t>" target="_blank"&gt;</t>
    </r>
    <r>
      <rPr>
        <color rgb="FFFF0000"/>
      </rPr>
      <t>CHECKLIST_VERSION</t>
    </r>
    <r>
      <rPr/>
      <t xml:space="preserve"> Bug Bids&lt;/a&gt;&lt;/li&gt;
&lt;li&gt;
   &lt;strong&gt;</t>
    </r>
    <r>
      <rPr>
        <b/>
      </rPr>
      <t>Game Config</t>
    </r>
    <r>
      <rPr/>
      <t>:&lt;/strong&gt;
   &lt;a href="https://docs.google.com/spreadsheets/d/1w5PQcnciR-lbbU6H6m0aaqgiFWNRbttSr7uEoCmKUzk/edit#gid=</t>
    </r>
    <r>
      <rPr>
        <color rgb="FFFF0000"/>
      </rPr>
      <t>XXXXXXX</t>
    </r>
    <r>
      <rPr/>
      <t>" target="_blank"&gt;Hotfix Game Config Tracking&lt;/a&gt;
&lt;/li&gt;
&lt;li&gt;
  &lt;strong&gt;</t>
    </r>
    <r>
      <rPr>
        <b/>
      </rPr>
      <t>Slack</t>
    </r>
    <r>
      <rPr/>
      <t>:&lt;/strong&gt;
  &lt;a href="https://epicgames.slack.com/archives/</t>
    </r>
    <r>
      <rPr>
        <color rgb="FFFF0000"/>
      </rPr>
      <t>XXXXXXXX</t>
    </r>
    <r>
      <rPr/>
      <t>" target="_blank"&gt; #fn-release-</t>
    </r>
    <r>
      <rPr>
        <color rgb="FFFF0000"/>
      </rPr>
      <t>CHECKLIST-VERSION</t>
    </r>
    <r>
      <rPr/>
      <t>-ext&lt;/a&gt;
&lt;/li&gt;
&lt;div&gt;&lt;font color="red"&gt;&lt;b&gt;First time viewing dashboard and numbers are large: &lt;/b&gt;&lt;/font&gt;Scroll down to bottom and update FixVersion and AffectsVersion to desired release. It will save the cookies for next view. &lt;/div&gt;
&lt;/ul&gt;&lt;/div&gt;
&lt;style type="text/css"&gt;
table {margin-left:20px;}
div.left{float:left}
div.right{margin-left:350px}
li {padding-bottom: 5px;}
.tg  {border-collapse:collapse;border-spacing:0;border-color:#ccc;}
.tg td{font-family:Arial, sans-serif;font-size:14px;padding:10px 5px;border-style:solid;border-width:1px;overflow:hidden;word-break:normal;border-color:#ccc;color:#333;background-color:#fff;}
.tg th{font-family:Arial, sans-serif;font-size:14px;font-weight:normal;padding:10px 5px;border-style:solid;border-width:1px;overflow:hidden;word-break:normal;border-color:#ccc;color:#333;background-color:#f0f0f0;}
.tg .header{font-weight:bold;background-color:#f0f0f0;border-color:inherit;text-align:center;vertical-align:top}
.tg .data{border-color:inherit;vertical-align:top}
&lt;/style&gt;</t>
    </r>
  </si>
  <si>
    <r>
      <rPr>
        <rFont val="Arial"/>
        <color rgb="FF000000"/>
        <sz val="11.0"/>
      </rPr>
      <t xml:space="preserve">Update MOTD in UGS to have Lockdown dates &amp; JIRA filter link
   </t>
    </r>
    <r>
      <rPr>
        <rFont val="Arial"/>
        <color rgb="FF1155CC"/>
        <sz val="11.0"/>
        <u/>
      </rPr>
      <t xml:space="preserve">Wiki
</t>
    </r>
    <r>
      <rPr>
        <rFont val="Arial"/>
        <color rgb="FF000000"/>
        <sz val="11.0"/>
      </rPr>
      <t xml:space="preserve">   </t>
    </r>
    <r>
      <rPr>
        <rFont val="Arial"/>
        <color rgb="FF1155CC"/>
        <sz val="11.0"/>
        <u/>
      </rPr>
      <t>Old Wiki</t>
    </r>
  </si>
  <si>
    <r>
      <rPr>
        <rFont val="Arial"/>
        <b/>
        <sz val="11.0"/>
      </rPr>
      <t>Commit CL:</t>
    </r>
    <r>
      <rPr>
        <rFont val="Arial"/>
        <sz val="11.0"/>
      </rPr>
      <t xml:space="preserve"> 12345
</t>
    </r>
    <r>
      <rPr>
        <rFont val="Arial"/>
        <b/>
        <sz val="11.0"/>
      </rPr>
      <t xml:space="preserve">Robo Resolve CL: </t>
    </r>
    <r>
      <rPr>
        <rFont val="Arial"/>
        <sz val="11.0"/>
      </rPr>
      <t>12345</t>
    </r>
  </si>
  <si>
    <r>
      <rPr>
        <rFont val="Arial"/>
        <sz val="11.0"/>
      </rPr>
      <t xml:space="preserve">1. Go to the following file in P4 while in the same workspace
</t>
    </r>
    <r>
      <rPr>
        <rFont val="Arial"/>
        <b/>
        <sz val="11.0"/>
        <u/>
      </rPr>
      <t>//Fortnite/release-</t>
    </r>
    <r>
      <rPr>
        <rFont val="Arial"/>
        <b/>
        <color rgb="FFFF0000"/>
        <sz val="11.0"/>
        <u/>
      </rPr>
      <t>CHECKLIST_VERSION</t>
    </r>
    <r>
      <rPr>
        <rFont val="Arial"/>
        <b/>
        <sz val="11.0"/>
        <u/>
      </rPr>
      <t xml:space="preserve">/FortniteGame/Build/UnrealGameSync.ini
</t>
    </r>
    <r>
      <rPr>
        <rFont val="Arial"/>
        <sz val="11.0"/>
      </rPr>
      <t xml:space="preserve">2. Get latest &gt; Checkout and Open
3. Create a pending CL using the suggested P4 Description in Column H --&gt;
4. Scroll to the bottom of file
5. Copy the </t>
    </r>
    <r>
      <rPr>
        <rFont val="Arial"/>
        <b/>
        <sz val="11.0"/>
      </rPr>
      <t xml:space="preserve">Message </t>
    </r>
    <r>
      <rPr>
        <rFont val="Arial"/>
        <sz val="11.0"/>
      </rPr>
      <t xml:space="preserve">text from </t>
    </r>
    <r>
      <rPr>
        <rFont val="Arial"/>
        <color rgb="FFFF0000"/>
        <sz val="11.0"/>
      </rPr>
      <t>PREVIOUS_VERSION</t>
    </r>
    <r>
      <rPr>
        <rFont val="Arial"/>
        <sz val="11.0"/>
      </rPr>
      <t xml:space="preserve">'s block of code and overwrite </t>
    </r>
    <r>
      <rPr>
        <rFont val="Arial"/>
        <color rgb="FFFF0000"/>
        <sz val="11.0"/>
      </rPr>
      <t>CHECKLIST_VERSIONS</t>
    </r>
    <r>
      <rPr>
        <rFont val="Arial"/>
        <sz val="11.0"/>
      </rPr>
      <t xml:space="preserve">'s lime
6. Add the dates from </t>
    </r>
    <r>
      <rPr>
        <rFont val="Arial"/>
        <color rgb="FF1155CC"/>
        <sz val="11.0"/>
        <u/>
      </rPr>
      <t>FN Release Calendar</t>
    </r>
    <r>
      <rPr>
        <rFont val="Arial"/>
        <sz val="11.0"/>
      </rPr>
      <t xml:space="preserve">
7. Edit and check the link to the dashboard to ensure its working
8. Save and commit CL using the submit tool
You will run into a robomerge conflict. Here is how to resolve that:
1. Use robomerge to make a shelf in the downstream branch of the conflict
2. Unshelve the file in this new pending CL
3. Get latest on the file
4. RC &gt; Resolve
5. Run Merge Tool
6. Scroll down to the conflict (or use the red arrows at the top) and remove the Yellow &amp; Green blocks of text </t>
    </r>
    <r>
      <rPr>
        <rFont val="Arial"/>
        <color rgb="FF0000FF"/>
        <sz val="11.0"/>
      </rPr>
      <t xml:space="preserve">(leaving the blue one). </t>
    </r>
    <r>
      <rPr>
        <rFont val="Arial"/>
        <sz val="11.0"/>
      </rPr>
      <t xml:space="preserve">
7. Save and open the file to ensure the intended changes are there
8. Once satisfied, commit the file, and hit retry on the robomerge blocker to ensure that is resolved correctly.</t>
    </r>
  </si>
  <si>
    <r>
      <rPr>
        <sz val="11.0"/>
      </rPr>
      <t xml:space="preserve">Updated Lockdown Dates &amp; JIRA Filter Link on MOTD in UGS for </t>
    </r>
    <r>
      <rPr>
        <color rgb="FFFF0000"/>
        <sz val="11.0"/>
      </rPr>
      <t>CHECKLIST_VERSION</t>
    </r>
    <r>
      <rPr>
        <sz val="11.0"/>
      </rPr>
      <t xml:space="preserve">
#jira none
#rnx
#fyi stan.hormell</t>
    </r>
  </si>
  <si>
    <r>
      <rPr>
        <sz val="11.0"/>
      </rPr>
      <t xml:space="preserve">Message=:alert: Hard Lock = </t>
    </r>
    <r>
      <rPr>
        <color rgb="FFFF0000"/>
        <sz val="11.0"/>
      </rPr>
      <t>MM/DD</t>
    </r>
    <r>
      <rPr>
        <sz val="11.0"/>
      </rPr>
      <t xml:space="preserve"> 8PM ET | Pencils Down = </t>
    </r>
    <r>
      <rPr>
        <color rgb="FFFF0000"/>
        <sz val="11.0"/>
      </rPr>
      <t>MM/DD</t>
    </r>
    <r>
      <rPr>
        <sz val="11.0"/>
      </rPr>
      <t xml:space="preserve"> 8PM ET | CertSub = </t>
    </r>
    <r>
      <rPr>
        <color rgb="FFFF0000"/>
        <sz val="11.0"/>
      </rPr>
      <t>MM/DD</t>
    </r>
    <r>
      <rPr>
        <sz val="11.0"/>
      </rPr>
      <t xml:space="preserve"> 9am ET | Release = </t>
    </r>
    <r>
      <rPr>
        <color rgb="FFFF0000"/>
        <sz val="11.0"/>
      </rPr>
      <t>MM/DD</t>
    </r>
    <r>
      <rPr>
        <sz val="11.0"/>
      </rPr>
      <t xml:space="preserve"> 4am ET [Jira Dashboard](https://epic.gm/</t>
    </r>
    <r>
      <rPr>
        <color rgb="FFFF0000"/>
        <sz val="11.0"/>
      </rPr>
      <t>CHECKLIST-VERSION</t>
    </r>
    <r>
      <rPr>
        <sz val="11.0"/>
      </rPr>
      <t>)</t>
    </r>
  </si>
  <si>
    <r>
      <rPr>
        <rFont val="Arial"/>
        <b/>
        <color rgb="FFFF0000"/>
        <sz val="11.0"/>
        <u/>
      </rPr>
      <t xml:space="preserve">Only done if this checklist is for a version immediately prior to a XX.00 Version
Otherwise N/A
</t>
    </r>
    <r>
      <rPr>
        <rFont val="Arial"/>
        <color rgb="FF000000"/>
        <sz val="11.0"/>
      </rPr>
      <t>Update DEV-FN-XX MOTD to notify it is being sunset and to stop working in it
(as we will be archiving the Dev-FN-XX branch)</t>
    </r>
  </si>
  <si>
    <r>
      <rPr>
        <rFont val="Arial"/>
        <b/>
        <sz val="11.0"/>
      </rPr>
      <t>Commit CL:</t>
    </r>
    <r>
      <rPr>
        <rFont val="Arial"/>
        <sz val="11.0"/>
      </rPr>
      <t xml:space="preserve"> 12345
</t>
    </r>
    <r>
      <rPr>
        <rFont val="Arial"/>
        <b/>
        <sz val="11.0"/>
      </rPr>
      <t>Robo Resolve CL:</t>
    </r>
    <r>
      <rPr>
        <rFont val="Arial"/>
        <sz val="11.0"/>
      </rPr>
      <t xml:space="preserve"> 12345
Do this checklist item if this checklist is for a version immediately before a XX.00 version (as the Dev-FN-XX branch is no longer valid for work - Since it should be done in the explicit Release-</t>
    </r>
    <r>
      <rPr>
        <rFont val="Arial"/>
        <color rgb="FFFF0000"/>
        <sz val="11.0"/>
      </rPr>
      <t>CHECKLIST_VERSION</t>
    </r>
    <r>
      <rPr>
        <rFont val="Arial"/>
        <sz val="11.0"/>
      </rPr>
      <t xml:space="preserve"> branch)</t>
    </r>
  </si>
  <si>
    <r>
      <rPr>
        <rFont val="Arial"/>
        <sz val="11.0"/>
      </rPr>
      <t xml:space="preserve">1. Go to the following file in P4 while in the same workspace
</t>
    </r>
    <r>
      <rPr>
        <rFont val="Arial"/>
        <b/>
        <sz val="11.0"/>
        <u/>
      </rPr>
      <t>//Fortnite/Dev-FN-</t>
    </r>
    <r>
      <rPr>
        <rFont val="Arial"/>
        <b/>
        <color rgb="FFFF0000"/>
        <sz val="11.0"/>
        <u/>
      </rPr>
      <t>XX</t>
    </r>
    <r>
      <rPr>
        <rFont val="Arial"/>
        <b/>
        <sz val="11.0"/>
        <u/>
      </rPr>
      <t xml:space="preserve">/FortniteGame/Build/UnrealGameSync.ini
</t>
    </r>
    <r>
      <rPr>
        <rFont val="Arial"/>
        <sz val="11.0"/>
      </rPr>
      <t xml:space="preserve">2. Get latest &gt; Checkout and Open
3. Create a pending CL using the suggested P4 Description in Column H --&gt;
4. Scroll to the bottom of file
5. Copy text from column i and overwrite the </t>
    </r>
    <r>
      <rPr>
        <rFont val="Arial"/>
        <b/>
        <sz val="11.0"/>
      </rPr>
      <t>"Message=.... text currently in the file"</t>
    </r>
    <r>
      <rPr>
        <rFont val="Arial"/>
        <sz val="11.0"/>
      </rPr>
      <t xml:space="preserve">
6. Save and commit CL using the submit tool
You will run into a robomerge conflict. Here is how to resolve that:
1. Use robomerge to make a shelf in the downstream branch of the conflict
2. Unshelve the file in this new pending CL
3. Get latest on the file
4. RC &gt; Resolve
5. Run Merge Tool
6. Scroll down to the conflict (or use the red arrows at the top) and remove the Yellow &amp; Green blocks of text </t>
    </r>
    <r>
      <rPr>
        <rFont val="Arial"/>
        <color rgb="FF0000FF"/>
        <sz val="11.0"/>
      </rPr>
      <t xml:space="preserve">(leaving the blue one). </t>
    </r>
    <r>
      <rPr>
        <rFont val="Arial"/>
        <sz val="11.0"/>
      </rPr>
      <t xml:space="preserve">
7. Save and open the file to ensure the intended changes are there
8. Once satisfied, commit the file, and hit retry on the robomerge blocker to ensure that is resolved correctly.</t>
    </r>
  </si>
  <si>
    <r>
      <rPr>
        <sz val="11.0"/>
      </rPr>
      <t>Updated Dev-FN-</t>
    </r>
    <r>
      <rPr>
        <color rgb="FFFF0000"/>
        <sz val="11.0"/>
      </rPr>
      <t>XX</t>
    </r>
    <r>
      <rPr>
        <sz val="11.0"/>
      </rPr>
      <t xml:space="preserve"> MOTD to note this branch is no longer valid for work. All work moving forward should be done in </t>
    </r>
    <r>
      <rPr>
        <color rgb="FFFF0000"/>
        <sz val="11.0"/>
      </rPr>
      <t>CHECKLIST_VERSION</t>
    </r>
    <r>
      <rPr>
        <sz val="11.0"/>
      </rPr>
      <t xml:space="preserve">
#jira none
#rnx
#fyi stan.hormell</t>
    </r>
  </si>
  <si>
    <r>
      <rPr>
        <rFont val="arial, sans, sans-serif"/>
        <sz val="11.0"/>
      </rPr>
      <t xml:space="preserve">Message=:alert: THIS BRANCH IS NOW DEPRECATED AND SHOULD NOT BE COMMITTED TO MOVING FORWARD! Please commit previously associated work into the new explicit </t>
    </r>
    <r>
      <rPr>
        <rFont val="arial, sans, sans-serif"/>
        <color rgb="FFFF0000"/>
        <sz val="11.0"/>
      </rPr>
      <t>CHECKLIST_VERSION</t>
    </r>
    <r>
      <rPr>
        <rFont val="arial, sans, sans-serif"/>
        <sz val="11.0"/>
      </rPr>
      <t xml:space="preserve"> branch. 
StatusPanelColor=#ff0000</t>
    </r>
  </si>
  <si>
    <r>
      <rPr>
        <rFont val="Arial"/>
        <sz val="11.0"/>
      </rPr>
      <t xml:space="preserve">Verify UGS MOTD in Main shows the below information 
(completed by </t>
    </r>
    <r>
      <rPr>
        <rFont val="Arial"/>
        <color rgb="FF1155CC"/>
        <sz val="11.0"/>
        <u/>
      </rPr>
      <t>#buildfarm-support-ext</t>
    </r>
    <r>
      <rPr>
        <rFont val="Arial"/>
        <sz val="11.0"/>
      </rPr>
      <t xml:space="preserve">)
   - Main is now </t>
    </r>
    <r>
      <rPr>
        <rFont val="Arial"/>
        <color rgb="FFFF0000"/>
        <sz val="11.0"/>
      </rPr>
      <t>NEXT_MAJOR_VERSION</t>
    </r>
    <r>
      <rPr>
        <rFont val="Arial"/>
        <sz val="11.0"/>
      </rPr>
      <t xml:space="preserve">
   - Target Release-</t>
    </r>
    <r>
      <rPr>
        <rFont val="Arial"/>
        <color rgb="FFFF0000"/>
        <sz val="11.0"/>
      </rPr>
      <t>NEXT_MAJOR_VERSION+</t>
    </r>
    <r>
      <rPr>
        <rFont val="Arial"/>
        <sz val="11.0"/>
      </rPr>
      <t xml:space="preserve">
   - Branch Creation Date
   - Branch Open Date</t>
    </r>
  </si>
  <si>
    <r>
      <rPr>
        <rFont val="Arial"/>
        <sz val="11.0"/>
      </rPr>
      <t xml:space="preserve">Cross check </t>
    </r>
    <r>
      <rPr>
        <rFont val="Arial"/>
        <b/>
        <sz val="11.0"/>
      </rPr>
      <t>Fortnite Release Calendar</t>
    </r>
    <r>
      <rPr>
        <rFont val="Arial"/>
        <sz val="11.0"/>
      </rPr>
      <t xml:space="preserve"> below dates are accurate for all versions from this checklist's season and the following season found in the </t>
    </r>
    <r>
      <rPr>
        <rFont val="Arial"/>
        <color rgb="FF1155CC"/>
        <sz val="11.0"/>
        <u/>
      </rPr>
      <t>FN Release Schedule</t>
    </r>
    <r>
      <rPr>
        <rFont val="Arial"/>
        <sz val="11.0"/>
      </rPr>
      <t xml:space="preserve"> and populated from the </t>
    </r>
    <r>
      <rPr>
        <rFont val="Arial"/>
        <color rgb="FF1155CC"/>
        <sz val="11.0"/>
        <u/>
      </rPr>
      <t>Air Table</t>
    </r>
    <r>
      <rPr>
        <rFont val="Arial"/>
        <sz val="11.0"/>
      </rPr>
      <t xml:space="preserve">
   - </t>
    </r>
    <r>
      <rPr>
        <rFont val="Arial"/>
        <b/>
        <sz val="11.0"/>
      </rPr>
      <t xml:space="preserve">Row 16: </t>
    </r>
    <r>
      <rPr>
        <rFont val="Arial"/>
        <sz val="11.0"/>
      </rPr>
      <t xml:space="preserve">Branch Opening
   - </t>
    </r>
    <r>
      <rPr>
        <rFont val="Arial"/>
        <b/>
        <sz val="11.0"/>
      </rPr>
      <t>Row 17:</t>
    </r>
    <r>
      <rPr>
        <rFont val="Arial"/>
        <sz val="11.0"/>
      </rPr>
      <t xml:space="preserve"> Development Complete
</t>
    </r>
    <r>
      <rPr>
        <rFont val="Arial"/>
        <b/>
        <sz val="11.0"/>
      </rPr>
      <t xml:space="preserve">   - Row 18: </t>
    </r>
    <r>
      <rPr>
        <rFont val="Arial"/>
        <sz val="11.0"/>
      </rPr>
      <t xml:space="preserve">Hard Lock
</t>
    </r>
    <r>
      <rPr>
        <rFont val="Arial"/>
        <b/>
        <sz val="11.0"/>
      </rPr>
      <t xml:space="preserve">   - Row 19:</t>
    </r>
    <r>
      <rPr>
        <rFont val="Arial"/>
        <sz val="11.0"/>
      </rPr>
      <t xml:space="preserve"> Pencils Down
</t>
    </r>
    <r>
      <rPr>
        <rFont val="Arial"/>
        <b/>
        <sz val="11.0"/>
      </rPr>
      <t xml:space="preserve">   - Row 20:</t>
    </r>
    <r>
      <rPr>
        <rFont val="Arial"/>
        <sz val="11.0"/>
      </rPr>
      <t xml:space="preserve"> Cert Sub
</t>
    </r>
    <r>
      <rPr>
        <rFont val="Arial"/>
        <b/>
        <sz val="11.0"/>
      </rPr>
      <t xml:space="preserve">   - Row 5:</t>
    </r>
    <r>
      <rPr>
        <rFont val="Arial"/>
        <sz val="11.0"/>
      </rPr>
      <t xml:space="preserve"> Live
</t>
    </r>
    <r>
      <rPr>
        <rFont val="Arial"/>
        <b/>
        <sz val="11.0"/>
      </rPr>
      <t xml:space="preserve">   - Row 5 of next column(s):</t>
    </r>
    <r>
      <rPr>
        <rFont val="Arial"/>
        <sz val="11.0"/>
      </rPr>
      <t xml:space="preserve"> HF(s) Live</t>
    </r>
  </si>
  <si>
    <r>
      <rPr>
        <sz val="11.0"/>
      </rPr>
      <t xml:space="preserve">1. Go to the </t>
    </r>
    <r>
      <rPr>
        <color rgb="FF1155CC"/>
        <sz val="11.0"/>
        <u/>
      </rPr>
      <t>FN Release Schedule</t>
    </r>
    <r>
      <rPr>
        <sz val="11.0"/>
      </rPr>
      <t xml:space="preserve"> to get the dates
2. Go to Google Calendar and search for </t>
    </r>
    <r>
      <rPr>
        <color rgb="FFFF0000"/>
        <sz val="11.0"/>
      </rPr>
      <t>CHECKLIST_VERSION</t>
    </r>
    <r>
      <rPr>
        <sz val="11.0"/>
      </rPr>
      <t xml:space="preserve">
3. Ensure the dates from the Release Schedule are present in Google Calendar (This is driven by </t>
    </r>
    <r>
      <rPr>
        <color rgb="FF1155CC"/>
        <sz val="11.0"/>
        <u/>
      </rPr>
      <t>AirTable Automation</t>
    </r>
    <r>
      <rPr>
        <sz val="11.0"/>
      </rPr>
      <t>)
   a. If there are any discrepancies, flag it to the release management team</t>
    </r>
  </si>
  <si>
    <r>
      <rPr>
        <rFont val="Arial"/>
        <b/>
        <color rgb="FF000000"/>
        <sz val="11.0"/>
      </rPr>
      <t xml:space="preserve">JIRA Ticket: </t>
    </r>
    <r>
      <rPr>
        <rFont val="Arial"/>
        <color rgb="FF0000FF"/>
        <sz val="11.0"/>
      </rPr>
      <t>LINK</t>
    </r>
  </si>
  <si>
    <r>
      <rPr>
        <sz val="11.0"/>
      </rPr>
      <t xml:space="preserve">1. Go to the JIRA </t>
    </r>
    <r>
      <rPr>
        <color rgb="FF1155CC"/>
        <sz val="11.0"/>
        <u/>
      </rPr>
      <t>Template</t>
    </r>
    <r>
      <rPr>
        <sz val="11.0"/>
      </rPr>
      <t xml:space="preserve">
2. Move &gt; Clone
3. Rename ticket in the format: 
</t>
    </r>
    <r>
      <rPr>
        <b/>
        <sz val="11.0"/>
      </rPr>
      <t>|Shop| Verify ROW Store/Calendar (BR) for [</t>
    </r>
    <r>
      <rPr>
        <b/>
        <color rgb="FFFF0000"/>
        <sz val="11.0"/>
      </rPr>
      <t>CHECKLIST_VERSION</t>
    </r>
    <r>
      <rPr>
        <b/>
        <sz val="11.0"/>
      </rPr>
      <t>] Deploy Scheduled for [</t>
    </r>
    <r>
      <rPr>
        <b/>
        <color rgb="FFFF0000"/>
        <sz val="11.0"/>
      </rPr>
      <t>MM/DD</t>
    </r>
    <r>
      <rPr>
        <b/>
        <sz val="11.0"/>
      </rPr>
      <t>]</t>
    </r>
    <r>
      <rPr>
        <b/>
        <color rgb="FFFF0000"/>
        <sz val="11.0"/>
      </rPr>
      <t xml:space="preserve">
</t>
    </r>
    <r>
      <rPr>
        <sz val="11.0"/>
      </rPr>
      <t xml:space="preserve">4. Add as "Watchers" and CC the following in the comments (copy below and paste in TEXT vs VISUAL)
</t>
    </r>
    <r>
      <rPr>
        <b/>
        <sz val="11.0"/>
      </rPr>
      <t xml:space="preserve">*CC:* [~juan.romero] [~nick.owens] [~steve.allison] [~amanda.perry] [~matthew.geisen] [~alison.mckenzie]
</t>
    </r>
    <r>
      <rPr>
        <sz val="11.0"/>
      </rPr>
      <t xml:space="preserve">5. Set Fix Version to </t>
    </r>
    <r>
      <rPr>
        <color rgb="FFFF0000"/>
        <sz val="11.0"/>
      </rPr>
      <t>CHECKLIST_VERSION</t>
    </r>
  </si>
  <si>
    <r>
      <rPr>
        <rFont val="Arial"/>
        <sz val="11.0"/>
      </rPr>
      <t xml:space="preserve">Verify </t>
    </r>
    <r>
      <rPr>
        <rFont val="Arial"/>
        <b/>
        <sz val="11.0"/>
      </rPr>
      <t>BranchFoundIn</t>
    </r>
    <r>
      <rPr>
        <rFont val="Arial"/>
        <sz val="11.0"/>
      </rPr>
      <t xml:space="preserve"> in JIRA is already populated for </t>
    </r>
    <r>
      <rPr>
        <rFont val="Arial"/>
        <color rgb="FFFF0000"/>
        <sz val="11.0"/>
      </rPr>
      <t>CHECKLIST_VERSION</t>
    </r>
    <r>
      <rPr>
        <rFont val="Arial"/>
        <sz val="11.0"/>
      </rPr>
      <t xml:space="preserve">
if not, request it be done in </t>
    </r>
    <r>
      <rPr>
        <rFont val="Arial"/>
        <color rgb="FF1155CC"/>
        <sz val="11.0"/>
        <u/>
      </rPr>
      <t>#fn-jira-admins-ext</t>
    </r>
  </si>
  <si>
    <r>
      <rPr>
        <rFont val="arial,sans,sans-serif"/>
        <b/>
        <sz val="11.0"/>
      </rPr>
      <t xml:space="preserve">Slack: </t>
    </r>
    <r>
      <rPr>
        <rFont val="arial,sans,sans-serif"/>
        <color rgb="FF0000FF"/>
        <sz val="11.0"/>
      </rPr>
      <t>LINK</t>
    </r>
  </si>
  <si>
    <r>
      <rPr>
        <rFont val="Arial"/>
        <sz val="11.0"/>
      </rPr>
      <t xml:space="preserve">1. Go to JIRA &gt; Create (blue button at top)
2. Look for </t>
    </r>
    <r>
      <rPr>
        <rFont val="Arial"/>
        <b/>
        <sz val="11.0"/>
      </rPr>
      <t xml:space="preserve">BranchFoundIn
</t>
    </r>
    <r>
      <rPr>
        <rFont val="Arial"/>
        <sz val="11.0"/>
      </rPr>
      <t xml:space="preserve">3. Type in </t>
    </r>
    <r>
      <rPr>
        <rFont val="Arial"/>
        <b/>
        <sz val="11.0"/>
      </rPr>
      <t>Release-</t>
    </r>
    <r>
      <rPr>
        <rFont val="Arial"/>
        <b/>
        <color rgb="FFFF0000"/>
        <sz val="11.0"/>
      </rPr>
      <t>CHECKLIST_VERSION</t>
    </r>
    <r>
      <rPr>
        <rFont val="Arial"/>
        <sz val="11.0"/>
      </rPr>
      <t xml:space="preserve"> 
   a. If it is present, you are done. If not, go to step 4.
4. Spin up a post in </t>
    </r>
    <r>
      <rPr>
        <rFont val="Arial"/>
        <color rgb="FF1155CC"/>
        <sz val="11.0"/>
        <u/>
      </rPr>
      <t>#fn-jira-admins-ext</t>
    </r>
    <r>
      <rPr>
        <rFont val="Arial"/>
        <sz val="11.0"/>
      </rPr>
      <t xml:space="preserve"> using the suggested text in Column H</t>
    </r>
  </si>
  <si>
    <r>
      <rPr>
        <rFont val="Arial"/>
        <sz val="11.0"/>
      </rPr>
      <t>Hello JIRA Admins, 
Could you please add `Release-</t>
    </r>
    <r>
      <rPr>
        <rFont val="Arial"/>
        <color rgb="FFFF0000"/>
        <sz val="11.0"/>
      </rPr>
      <t>CHECKLIST_VERSION`</t>
    </r>
    <r>
      <rPr>
        <rFont val="Arial"/>
        <sz val="11.0"/>
      </rPr>
      <t xml:space="preserve"> as an option in the BranchFoundIn dropdown?
Thanks in advance!</t>
    </r>
  </si>
  <si>
    <r>
      <rPr>
        <rFont val="Arial"/>
        <sz val="11.0"/>
      </rPr>
      <t xml:space="preserve">Schedule Google Calendar Meeting: </t>
    </r>
    <r>
      <rPr>
        <rFont val="Arial"/>
        <b/>
        <sz val="11.0"/>
      </rPr>
      <t>Stability Sync</t>
    </r>
  </si>
  <si>
    <r>
      <rPr>
        <rFont val="Arial"/>
        <b/>
        <color rgb="FF000000"/>
        <sz val="11.0"/>
      </rPr>
      <t>Calendar Event</t>
    </r>
    <r>
      <rPr>
        <rFont val="Arial"/>
        <color rgb="FF000000"/>
        <sz val="11.0"/>
      </rPr>
      <t xml:space="preserve">: </t>
    </r>
    <r>
      <rPr>
        <rFont val="Arial"/>
        <color rgb="FF0000FF"/>
        <sz val="11.0"/>
      </rPr>
      <t>LINK</t>
    </r>
  </si>
  <si>
    <r>
      <rPr>
        <sz val="11.0"/>
      </rPr>
      <t xml:space="preserve">1. Go to the </t>
    </r>
    <r>
      <rPr>
        <color rgb="FF1155CC"/>
        <sz val="11.0"/>
        <u/>
      </rPr>
      <t xml:space="preserve">Google Calendar
</t>
    </r>
    <r>
      <rPr>
        <sz val="11.0"/>
      </rPr>
      <t xml:space="preserve">2. Search for </t>
    </r>
    <r>
      <rPr>
        <b/>
        <sz val="11.0"/>
      </rPr>
      <t xml:space="preserve">Stability Sync </t>
    </r>
    <r>
      <rPr>
        <sz val="11.0"/>
      </rPr>
      <t xml:space="preserve">and go to the previous release's event
3. Duplicate the card and update the following:
</t>
    </r>
    <r>
      <rPr>
        <b/>
        <sz val="11.0"/>
      </rPr>
      <t xml:space="preserve">   a. Event Title </t>
    </r>
    <r>
      <rPr>
        <sz val="11.0"/>
      </rPr>
      <t xml:space="preserve">(Set to correct version)
</t>
    </r>
    <r>
      <rPr>
        <b/>
        <sz val="11.0"/>
      </rPr>
      <t xml:space="preserve">   b. Date </t>
    </r>
    <r>
      <rPr>
        <sz val="11.0"/>
      </rPr>
      <t xml:space="preserve">(set to 10am the morning of release date)
</t>
    </r>
    <r>
      <rPr>
        <b/>
        <sz val="11.0"/>
      </rPr>
      <t xml:space="preserve">   c. Zoom Meeting </t>
    </r>
    <r>
      <rPr>
        <sz val="11.0"/>
      </rPr>
      <t>(remove and add a new one to account for duping even wonkiness)
4. If not already on the previous event when duping. ensure the following people/groups are added:
   a. Chris Tran, Alex Ruse, Tyler Buczek, Jay Chaney
   b. fn-tech-production
   c. Release-Team
   d. ReleaseQA</t>
    </r>
  </si>
  <si>
    <r>
      <rPr>
        <rFont val="Arial"/>
        <sz val="11.0"/>
      </rPr>
      <t xml:space="preserve">Schedule Google Calendar Meeting: </t>
    </r>
    <r>
      <rPr>
        <rFont val="Arial"/>
        <b/>
        <sz val="11.0"/>
      </rPr>
      <t>Post Mortem</t>
    </r>
  </si>
  <si>
    <r>
      <rPr>
        <rFont val="Arial"/>
        <b/>
        <color rgb="FF000000"/>
        <sz val="11.0"/>
      </rPr>
      <t>Calendar Event</t>
    </r>
    <r>
      <rPr>
        <rFont val="Arial"/>
        <color rgb="FF000000"/>
        <sz val="11.0"/>
      </rPr>
      <t xml:space="preserve">: </t>
    </r>
    <r>
      <rPr>
        <rFont val="Arial"/>
        <color rgb="FF1155CC"/>
        <sz val="11.0"/>
        <u/>
      </rPr>
      <t>LINK</t>
    </r>
    <r>
      <rPr>
        <rFont val="Arial"/>
        <color rgb="FF0000FF"/>
        <sz val="11.0"/>
      </rPr>
      <t xml:space="preserve">
</t>
    </r>
    <r>
      <rPr>
        <rFont val="Arial"/>
        <b/>
        <color rgb="FF000000"/>
        <sz val="11.0"/>
      </rPr>
      <t>Post Mortem Sheet</t>
    </r>
    <r>
      <rPr>
        <rFont val="Arial"/>
        <color rgb="FF000000"/>
        <sz val="11.0"/>
      </rPr>
      <t xml:space="preserve">: </t>
    </r>
    <r>
      <rPr>
        <rFont val="Arial"/>
        <color rgb="FF0000FF"/>
        <sz val="11.0"/>
      </rPr>
      <t>LINK</t>
    </r>
  </si>
  <si>
    <r>
      <rPr>
        <sz val="11.0"/>
      </rPr>
      <t xml:space="preserve">1. Go to the </t>
    </r>
    <r>
      <rPr>
        <color rgb="FF1155CC"/>
        <sz val="11.0"/>
        <u/>
      </rPr>
      <t xml:space="preserve">Google Calendar
</t>
    </r>
    <r>
      <rPr>
        <sz val="11.0"/>
      </rPr>
      <t xml:space="preserve">2. Search for </t>
    </r>
    <r>
      <rPr>
        <b/>
        <sz val="11.0"/>
      </rPr>
      <t>Post Mortem</t>
    </r>
    <r>
      <rPr>
        <sz val="11.0"/>
      </rPr>
      <t xml:space="preserve"> and go to the previous release's event
3. Duplicate the card and update the following:
</t>
    </r>
    <r>
      <rPr>
        <b/>
        <sz val="11.0"/>
      </rPr>
      <t xml:space="preserve">   a. Event Title </t>
    </r>
    <r>
      <rPr>
        <sz val="11.0"/>
      </rPr>
      <t xml:space="preserve">(Set to correct version)
</t>
    </r>
    <r>
      <rPr>
        <b/>
        <sz val="11.0"/>
      </rPr>
      <t xml:space="preserve">   b. Date </t>
    </r>
    <r>
      <rPr>
        <sz val="11.0"/>
      </rPr>
      <t xml:space="preserve">(set to the Thursday following the release date)
   </t>
    </r>
    <r>
      <rPr>
        <b/>
        <sz val="11.0"/>
      </rPr>
      <t>c. Zoom Meeting</t>
    </r>
    <r>
      <rPr>
        <sz val="11.0"/>
      </rPr>
      <t xml:space="preserve"> Use </t>
    </r>
    <r>
      <rPr>
        <color rgb="FF1155CC"/>
        <sz val="11.0"/>
        <u/>
      </rPr>
      <t xml:space="preserve">this </t>
    </r>
    <r>
      <rPr>
        <sz val="11.0"/>
      </rPr>
      <t xml:space="preserve">- the link to our shared zoom where we will use the RQA break out room
</t>
    </r>
    <r>
      <rPr>
        <b/>
        <sz val="11.0"/>
      </rPr>
      <t xml:space="preserve">   d. </t>
    </r>
    <r>
      <rPr>
        <b/>
        <color rgb="FF1155CC"/>
        <sz val="11.0"/>
        <u/>
      </rPr>
      <t>Post Mortem</t>
    </r>
    <r>
      <rPr>
        <b/>
        <sz val="11.0"/>
      </rPr>
      <t xml:space="preserve"> Sheet Link </t>
    </r>
    <r>
      <rPr>
        <sz val="11.0"/>
      </rPr>
      <t>(set to applicable tab - If not created, make the tab)
4. If not already on the previous event when duping, ensure the following groups are added:
   a. fn-release
   b. Release-Team (embedded in the 4a. group)
   c. liveqa@epicgames.com</t>
    </r>
  </si>
  <si>
    <r>
      <rPr>
        <rFont val="Arial"/>
        <sz val="11.0"/>
      </rPr>
      <t xml:space="preserve">Schedule Calendar Events:
</t>
    </r>
    <r>
      <rPr>
        <rFont val="Arial"/>
        <b/>
        <sz val="11.0"/>
      </rPr>
      <t>- Hard Lock 
- Pencils Down</t>
    </r>
    <r>
      <rPr>
        <rFont val="Arial"/>
        <sz val="11.0"/>
      </rPr>
      <t xml:space="preserve"> </t>
    </r>
  </si>
  <si>
    <r>
      <rPr>
        <sz val="11.0"/>
      </rPr>
      <t xml:space="preserve">1. Go to the </t>
    </r>
    <r>
      <rPr>
        <color rgb="FF1155CC"/>
        <sz val="11.0"/>
        <u/>
      </rPr>
      <t xml:space="preserve">Google Calendar
</t>
    </r>
    <r>
      <rPr>
        <sz val="11.0"/>
      </rPr>
      <t xml:space="preserve">2. Search for </t>
    </r>
    <r>
      <rPr>
        <b/>
        <sz val="11.0"/>
      </rPr>
      <t xml:space="preserve">Hard Lock </t>
    </r>
    <r>
      <rPr>
        <sz val="11.0"/>
      </rPr>
      <t xml:space="preserve">and go to the previous release's event (should be at 8PM ET)
3. Duplicate the card and update the following:
</t>
    </r>
    <r>
      <rPr>
        <b/>
        <sz val="11.0"/>
      </rPr>
      <t xml:space="preserve">   a. Event Title </t>
    </r>
    <r>
      <rPr>
        <sz val="11.0"/>
      </rPr>
      <t xml:space="preserve">(Set to correct version)
4. Repeat steps 2-3 for the </t>
    </r>
    <r>
      <rPr>
        <b/>
        <sz val="11.0"/>
      </rPr>
      <t xml:space="preserve">Pencils Down </t>
    </r>
    <r>
      <rPr>
        <sz val="11.0"/>
      </rPr>
      <t>calendar event.</t>
    </r>
  </si>
  <si>
    <r>
      <rPr>
        <rFont val="Arial"/>
        <b/>
        <sz val="11.0"/>
      </rPr>
      <t xml:space="preserve">Deploy Types and Times:
</t>
    </r>
    <r>
      <rPr>
        <rFont val="Arial"/>
        <sz val="11.0"/>
      </rPr>
      <t xml:space="preserve">Season Release time of `2:00am ET`
Dot Release time of `4:00am ET`
Unforced Emergency Patches: 8:00am ET
</t>
    </r>
    <r>
      <rPr>
        <rFont val="Arial"/>
        <b/>
        <sz val="11.0"/>
      </rPr>
      <t>Slack:</t>
    </r>
    <r>
      <rPr>
        <rFont val="Arial"/>
        <sz val="11.0"/>
      </rPr>
      <t xml:space="preserve"> </t>
    </r>
    <r>
      <rPr>
        <rFont val="Arial"/>
        <color rgb="FF0000FF"/>
        <sz val="11.0"/>
      </rPr>
      <t>LINK</t>
    </r>
  </si>
  <si>
    <r>
      <rPr>
        <rFont val="Arial"/>
        <sz val="11.0"/>
      </rPr>
      <t>1. Spin up a post in the fn-release-</t>
    </r>
    <r>
      <rPr>
        <rFont val="Arial"/>
        <color rgb="FFFF0000"/>
        <sz val="11.0"/>
      </rPr>
      <t>CHECKLIST-VERSION</t>
    </r>
    <r>
      <rPr>
        <rFont val="Arial"/>
        <sz val="11.0"/>
      </rPr>
      <t xml:space="preserve">-ext channel using the suggested text in Column H/I
2. Once agreed upon, </t>
    </r>
    <r>
      <rPr>
        <rFont val="Arial"/>
        <b/>
        <sz val="11.0"/>
      </rPr>
      <t xml:space="preserve">Bold+Underline </t>
    </r>
    <r>
      <rPr>
        <rFont val="Arial"/>
        <sz val="11.0"/>
      </rPr>
      <t>the selected time in column F to easily identify what we settled on without having to go back to the thread</t>
    </r>
  </si>
  <si>
    <r>
      <rPr>
        <sz val="11.0"/>
      </rPr>
      <t xml:space="preserve">Hello @release-team @releaseqa @competitive-ops @epic-liveops @Laura.Stone @Paris.Nourmohammadi
Just wanted to get everyone together to align on the deploy time for </t>
    </r>
    <r>
      <rPr>
        <color rgb="FFFF0000"/>
        <sz val="11.0"/>
      </rPr>
      <t>CHECKLIST_VERSION</t>
    </r>
    <r>
      <rPr>
        <sz val="11.0"/>
      </rPr>
      <t xml:space="preserve">.
Any objections to going with our usual </t>
    </r>
    <r>
      <rPr>
        <color rgb="FFFF0000"/>
        <sz val="11.0"/>
      </rPr>
      <t>INSERT_TEXT_FROM_COL_F</t>
    </r>
    <r>
      <rPr>
        <sz val="11.0"/>
      </rPr>
      <t>?</t>
    </r>
  </si>
  <si>
    <r>
      <rPr>
        <rFont val="Arial"/>
        <sz val="11.0"/>
      </rPr>
      <t xml:space="preserve">Enable the following Scheduled Horde Jobs
 1. Nightly Build with Build Health
 2. Nightly Data Rebuild 
 3. World Partition Build
 4. Juno Limited Build
   </t>
    </r>
    <r>
      <rPr>
        <rFont val="Arial"/>
        <color rgb="FF1155CC"/>
        <sz val="11.0"/>
        <u/>
      </rPr>
      <t xml:space="preserve">WIKI
</t>
    </r>
    <r>
      <rPr>
        <rFont val="Arial"/>
        <color rgb="FFFF0000"/>
        <sz val="11.0"/>
      </rPr>
      <t>If this checklist is for a XX.00 version, also enable these for the Dev-FN-NN branch</t>
    </r>
  </si>
  <si>
    <r>
      <rPr>
        <rFont val="Arial"/>
        <b/>
        <sz val="11.0"/>
      </rPr>
      <t>Commit CL:</t>
    </r>
    <r>
      <rPr>
        <rFont val="Arial"/>
        <sz val="11.0"/>
      </rPr>
      <t xml:space="preserve"> 12345</t>
    </r>
  </si>
  <si>
    <r>
      <rPr>
        <rFont val="Arial"/>
        <sz val="11.0"/>
      </rPr>
      <t xml:space="preserve">1. Go to here in P4:
</t>
    </r>
    <r>
      <rPr>
        <rFont val="Arial"/>
        <b/>
        <sz val="11.0"/>
      </rPr>
      <t>//Fortnite/Main/FortniteGame/Build/Streams/fortnite-release-</t>
    </r>
    <r>
      <rPr>
        <rFont val="Arial"/>
        <b/>
        <color rgb="FFFF0000"/>
        <sz val="11.0"/>
      </rPr>
      <t>CHECKLIST_VERSION</t>
    </r>
    <r>
      <rPr>
        <rFont val="Arial"/>
        <b/>
        <sz val="11.0"/>
      </rPr>
      <t xml:space="preserve">.stream.json
</t>
    </r>
    <r>
      <rPr>
        <rFont val="Arial"/>
        <sz val="11.0"/>
      </rPr>
      <t xml:space="preserve">2. Get Latest &amp; Check out and open file 
3. Create a shelf using the suggested P4 Description in Column H --&gt;
4. Find </t>
    </r>
    <r>
      <rPr>
        <rFont val="Arial"/>
        <b/>
        <sz val="11.0"/>
      </rPr>
      <t>"Nightly Build with Build Health"</t>
    </r>
    <r>
      <rPr>
        <rFont val="Arial"/>
        <sz val="11.0"/>
      </rPr>
      <t xml:space="preserve">
5. In the "schedule" section &gt; change "enabled": true  to "enabled": false 
6. Repeat steps 4-5 for:
   a. </t>
    </r>
    <r>
      <rPr>
        <rFont val="Arial"/>
        <b/>
        <sz val="11.0"/>
      </rPr>
      <t>"Nightly Data Rebuild"</t>
    </r>
    <r>
      <rPr>
        <rFont val="Arial"/>
        <sz val="11.0"/>
      </rPr>
      <t xml:space="preserve">
   b. </t>
    </r>
    <r>
      <rPr>
        <rFont val="Arial"/>
        <b/>
        <sz val="11.0"/>
      </rPr>
      <t>"World Partition Build"</t>
    </r>
    <r>
      <rPr>
        <rFont val="Arial"/>
        <sz val="11.0"/>
      </rPr>
      <t xml:space="preserve">
   c. </t>
    </r>
    <r>
      <rPr>
        <rFont val="Arial"/>
        <b/>
        <sz val="11.0"/>
      </rPr>
      <t>"Juno Limited Build"</t>
    </r>
    <r>
      <rPr>
        <rFont val="Arial"/>
        <sz val="11.0"/>
      </rPr>
      <t xml:space="preserve">
7. Save and commit in P4</t>
    </r>
    <r>
      <rPr>
        <rFont val="Arial"/>
        <b/>
        <sz val="11.0"/>
      </rPr>
      <t xml:space="preserve">
</t>
    </r>
    <r>
      <rPr>
        <rFont val="Arial"/>
        <sz val="11.0"/>
      </rPr>
      <t xml:space="preserve">8. Send courtesy message in Slack to </t>
    </r>
    <r>
      <rPr>
        <rFont val="Arial"/>
        <color rgb="FF1155CC"/>
        <sz val="11.0"/>
        <u/>
      </rPr>
      <t>#buildfarm-support-ext</t>
    </r>
    <r>
      <rPr>
        <rFont val="Arial"/>
        <sz val="11.0"/>
      </rPr>
      <t xml:space="preserve"> using the suggested P4 Description in Column I --&gt;
</t>
    </r>
    <r>
      <rPr>
        <rFont val="Arial"/>
        <color rgb="FFFF0000"/>
        <sz val="11.0"/>
      </rPr>
      <t>If this checklist is for a XX.00 version, also enable these for the Dev-FN-NN branch</t>
    </r>
  </si>
  <si>
    <r>
      <rPr>
        <rFont val="arial, sans, sans-serif"/>
        <sz val="11.0"/>
      </rPr>
      <t>Enabling the below jobs for Release-</t>
    </r>
    <r>
      <rPr>
        <rFont val="arial, sans, sans-serif"/>
        <color rgb="FFFF0000"/>
        <sz val="11.0"/>
      </rPr>
      <t xml:space="preserve">CHECKLIST_VERSION:
</t>
    </r>
    <r>
      <rPr>
        <rFont val="arial, sans, sans-serif"/>
        <sz val="11.0"/>
      </rPr>
      <t>- Nightly Build
- Nightly Data Rebuild
- World Partition Build
- Juno Limited Build
#jira none
#rnx
#fyi stan.hormell, swarm-ue-build-reviews</t>
    </r>
  </si>
  <si>
    <r>
      <rPr>
        <sz val="11.0"/>
      </rPr>
      <t xml:space="preserve">Hi Build Farm, just wanted to inform you that we enabled the below jobs for </t>
    </r>
    <r>
      <rPr>
        <color rgb="FFFF0000"/>
        <sz val="11.0"/>
      </rPr>
      <t>CHECKLIST_VERSION</t>
    </r>
    <r>
      <rPr>
        <sz val="11.0"/>
      </rPr>
      <t xml:space="preserve"> at CL </t>
    </r>
    <r>
      <rPr>
        <color rgb="FFFF0000"/>
        <sz val="11.0"/>
      </rPr>
      <t>XXXXX</t>
    </r>
    <r>
      <rPr>
        <sz val="11.0"/>
      </rPr>
      <t>.
- Nightly Builds
- Nightly Data Rebuild
- World Partition Build
- Juno Limited Build
That's all!</t>
    </r>
  </si>
  <si>
    <r>
      <rPr>
        <rFont val="Arial"/>
        <b/>
        <sz val="11.0"/>
      </rPr>
      <t xml:space="preserve">Now that every deploy is a "Season Launch":
</t>
    </r>
    <r>
      <rPr>
        <rFont val="Arial"/>
        <sz val="11.0"/>
      </rPr>
      <t xml:space="preserve">Create Season Run of Show sheet for orchestrating the teams
</t>
    </r>
    <r>
      <rPr>
        <rFont val="Arial"/>
        <b/>
        <sz val="11.0"/>
      </rPr>
      <t xml:space="preserve">Normal Release: 2x </t>
    </r>
    <r>
      <rPr>
        <rFont val="Arial"/>
        <sz val="11.0"/>
      </rPr>
      <t xml:space="preserve">
   First Check-In: 8 days before live date
   Last Check-In: 1 day before live date
</t>
    </r>
    <r>
      <rPr>
        <rFont val="Arial"/>
        <b/>
        <sz val="11.0"/>
      </rPr>
      <t>Season Launch: 3x</t>
    </r>
    <r>
      <rPr>
        <rFont val="Arial"/>
        <sz val="11.0"/>
      </rPr>
      <t xml:space="preserve">
   First Check-In: 15 days before live date
   Second Check-In: 8 days before live date
   Last Check-In: 1 day before live date</t>
    </r>
  </si>
  <si>
    <r>
      <rPr>
        <rFont val="arial,sans,sans-serif"/>
        <color rgb="FFFF00FF"/>
        <sz val="11.0"/>
      </rPr>
      <t xml:space="preserve">Do we want to standardize 1st check in to land the day before PD so any last minute changes can come in before then??
</t>
    </r>
    <r>
      <rPr>
        <rFont val="arial,sans,sans-serif"/>
        <color rgb="FF000000"/>
        <sz val="11.0"/>
      </rPr>
      <t>ROS Sheet - See F4
ROS Zoom - See F5</t>
    </r>
  </si>
  <si>
    <r>
      <rPr>
        <rFont val="Arial"/>
        <sz val="11.0"/>
      </rPr>
      <t xml:space="preserve">Before running through the following, check the </t>
    </r>
    <r>
      <rPr>
        <rFont val="Arial"/>
        <color rgb="FF1155CC"/>
        <sz val="11.0"/>
        <u/>
      </rPr>
      <t>season folder</t>
    </r>
    <r>
      <rPr>
        <rFont val="Arial"/>
        <sz val="11.0"/>
      </rPr>
      <t xml:space="preserve"> to see if the RoS has already been created.
   If so, skip to Step 3
1. Duplicate the Master </t>
    </r>
    <r>
      <rPr>
        <rFont val="Arial"/>
        <color rgb="FF1155CC"/>
        <sz val="11.0"/>
        <u/>
      </rPr>
      <t>TEMPLATE</t>
    </r>
    <r>
      <rPr>
        <rFont val="Arial"/>
        <sz val="11.0"/>
      </rPr>
      <t xml:space="preserve">
2. Rename to </t>
    </r>
    <r>
      <rPr>
        <rFont val="Arial"/>
        <b/>
        <color rgb="FFFF0000"/>
        <sz val="11.0"/>
      </rPr>
      <t xml:space="preserve">CHECKLIST_VERSION </t>
    </r>
    <r>
      <rPr>
        <rFont val="Arial"/>
        <b/>
        <sz val="11.0"/>
      </rPr>
      <t>Run of Show</t>
    </r>
    <r>
      <rPr>
        <rFont val="Arial"/>
        <sz val="11.0"/>
      </rPr>
      <t xml:space="preserve"> &amp; set the deploy date in cell </t>
    </r>
    <r>
      <rPr>
        <rFont val="Arial"/>
        <b/>
        <sz val="11.0"/>
      </rPr>
      <t>I1</t>
    </r>
    <r>
      <rPr>
        <rFont val="Arial"/>
        <sz val="11.0"/>
      </rPr>
      <t xml:space="preserve">
3. Duplicate previous instance(s) of the </t>
    </r>
    <r>
      <rPr>
        <rFont val="Arial"/>
        <b/>
        <sz val="11.0"/>
      </rPr>
      <t xml:space="preserve">Run Of Show Calendar Events </t>
    </r>
    <r>
      <rPr>
        <rFont val="Arial"/>
        <sz val="11.0"/>
      </rPr>
      <t xml:space="preserve">in the </t>
    </r>
    <r>
      <rPr>
        <rFont val="Arial"/>
        <b/>
        <sz val="11.0"/>
      </rPr>
      <t>Fortnite Release Team Calendar</t>
    </r>
    <r>
      <rPr>
        <rFont val="Arial"/>
        <sz val="11.0"/>
      </rPr>
      <t xml:space="preserve"> and set to dates outlined in </t>
    </r>
    <r>
      <rPr>
        <rFont val="Arial"/>
        <color rgb="FF1155CC"/>
        <sz val="11.0"/>
        <u/>
      </rPr>
      <t xml:space="preserve">column B
</t>
    </r>
    <r>
      <rPr>
        <rFont val="Arial"/>
        <sz val="11.0"/>
      </rPr>
      <t xml:space="preserve">4. Remove existing zoom link and re-add to ensure they work properly. Add the same zoom link to all instances of the 2 or 3 calendar events as well as adding the link to </t>
    </r>
    <r>
      <rPr>
        <rFont val="Arial"/>
        <b/>
        <sz val="11.0"/>
      </rPr>
      <t>Cell E1</t>
    </r>
    <r>
      <rPr>
        <rFont val="Arial"/>
        <sz val="11.0"/>
      </rPr>
      <t xml:space="preserve"> in the RoS
5. Search the list for anyone that may not be with the company and remove them to avoid bounce back emails
</t>
    </r>
    <r>
      <rPr>
        <rFont val="Arial"/>
        <b/>
        <sz val="11.0"/>
      </rPr>
      <t xml:space="preserve">   a. Look for blank profile pics and first.last@epicgames.com OR by searching for the * character and remove those if they don't exist in slack
</t>
    </r>
    <r>
      <rPr>
        <rFont val="Arial"/>
        <sz val="11.0"/>
      </rPr>
      <t xml:space="preserve">
6. Search google calendar for a previous instance of the </t>
    </r>
    <r>
      <rPr>
        <rFont val="Arial"/>
        <b/>
        <sz val="11.0"/>
      </rPr>
      <t xml:space="preserve">Launch Room </t>
    </r>
    <r>
      <rPr>
        <rFont val="Arial"/>
        <sz val="11.0"/>
      </rPr>
      <t xml:space="preserve">(previously War Room) calendar event and duplicate it (ensure its set to the </t>
    </r>
    <r>
      <rPr>
        <rFont val="Arial"/>
        <b/>
        <sz val="11.0"/>
      </rPr>
      <t xml:space="preserve">Fortnite Release Calendar) </t>
    </r>
    <r>
      <rPr>
        <rFont val="Arial"/>
        <sz val="11.0"/>
      </rPr>
      <t xml:space="preserve">and set to the day of deploy. Remove its zoom link and add the same one used for the RoS meetings
   a. Ensure Jamie Domach, Zach Moore &amp; Jonathan Titus Are included
   b. Go to </t>
    </r>
    <r>
      <rPr>
        <rFont val="Arial"/>
        <color rgb="FF1155CC"/>
        <sz val="11.0"/>
        <u/>
      </rPr>
      <t>https://epicgames.zoom.us/</t>
    </r>
    <r>
      <rPr>
        <rFont val="Arial"/>
        <sz val="11.0"/>
      </rPr>
      <t xml:space="preserve"> and sign into account
      i. Scroll down to the bottom section's </t>
    </r>
    <r>
      <rPr>
        <rFont val="Arial"/>
        <b/>
        <sz val="11.0"/>
      </rPr>
      <t>Alternative Hosts</t>
    </r>
    <r>
      <rPr>
        <rFont val="Arial"/>
        <sz val="11.0"/>
      </rPr>
      <t xml:space="preserve"> and add Stan Hormell and Nick Bentham
      ii. Select the</t>
    </r>
    <r>
      <rPr>
        <rFont val="Arial"/>
        <b/>
        <sz val="11.0"/>
      </rPr>
      <t xml:space="preserve"> Breakout Room pre-assign</t>
    </r>
    <r>
      <rPr>
        <rFont val="Arial"/>
        <sz val="11.0"/>
      </rPr>
      <t xml:space="preserve"> and click the "+" icon 10x and save
7. Go to the Release-</t>
    </r>
    <r>
      <rPr>
        <rFont val="Arial"/>
        <color rgb="FFFF0000"/>
        <sz val="11.0"/>
      </rPr>
      <t>CHECKLIST_VERSION</t>
    </r>
    <r>
      <rPr>
        <rFont val="Arial"/>
        <sz val="11.0"/>
      </rPr>
      <t xml:space="preserve"> slack channel and create a Bookmark Folder titled </t>
    </r>
    <r>
      <rPr>
        <rFont val="Arial"/>
        <b/>
        <sz val="11.0"/>
        <u/>
      </rPr>
      <t>Run of Show</t>
    </r>
    <r>
      <rPr>
        <rFont val="Arial"/>
        <sz val="11.0"/>
      </rPr>
      <t xml:space="preserve">. 
   a. Add a link to the </t>
    </r>
    <r>
      <rPr>
        <rFont val="Arial"/>
        <b/>
        <sz val="11.0"/>
      </rPr>
      <t>RoS Sheet</t>
    </r>
    <r>
      <rPr>
        <rFont val="Arial"/>
        <sz val="11.0"/>
      </rPr>
      <t xml:space="preserve">
   b. Add a link to the </t>
    </r>
    <r>
      <rPr>
        <rFont val="Arial"/>
        <b/>
        <sz val="11.0"/>
      </rPr>
      <t>Deploy Day Launch Zoom</t>
    </r>
    <r>
      <rPr>
        <rFont val="Arial"/>
        <sz val="11.0"/>
      </rPr>
      <t xml:space="preserve">
   c. Add a link to the </t>
    </r>
    <r>
      <rPr>
        <rFont val="Arial"/>
        <b/>
        <sz val="11.0"/>
      </rPr>
      <t>Deploy Day Launch Zoom Calendar Event</t>
    </r>
    <r>
      <rPr>
        <rFont val="Arial"/>
        <sz val="11.0"/>
      </rPr>
      <t xml:space="preserve">
8. Reach out to publishing to let them know the RoS has been created
   a. Currently Paris Nourmohammadi Laura Stone Michael Micholic</t>
    </r>
  </si>
  <si>
    <r>
      <rPr>
        <rFont val="arial,sans,sans-serif"/>
        <sz val="11.0"/>
      </rPr>
      <t xml:space="preserve">:fyi: @Paris Nourmohammadi @Laura Stone @Michael Micholic 
The </t>
    </r>
    <r>
      <rPr>
        <rFont val="arial,sans,sans-serif"/>
        <color rgb="FFFF0000"/>
        <sz val="11.0"/>
      </rPr>
      <t xml:space="preserve">CHECKLIST_VERSION </t>
    </r>
    <r>
      <rPr>
        <rFont val="arial,sans,sans-serif"/>
        <color rgb="FF0000FF"/>
        <sz val="11.0"/>
      </rPr>
      <t>Run of Show</t>
    </r>
    <r>
      <rPr>
        <rFont val="arial,sans,sans-serif"/>
        <sz val="11.0"/>
      </rPr>
      <t xml:space="preserve">  has been created for both Fortnite &amp; Publishing coordination and links have been added to the Run of Show folder in this channel.
Please let us know if you were planning on tracking work elsewhere as we would like to avoid potential "thread splitting" 
:ty: in advance!</t>
    </r>
  </si>
  <si>
    <r>
      <rPr>
        <rFont val="Arial"/>
        <b/>
        <color rgb="FF000000"/>
        <sz val="11.0"/>
      </rPr>
      <t xml:space="preserve">Slack: </t>
    </r>
    <r>
      <rPr>
        <rFont val="Arial"/>
        <color rgb="FF0000FF"/>
        <sz val="11.0"/>
      </rPr>
      <t>LINK</t>
    </r>
  </si>
  <si>
    <r>
      <rPr>
        <rFont val="Arial"/>
        <sz val="11.0"/>
      </rPr>
      <t>1. Track review in Apple Cert Timing Tracker
   a. If info has not been filled out, reach out to Chris Etuk for a status update in the fn-release-</t>
    </r>
    <r>
      <rPr>
        <rFont val="Arial"/>
        <color rgb="FFFF0000"/>
        <sz val="11.0"/>
      </rPr>
      <t>CHECKLIST-VERSION</t>
    </r>
    <r>
      <rPr>
        <rFont val="Arial"/>
        <sz val="11.0"/>
      </rPr>
      <t xml:space="preserve">-ext channel using the suggested text in column H/I
Alternatively you can see if TestFlight Beta Review has been submitted by enabling notifications in sweden on your AppStore Connect profile and filtering your email for the following "has words"
</t>
    </r>
    <r>
      <rPr>
        <rFont val="Arial"/>
        <color rgb="FF0000FF"/>
        <sz val="11.0"/>
      </rPr>
      <t>"Your app Fortnite (6483539426) has been approved for beta testing"</t>
    </r>
  </si>
  <si>
    <r>
      <rPr>
        <rFont val="arial,sans,sans-serif"/>
        <sz val="11.0"/>
      </rPr>
      <t xml:space="preserve">:apple-neon: </t>
    </r>
    <r>
      <rPr>
        <rFont val="arial,sans,sans-serif"/>
        <color rgb="FFFF0000"/>
        <sz val="11.0"/>
      </rPr>
      <t>CHECKLIST_VERSION</t>
    </r>
    <r>
      <rPr>
        <rFont val="arial,sans,sans-serif"/>
        <sz val="11.0"/>
      </rPr>
      <t xml:space="preserve"> TestFlight Beta App Review Status :apple-deal: 
</t>
    </r>
  </si>
  <si>
    <r>
      <rPr>
        <rFont val="arial,sans,sans-serif"/>
        <sz val="11.0"/>
      </rPr>
      <t xml:space="preserve">Hey @chris Etuk
I noticed that we haven't submitted a </t>
    </r>
    <r>
      <rPr>
        <rFont val="arial,sans,sans-serif"/>
        <color rgb="FFFF0000"/>
        <sz val="11.0"/>
      </rPr>
      <t xml:space="preserve">CHECKLIST_VERSION </t>
    </r>
    <r>
      <rPr>
        <rFont val="arial,sans,sans-serif"/>
        <sz val="11.0"/>
      </rPr>
      <t xml:space="preserve">build to TestFlight Beta yet. 
Any plan for when that will happen? </t>
    </r>
  </si>
  <si>
    <r>
      <rPr>
        <rFont val="Arial"/>
        <b/>
        <sz val="11.0"/>
      </rPr>
      <t xml:space="preserve">For XX.00 Deploys Only:
</t>
    </r>
    <r>
      <rPr>
        <rFont val="Arial"/>
        <sz val="11.0"/>
      </rPr>
      <t xml:space="preserve">
Reminder messaging for seasonal Hotfix clean up</t>
    </r>
  </si>
  <si>
    <r>
      <rPr>
        <rFont val="Arial"/>
        <b/>
        <color rgb="FF000000"/>
        <sz val="11.0"/>
      </rPr>
      <t xml:space="preserve">Slack: </t>
    </r>
    <r>
      <rPr>
        <rFont val="Arial"/>
        <color rgb="FF0000FF"/>
        <sz val="11.0"/>
      </rPr>
      <t>LINK</t>
    </r>
  </si>
  <si>
    <r>
      <rPr>
        <rFont val="Arial"/>
        <sz val="11.0"/>
      </rPr>
      <t>1. Spin up a post in the fn-release-</t>
    </r>
    <r>
      <rPr>
        <rFont val="Arial"/>
        <color rgb="FFFF0000"/>
        <sz val="11.0"/>
      </rPr>
      <t>CHECKLIST-VERSION</t>
    </r>
    <r>
      <rPr>
        <rFont val="Arial"/>
        <sz val="11.0"/>
      </rPr>
      <t>-ext channel using the suggested text in Column H/I</t>
    </r>
  </si>
  <si>
    <r>
      <rPr>
        <rFont val="arial,sans,sans-serif"/>
        <sz val="11.0"/>
      </rPr>
      <t>Seasonal Hotfix Cleanup reminder for Release-</t>
    </r>
    <r>
      <rPr>
        <rFont val="arial,sans,sans-serif"/>
        <color rgb="FFFF0000"/>
        <sz val="11.0"/>
      </rPr>
      <t>CHECKLIST_VERSION</t>
    </r>
    <r>
      <rPr>
        <rFont val="arial,sans,sans-serif"/>
        <sz val="11.0"/>
      </rPr>
      <t xml:space="preserve">
Please respond by the end of day, {Day}, {Date} 5:00PM EST, if you have hotfix syntax that needs to persist and cannot be baked in. If not, your syntax may get wiped after the clean up.
(Timing in the above messaging should align with first whiteglove?)</t>
    </r>
  </si>
  <si>
    <r>
      <rPr>
        <rFont val="Arial"/>
        <color rgb="FF000000"/>
        <sz val="11.0"/>
        <u/>
      </rPr>
      <t xml:space="preserve">Send Release Strategy email
</t>
    </r>
    <r>
      <rPr>
        <rFont val="Arial"/>
        <color rgb="FF1155CC"/>
        <sz val="11.0"/>
        <u/>
      </rPr>
      <t>Confluence Wiki</t>
    </r>
    <r>
      <rPr>
        <rFont val="Arial"/>
        <color rgb="FF000000"/>
        <sz val="11.0"/>
        <u/>
      </rPr>
      <t xml:space="preserve"> (need to merge all the things) 
</t>
    </r>
    <r>
      <rPr>
        <rFont val="Arial"/>
        <color rgb="FF1155CC"/>
        <sz val="11.0"/>
        <u/>
      </rPr>
      <t xml:space="preserve">Wiki </t>
    </r>
    <r>
      <rPr>
        <rFont val="Arial"/>
        <color rgb="FF000000"/>
        <sz val="11.0"/>
        <u/>
      </rPr>
      <t xml:space="preserve">on creating the meeting calendar event
</t>
    </r>
    <r>
      <rPr>
        <rFont val="Arial"/>
        <color rgb="FF0000FF"/>
        <sz val="11.0"/>
        <u/>
      </rPr>
      <t>Template</t>
    </r>
    <r>
      <rPr>
        <rFont val="Arial"/>
        <color rgb="FF000000"/>
        <sz val="11.0"/>
        <u/>
      </rPr>
      <t xml:space="preserve"> (if not copied from a previous email)</t>
    </r>
  </si>
  <si>
    <r>
      <rPr>
        <rFont val="arial,sans,sans-serif"/>
        <sz val="11.0"/>
      </rPr>
      <t xml:space="preserve">1. Search your email for "Release Strategy" and go to a previous release's email
2. Copy a previous email's </t>
    </r>
    <r>
      <rPr>
        <rFont val="arial,sans,sans-serif"/>
        <sz val="11.0"/>
        <u/>
      </rPr>
      <t>TO:. Subject and Body</t>
    </r>
    <r>
      <rPr>
        <rFont val="arial,sans,sans-serif"/>
        <sz val="11.0"/>
      </rPr>
      <t xml:space="preserve"> (either a .00 if this checklist is a .00 or a .10/.20.30 if not) and update the following
   a. </t>
    </r>
    <r>
      <rPr>
        <rFont val="arial,sans,sans-serif"/>
        <b/>
        <sz val="11.0"/>
      </rPr>
      <t>Version &amp; Expected Release Timing</t>
    </r>
    <r>
      <rPr>
        <rFont val="arial,sans,sans-serif"/>
        <sz val="11.0"/>
      </rPr>
      <t xml:space="preserve"> (also confirm if downtime from 4am-5am is applicable)
   b. </t>
    </r>
    <r>
      <rPr>
        <rFont val="arial,sans,sans-serif"/>
        <b/>
        <sz val="11.0"/>
      </rPr>
      <t>Cutoff for Deploy Strategy and Hotfix Confirm Items</t>
    </r>
    <r>
      <rPr>
        <rFont val="arial,sans,sans-serif"/>
        <sz val="11.0"/>
      </rPr>
      <t xml:space="preserve"> Date (Should be friday noon if tuesday deploy)
3. Send Email</t>
    </r>
  </si>
  <si>
    <r>
      <rPr>
        <rFont val="&quot;Google Sans&quot;, Roboto, RobotoDraft, Helvetica, Arial, sans-serif"/>
        <b/>
        <color rgb="FF222222"/>
        <sz val="11.0"/>
      </rPr>
      <t xml:space="preserve">TO: 
</t>
    </r>
    <r>
      <rPr>
        <rFont val="&quot;Google Sans&quot;, Roboto, RobotoDraft, Helvetica, Arial, sans-serif"/>
        <color rgb="FF222222"/>
        <sz val="11.0"/>
      </rPr>
      <t xml:space="preserve">FN-Release-Updates &lt;fn-release-updates@epicgames.com&gt;
</t>
    </r>
    <r>
      <rPr>
        <rFont val="&quot;Google Sans&quot;, Roboto, RobotoDraft, Helvetica, Arial, sans-serif"/>
        <b/>
        <color rgb="FF222222"/>
        <sz val="11.0"/>
      </rPr>
      <t>Release Dates:</t>
    </r>
    <r>
      <rPr>
        <rFont val="&quot;Google Sans&quot;, Roboto, RobotoDraft, Helvetica, Arial, sans-serif"/>
        <color rgb="FF222222"/>
        <sz val="11.0"/>
      </rPr>
      <t xml:space="preserve">
</t>
    </r>
    <r>
      <rPr>
        <rFont val="&quot;Google Sans&quot;, Roboto, RobotoDraft, Helvetica, Arial, sans-serif"/>
        <color rgb="FF1155CC"/>
        <sz val="11.0"/>
        <u/>
      </rPr>
      <t>FN Release Calendar</t>
    </r>
  </si>
  <si>
    <r>
      <rPr>
        <rFont val="Arial"/>
        <b/>
        <color rgb="FF000000"/>
        <sz val="11.0"/>
      </rPr>
      <t xml:space="preserve">Redundancy:
</t>
    </r>
    <r>
      <rPr>
        <rFont val="Arial"/>
        <color rgb="FF000000"/>
        <sz val="11.0"/>
      </rPr>
      <t xml:space="preserve">Make sure zoom links are still valid for all meetings related to </t>
    </r>
    <r>
      <rPr>
        <rFont val="Arial"/>
        <color rgb="FFFF0000"/>
        <sz val="11.0"/>
      </rPr>
      <t>CHECKLIST_VERSION</t>
    </r>
  </si>
  <si>
    <r>
      <rPr>
        <rFont val="Arial"/>
        <sz val="11.0"/>
      </rPr>
      <t xml:space="preserve">1. Search Google Calendar for the release version and check the below meetings:
</t>
    </r>
    <r>
      <rPr>
        <rFont val="Arial"/>
        <b/>
        <sz val="11.0"/>
      </rPr>
      <t xml:space="preserve">   - Stability Sync
   - Post Mortem
</t>
    </r>
    <r>
      <rPr>
        <rFont val="Arial"/>
        <sz val="11.0"/>
      </rPr>
      <t>2. Click the current zoom link to try to enter as normal. If it works, you are good.
3. If you get an error, kill the current zoom link and make a new one</t>
    </r>
  </si>
  <si>
    <r>
      <rPr>
        <rFont val="Arial"/>
        <b/>
        <sz val="11.0"/>
      </rPr>
      <t xml:space="preserve">Set NetCL </t>
    </r>
    <r>
      <rPr>
        <rFont val="Arial"/>
        <sz val="11.0"/>
      </rPr>
      <t>Version Number</t>
    </r>
  </si>
  <si>
    <r>
      <rPr>
        <rFont val="Arial"/>
        <b/>
        <sz val="11.0"/>
      </rPr>
      <t>Commit CL:</t>
    </r>
    <r>
      <rPr>
        <rFont val="Arial"/>
        <sz val="11.0"/>
      </rPr>
      <t xml:space="preserve"> 12345</t>
    </r>
  </si>
  <si>
    <r>
      <rPr>
        <sz val="11.0"/>
      </rPr>
      <t xml:space="preserve">1. Go to the following file in P4 while in the same workspace
</t>
    </r>
    <r>
      <rPr>
        <b/>
        <sz val="11.0"/>
      </rPr>
      <t>//Fortnite/Release-</t>
    </r>
    <r>
      <rPr>
        <b/>
        <color rgb="FFFF0000"/>
        <sz val="11.0"/>
      </rPr>
      <t>CHECKLIST_VERSION</t>
    </r>
    <r>
      <rPr>
        <b/>
        <sz val="11.0"/>
      </rPr>
      <t xml:space="preserve">/Engine/Source/Runtime/Core/Public/Misc/NetworkVersion.h
</t>
    </r>
    <r>
      <rPr>
        <sz val="11.0"/>
      </rPr>
      <t xml:space="preserve">2. Get latest &gt; Checkout and Open
3. Create a shelf using the suggested P4 Description in Column H --&gt;
4. In the file, search for </t>
    </r>
    <r>
      <rPr>
        <b/>
        <sz val="11.0"/>
      </rPr>
      <t>ENGINE_NET_VERSION</t>
    </r>
    <r>
      <rPr>
        <sz val="11.0"/>
      </rPr>
      <t xml:space="preserve"> (should be line 12 ish)
5. If it is currently 0, set it to the CL of the Last Successful SSB/Nightly Build in </t>
    </r>
    <r>
      <rPr>
        <color rgb="FF1155CC"/>
        <sz val="11.0"/>
        <u/>
      </rPr>
      <t>Horde</t>
    </r>
    <r>
      <rPr>
        <sz val="11.0"/>
      </rPr>
      <t xml:space="preserve">
   a. If it is not 0, verify the set CL is the CL of the Last Successful SSB/Nightly Build in </t>
    </r>
    <r>
      <rPr>
        <color rgb="FF1155CC"/>
        <sz val="11.0"/>
        <u/>
      </rPr>
      <t>Horde</t>
    </r>
    <r>
      <rPr>
        <sz val="11.0"/>
      </rPr>
      <t xml:space="preserve">
6. Save and commit CL using the submit tool </t>
    </r>
    <r>
      <rPr>
        <color rgb="FFFF0000"/>
        <sz val="11.0"/>
      </rPr>
      <t>(must be deadended)</t>
    </r>
    <r>
      <rPr>
        <sz val="11.0"/>
      </rPr>
      <t xml:space="preserve">
7. Verify via Track Change that it did not merge - </t>
    </r>
    <r>
      <rPr>
        <color rgb="FF1155CC"/>
        <sz val="11.0"/>
        <u/>
      </rPr>
      <t>https://robomerge.epicgames.net/trackchange/#######</t>
    </r>
  </si>
  <si>
    <r>
      <rPr>
        <rFont val="Arial"/>
        <sz val="11.0"/>
      </rPr>
      <t xml:space="preserve">Setting NetCL version to CL </t>
    </r>
    <r>
      <rPr>
        <rFont val="Arial"/>
        <color rgb="FFFF0000"/>
        <sz val="11.0"/>
      </rPr>
      <t xml:space="preserve">XXXXXX
</t>
    </r>
    <r>
      <rPr>
        <rFont val="Arial"/>
        <sz val="11.0"/>
      </rPr>
      <t xml:space="preserve">
#jira none
#okforgithub public
#rnx
#robomerge -Release-</t>
    </r>
    <r>
      <rPr>
        <rFont val="Arial"/>
        <color rgb="FFFF0000"/>
        <sz val="11.0"/>
      </rPr>
      <t xml:space="preserve">NEXT_VERSION
</t>
    </r>
    <r>
      <rPr>
        <rFont val="Arial"/>
        <sz val="11.0"/>
      </rPr>
      <t>#robomerge FNONLY
#submittool bypass</t>
    </r>
  </si>
  <si>
    <r>
      <rPr>
        <rFont val="Arial"/>
        <color rgb="FF000000"/>
        <sz val="11.0"/>
      </rPr>
      <t xml:space="preserve">Dashboard - </t>
    </r>
    <r>
      <rPr>
        <rFont val="Arial"/>
        <color rgb="FF1155CC"/>
        <sz val="11.0"/>
        <u/>
      </rPr>
      <t>https://jira.it.epicgames.com/secure/Dashboard.jspa?selectPageId=25898</t>
    </r>
  </si>
  <si>
    <r>
      <rPr>
        <rFont val="Arial"/>
        <b/>
        <sz val="11.0"/>
        <u/>
      </rPr>
      <t>HARDLOCK!</t>
    </r>
    <r>
      <rPr>
        <rFont val="Arial"/>
        <sz val="11.0"/>
      </rPr>
      <t xml:space="preserve">
Add Temporary Allowlisters to lockdown file</t>
    </r>
  </si>
  <si>
    <r>
      <rPr>
        <rFont val="Arial"/>
        <sz val="11.0"/>
      </rPr>
      <t xml:space="preserve">Check Release's Hard Lock Calendar invite for additional instructions
</t>
    </r>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</si>
  <si>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sz val="11.0"/>
      </rPr>
      <t xml:space="preserve">1. Go to </t>
    </r>
    <r>
      <rPr>
        <color rgb="FF1155CC"/>
        <sz val="11.0"/>
        <u/>
      </rPr>
      <t>Allowlister</t>
    </r>
    <r>
      <rPr>
        <sz val="11.0"/>
      </rPr>
      <t xml:space="preserve"> Sheet and go to the appropriate release tab.
2. Copy names from Cell F2 at step 7.
3. Go to this P4 file path
</t>
    </r>
    <r>
      <rPr>
        <b/>
        <sz val="11.0"/>
      </rPr>
      <t>//Fortnite/Main/FortniteGame/Build/p4lockdown/lockdown_config.ini</t>
    </r>
    <r>
      <rPr>
        <sz val="11.0"/>
      </rPr>
      <t xml:space="preserve">
4. Check out the file and Open. For the description, use the suggested text in Column H --&gt;
5. In the file, search for </t>
    </r>
    <r>
      <rPr>
        <b/>
        <sz val="11.0"/>
      </rPr>
      <t xml:space="preserve">[ReleaseA-Lockdown-Hardcore] </t>
    </r>
    <r>
      <rPr>
        <sz val="11.0"/>
      </rPr>
      <t>and</t>
    </r>
    <r>
      <rPr>
        <b/>
        <sz val="11.0"/>
      </rPr>
      <t xml:space="preserve"> [ReleaseB-Lockdown-Hardcore]</t>
    </r>
    <r>
      <rPr>
        <sz val="11.0"/>
      </rPr>
      <t xml:space="preserve">
6. Determine which list is setup for the upcoming release. If neither are, replace the older release with </t>
    </r>
    <r>
      <rPr>
        <color rgb="FFFF0000"/>
        <sz val="11.0"/>
      </rPr>
      <t>CHECKLIST_VERSION</t>
    </r>
    <r>
      <rPr>
        <sz val="11.0"/>
      </rPr>
      <t xml:space="preserve"> (</t>
    </r>
    <r>
      <rPr>
        <color rgb="FF1155CC"/>
        <sz val="11.0"/>
        <u/>
      </rPr>
      <t>See Step 2</t>
    </r>
    <r>
      <rPr>
        <sz val="11.0"/>
      </rPr>
      <t>)
7. Paste the allowlisted names from step 2 after Stan.Hormell (ensure comma placement is retained).
8. Save and commit.
9. Post a message in the #fn-Release-</t>
    </r>
    <r>
      <rPr>
        <color rgb="FFFF0000"/>
        <sz val="11.0"/>
      </rPr>
      <t>CHECKLIST-VERSION</t>
    </r>
    <r>
      <rPr>
        <sz val="11.0"/>
      </rPr>
      <t>-ext channel using the suggested text in column I</t>
    </r>
  </si>
  <si>
    <r>
      <rPr>
        <rFont val="arial, sans, sans-serif"/>
        <sz val="11.0"/>
      </rPr>
      <t xml:space="preserve">Adding Temporary Allow Listers &amp; HardLocking </t>
    </r>
    <r>
      <rPr>
        <rFont val="arial, sans, sans-serif"/>
        <color rgb="FFFF0000"/>
        <sz val="11.0"/>
      </rPr>
      <t>CHECKLIST_VERSION</t>
    </r>
    <r>
      <rPr>
        <rFont val="arial, sans, sans-serif"/>
        <sz val="11.0"/>
      </rPr>
      <t xml:space="preserve">
#jira none 
#rnx </t>
    </r>
  </si>
  <si>
    <r>
      <rPr>
        <rFont val="arial, sans, sans-serif"/>
        <sz val="11.0"/>
      </rPr>
      <t xml:space="preserve">:announcement-1: </t>
    </r>
    <r>
      <rPr>
        <rFont val="arial, sans, sans-serif"/>
        <color rgb="FFFF0000"/>
        <sz val="11.0"/>
      </rPr>
      <t>CHECKLIST_VERSION</t>
    </r>
    <r>
      <rPr>
        <rFont val="arial, sans, sans-serif"/>
        <sz val="11.0"/>
      </rPr>
      <t xml:space="preserve"> is now Hardlocked and temporary allowlisted permissions have been set :lock: -- 
Please submit all changes through the Submit Tool using the </t>
    </r>
    <r>
      <rPr>
        <rFont val="arial, sans, sans-serif"/>
        <color rgb="FF1155CC"/>
        <sz val="11.0"/>
        <u/>
      </rPr>
      <t>standard integration process</t>
    </r>
    <r>
      <rPr>
        <rFont val="arial, sans, sans-serif"/>
        <sz val="11.0"/>
      </rPr>
      <t>.</t>
    </r>
  </si>
  <si>
    <r>
      <rPr>
        <rFont val="Arial"/>
        <b/>
        <sz val="11.0"/>
      </rPr>
      <t>Commit CL:</t>
    </r>
    <r>
      <rPr>
        <rFont val="Arial"/>
        <sz val="11.0"/>
      </rPr>
      <t xml:space="preserve"> 12345
</t>
    </r>
    <r>
      <rPr>
        <rFont val="Arial"/>
        <b/>
        <sz val="11.0"/>
      </rPr>
      <t>Conflict Resolve CL</t>
    </r>
    <r>
      <rPr>
        <rFont val="Arial"/>
        <sz val="11.0"/>
      </rPr>
      <t>: 678910</t>
    </r>
  </si>
  <si>
    <r>
      <rPr>
        <rFont val="Arial"/>
        <sz val="11.0"/>
      </rPr>
      <t xml:space="preserve">1. Go to the following file in P4 while in the same workspace
</t>
    </r>
    <r>
      <rPr>
        <rFont val="Arial"/>
        <b/>
        <sz val="11.0"/>
        <u/>
      </rPr>
      <t>//Fortnite/Release-</t>
    </r>
    <r>
      <rPr>
        <rFont val="Arial"/>
        <b/>
        <color rgb="FFFF0000"/>
        <sz val="11.0"/>
        <u/>
      </rPr>
      <t>CHECKLIST_VERSION</t>
    </r>
    <r>
      <rPr>
        <rFont val="Arial"/>
        <b/>
        <sz val="11.0"/>
        <u/>
      </rPr>
      <t xml:space="preserve">/FortniteGame/Build/UnrealGameSync.ini
</t>
    </r>
    <r>
      <rPr>
        <rFont val="Arial"/>
        <sz val="11.0"/>
      </rPr>
      <t xml:space="preserve">2. Get latest &gt; Checkout and Open
3. Create a shelf using the suggested P4 Description in Column H --&gt;
4. Scroll to the bottom of file
5. Copy text from column i and overwrite the </t>
    </r>
    <r>
      <rPr>
        <rFont val="Arial"/>
        <b/>
        <sz val="11.0"/>
      </rPr>
      <t>"Message=.... text currently in the file" &amp; StatusPanelColor</t>
    </r>
    <r>
      <rPr>
        <rFont val="Arial"/>
        <sz val="11.0"/>
      </rPr>
      <t xml:space="preserve">
6. Add the dates from </t>
    </r>
    <r>
      <rPr>
        <rFont val="Arial"/>
        <color rgb="FF1155CC"/>
        <sz val="11.0"/>
        <u/>
      </rPr>
      <t>FN Release Calendar</t>
    </r>
    <r>
      <rPr>
        <rFont val="Arial"/>
        <sz val="11.0"/>
      </rPr>
      <t xml:space="preserve"> (or copy from current banner message)
7. Edit and check the link to the dashboard to ensure its working
8. Save and commit CL using the submit tool
</t>
    </r>
    <r>
      <rPr>
        <rFont val="Arial"/>
        <b/>
        <sz val="11.0"/>
      </rPr>
      <t xml:space="preserve">Resolving the robo conflict:
</t>
    </r>
    <r>
      <rPr>
        <rFont val="Arial"/>
        <sz val="11.0"/>
      </rPr>
      <t xml:space="preserve">   1. Remove the conflicting yellow and green lines for the text your just changed. 
   2. Keep the blue text which should be exactly what you just updated in the checklist branch
   3. Save and commit</t>
    </r>
  </si>
  <si>
    <r>
      <rPr>
        <sz val="11.0"/>
      </rPr>
      <t xml:space="preserve">Updated MOTD in UGS for </t>
    </r>
    <r>
      <rPr>
        <color rgb="FFFF0000"/>
        <sz val="11.0"/>
      </rPr>
      <t>CHECKLIST_VERSION</t>
    </r>
    <r>
      <rPr>
        <sz val="11.0"/>
      </rPr>
      <t xml:space="preserve"> Hard Lock
#jira none
#rnx</t>
    </r>
  </si>
  <si>
    <r>
      <rPr>
        <rFont val="arial, sans, sans-serif"/>
        <b/>
        <sz val="11.0"/>
      </rPr>
      <t xml:space="preserve">Overwrite current message with below (update the red text)
</t>
    </r>
    <r>
      <rPr>
        <rFont val="arial, sans, sans-serif"/>
        <sz val="11.0"/>
      </rPr>
      <t xml:space="preserve">Message=:alert: THIS BRANCH IS NOW HARD LOCKED. Refer to [Branching, Lockdown, Integrations](https://confluence.it.epicgames.com/pages/viewpage.action?pageId=42600502) to submit changes | Pencils Down = </t>
    </r>
    <r>
      <rPr>
        <rFont val="arial, sans, sans-serif"/>
        <color rgb="FFFF0000"/>
        <sz val="11.0"/>
      </rPr>
      <t>MM/DD</t>
    </r>
    <r>
      <rPr>
        <rFont val="arial, sans, sans-serif"/>
        <sz val="11.0"/>
      </rPr>
      <t xml:space="preserve"> 8PM EST | CertSub = </t>
    </r>
    <r>
      <rPr>
        <rFont val="arial, sans, sans-serif"/>
        <color rgb="FFFF0000"/>
        <sz val="11.0"/>
      </rPr>
      <t>MM/DD</t>
    </r>
    <r>
      <rPr>
        <rFont val="arial, sans, sans-serif"/>
        <sz val="11.0"/>
      </rPr>
      <t xml:space="preserve"> 9am ET | Release = </t>
    </r>
    <r>
      <rPr>
        <rFont val="arial, sans, sans-serif"/>
        <color rgb="FFFF0000"/>
        <sz val="11.0"/>
      </rPr>
      <t>MM/DD</t>
    </r>
    <r>
      <rPr>
        <rFont val="arial, sans, sans-serif"/>
        <sz val="11.0"/>
      </rPr>
      <t xml:space="preserve"> 3am ET [Jira Dashboard](https://epic.gm/</t>
    </r>
    <r>
      <rPr>
        <rFont val="arial, sans, sans-serif"/>
        <color rgb="FFFF0000"/>
        <sz val="11.0"/>
      </rPr>
      <t>CHECKLIST-VERSION</t>
    </r>
    <r>
      <rPr>
        <rFont val="arial, sans, sans-serif"/>
        <sz val="11.0"/>
      </rPr>
      <t>)
StatusPanelColor=#e20000</t>
    </r>
  </si>
  <si>
    <t xml:space="preserve">By Pencils Down: </t>
  </si>
  <si>
    <r>
      <rPr>
        <rFont val="Arial"/>
        <sz val="11.0"/>
      </rPr>
      <t xml:space="preserve">Update the metastream UE robomerge connection to point to </t>
    </r>
    <r>
      <rPr>
        <rFont val="Arial"/>
        <color rgb="FFFF0000"/>
        <sz val="11.0"/>
      </rPr>
      <t>NEXT_VERSION</t>
    </r>
  </si>
  <si>
    <r>
      <rPr>
        <rFont val="Arial"/>
        <b/>
        <sz val="11.0"/>
      </rPr>
      <t>Slack</t>
    </r>
    <r>
      <rPr>
        <rFont val="Arial"/>
        <sz val="11.0"/>
      </rPr>
      <t xml:space="preserve">: </t>
    </r>
    <r>
      <rPr>
        <rFont val="Arial"/>
        <color rgb="FF0000FF"/>
        <sz val="11.0"/>
      </rPr>
      <t>LINK</t>
    </r>
  </si>
  <si>
    <r>
      <rPr>
        <rFont val="Arial"/>
        <sz val="11.0"/>
      </rPr>
      <t xml:space="preserve">1. Go to the </t>
    </r>
    <r>
      <rPr>
        <rFont val="Arial"/>
        <color rgb="FF1155CC"/>
        <sz val="11.0"/>
        <u/>
      </rPr>
      <t>Robomerge Bot Setup</t>
    </r>
    <r>
      <rPr>
        <rFont val="Arial"/>
        <sz val="11.0"/>
      </rPr>
      <t xml:space="preserve"> 
2. Look to see if </t>
    </r>
    <r>
      <rPr>
        <rFont val="Arial"/>
        <b/>
        <sz val="11.0"/>
      </rPr>
      <t>//UE5/Dev-Release</t>
    </r>
    <r>
      <rPr>
        <rFont val="Arial"/>
        <sz val="11.0"/>
      </rPr>
      <t xml:space="preserve"> is pointing to </t>
    </r>
    <r>
      <rPr>
        <rFont val="Arial"/>
        <color rgb="FFFF0000"/>
        <sz val="11.0"/>
      </rPr>
      <t>NEXT_VERSION</t>
    </r>
    <r>
      <rPr>
        <rFont val="Arial"/>
        <sz val="11.0"/>
      </rPr>
      <t xml:space="preserve">
   a. if yes, DONE the check
   b. if no, go to </t>
    </r>
    <r>
      <rPr>
        <rFont val="Arial"/>
        <color rgb="FF1155CC"/>
        <sz val="11.0"/>
        <u/>
      </rPr>
      <t>#epic-release-managers-ext</t>
    </r>
    <r>
      <rPr>
        <rFont val="Arial"/>
        <sz val="11.0"/>
      </rPr>
      <t xml:space="preserve"> and post using the suggested text in Column H</t>
    </r>
  </si>
  <si>
    <r>
      <rPr>
        <rFont val="arial,sans,sans-serif"/>
        <sz val="11.0"/>
      </rPr>
      <t xml:space="preserve">@Marc Audy @release-team 
</t>
    </r>
    <r>
      <rPr>
        <rFont val="arial,sans,sans-serif"/>
        <color rgb="FFFF0000"/>
        <sz val="11.0"/>
      </rPr>
      <t xml:space="preserve">CHECKLIST_VERSION </t>
    </r>
    <r>
      <rPr>
        <rFont val="arial,sans,sans-serif"/>
        <sz val="11.0"/>
      </rPr>
      <t>has been hardlocked :lock:
Please update the metastream UE robomerge connection to the next FN release if that applies in this case.</t>
    </r>
  </si>
  <si>
    <r>
      <rPr>
        <rFont val="Arial"/>
        <b/>
        <sz val="11.0"/>
      </rPr>
      <t xml:space="preserve">Redundancy
</t>
    </r>
    <r>
      <rPr>
        <rFont val="Arial"/>
        <sz val="11.0"/>
      </rPr>
      <t>Verify NetCL was set correctly and did not merge</t>
    </r>
  </si>
  <si>
    <r>
      <rPr>
        <sz val="11.0"/>
      </rPr>
      <t xml:space="preserve">1. Open </t>
    </r>
    <r>
      <rPr>
        <color rgb="FF1155CC"/>
        <sz val="11.0"/>
        <u/>
      </rPr>
      <t>Robomerge Track Change</t>
    </r>
    <r>
      <rPr>
        <sz val="11.0"/>
      </rPr>
      <t xml:space="preserve"> and input the CL from </t>
    </r>
    <r>
      <rPr>
        <color rgb="FF1155CC"/>
        <sz val="11.0"/>
        <u/>
      </rPr>
      <t xml:space="preserve">HERE
</t>
    </r>
    <r>
      <rPr>
        <sz val="11.0"/>
      </rPr>
      <t xml:space="preserve">   a. if the change did not merge, we are good
   b. if the change DID merge, </t>
    </r>
    <r>
      <rPr>
        <color rgb="FFFF00FF"/>
        <sz val="11.0"/>
      </rPr>
      <t>WHAT ARE THE NEXT STEPS HERE??</t>
    </r>
    <r>
      <rPr>
        <sz val="11.0"/>
      </rPr>
      <t xml:space="preserve">
   c. if someone forgot to add the commit CL to the original task (shame on them and), run through the steps </t>
    </r>
    <r>
      <rPr>
        <color rgb="FF1155CC"/>
        <sz val="11.0"/>
        <u/>
      </rPr>
      <t>HERE</t>
    </r>
  </si>
  <si>
    <r>
      <rPr>
        <rFont val="Arial"/>
        <sz val="11.0"/>
      </rPr>
      <t xml:space="preserve">Ensure code only builds are working properly including verification it can be successfully promoted
</t>
    </r>
    <r>
      <rPr>
        <rFont val="Arial"/>
        <b/>
        <sz val="11.0"/>
      </rPr>
      <t>Be sure to include iOS for build and promotion steps</t>
    </r>
  </si>
  <si>
    <r>
      <rPr>
        <rFont val="Arial"/>
        <b/>
        <sz val="11.0"/>
      </rPr>
      <t xml:space="preserve">Code Only Build: </t>
    </r>
    <r>
      <rPr>
        <rFont val="Arial"/>
        <b val="0"/>
        <color rgb="FF0000FF"/>
        <sz val="11.0"/>
      </rPr>
      <t xml:space="preserve">LINK
</t>
    </r>
    <r>
      <rPr>
        <rFont val="Arial"/>
        <b/>
        <sz val="11.0"/>
      </rPr>
      <t xml:space="preserve">++CL: </t>
    </r>
    <r>
      <rPr>
        <rFont val="Arial"/>
        <b val="0"/>
        <sz val="11.0"/>
      </rPr>
      <t xml:space="preserve">123456
</t>
    </r>
    <r>
      <rPr>
        <rFont val="Arial"/>
        <b/>
        <sz val="11.0"/>
      </rPr>
      <t xml:space="preserve">
Android Promotion to ReleaseStaging: </t>
    </r>
    <r>
      <rPr>
        <rFont val="Arial"/>
        <b val="0"/>
        <color rgb="FF0000FF"/>
        <sz val="11.0"/>
      </rPr>
      <t>LINK</t>
    </r>
    <r>
      <rPr>
        <rFont val="Arial"/>
        <b/>
        <sz val="11.0"/>
      </rPr>
      <t xml:space="preserve">
All Platform Promotion Job: </t>
    </r>
    <r>
      <rPr>
        <rFont val="Arial"/>
        <b val="0"/>
        <color rgb="FF0000FF"/>
        <sz val="11.0"/>
      </rPr>
      <t>LINK</t>
    </r>
    <r>
      <rPr>
        <rFont val="Arial"/>
        <b/>
        <sz val="11.0"/>
      </rPr>
      <t xml:space="preserve">
Link(s) to Error/Warning Thread(s):
</t>
    </r>
    <r>
      <rPr>
        <rFont val="Arial"/>
        <b val="0"/>
        <sz val="11.0"/>
      </rPr>
      <t xml:space="preserve">   - </t>
    </r>
    <r>
      <rPr>
        <rFont val="Arial"/>
        <b val="0"/>
        <color rgb="FF0000FF"/>
        <sz val="11.0"/>
      </rPr>
      <t xml:space="preserve">Link 1
</t>
    </r>
    <r>
      <rPr>
        <rFont val="Arial"/>
        <b val="0"/>
        <sz val="11.0"/>
      </rPr>
      <t xml:space="preserve">   - </t>
    </r>
    <r>
      <rPr>
        <rFont val="Arial"/>
        <b val="0"/>
        <color rgb="FF0000FF"/>
        <sz val="11.0"/>
      </rPr>
      <t>Link 2</t>
    </r>
  </si>
  <si>
    <r>
      <rPr>
        <rFont val="Arial"/>
        <b/>
        <sz val="11.0"/>
        <u/>
      </rPr>
      <t xml:space="preserve">PART 1:
</t>
    </r>
    <r>
      <rPr>
        <rFont val="Arial"/>
        <sz val="11.0"/>
      </rPr>
      <t>1. Navigate to //Fortnite/Release-</t>
    </r>
    <r>
      <rPr>
        <rFont val="Arial"/>
        <color rgb="FFFF0000"/>
        <sz val="11.0"/>
      </rPr>
      <t>CHECKLIST_VERSION</t>
    </r>
    <r>
      <rPr>
        <rFont val="Arial"/>
        <sz val="11.0"/>
      </rPr>
      <t xml:space="preserve">'s </t>
    </r>
    <r>
      <rPr>
        <rFont val="Arial"/>
        <b/>
        <sz val="11.0"/>
      </rPr>
      <t>Builds</t>
    </r>
    <r>
      <rPr>
        <rFont val="Arial"/>
        <sz val="11.0"/>
      </rPr>
      <t xml:space="preserve"> tab in </t>
    </r>
    <r>
      <rPr>
        <rFont val="Arial"/>
        <color rgb="FF1155CC"/>
        <sz val="11.0"/>
        <u/>
      </rPr>
      <t>HORDE</t>
    </r>
    <r>
      <rPr>
        <rFont val="Arial"/>
        <sz val="11.0"/>
      </rPr>
      <t xml:space="preserve">
2. Copy the CL of the last passing build
3. New Job &gt; </t>
    </r>
    <r>
      <rPr>
        <rFont val="Arial"/>
        <b/>
        <sz val="11.0"/>
      </rPr>
      <t>Minimal Code Only Build</t>
    </r>
    <r>
      <rPr>
        <rFont val="Arial"/>
        <sz val="11.0"/>
      </rPr>
      <t xml:space="preserve">
4. Set the </t>
    </r>
    <r>
      <rPr>
        <rFont val="Arial"/>
        <b/>
        <sz val="11.0"/>
      </rPr>
      <t xml:space="preserve">Base Change </t>
    </r>
    <r>
      <rPr>
        <rFont val="Arial"/>
        <sz val="11.0"/>
      </rPr>
      <t xml:space="preserve">to the last passing build you copied
5. Set the </t>
    </r>
    <r>
      <rPr>
        <rFont val="Arial"/>
        <b/>
        <sz val="11.0"/>
      </rPr>
      <t>Change</t>
    </r>
    <r>
      <rPr>
        <rFont val="Arial"/>
        <sz val="11.0"/>
      </rPr>
      <t xml:space="preserve"> CL to a green incremental's CL
6. Go to the Advanced Tab and in the </t>
    </r>
    <r>
      <rPr>
        <rFont val="Arial"/>
        <b/>
        <sz val="11.0"/>
      </rPr>
      <t>JOB NAME</t>
    </r>
    <r>
      <rPr>
        <rFont val="Arial"/>
        <sz val="11.0"/>
      </rPr>
      <t xml:space="preserve"> input: 
</t>
    </r>
    <r>
      <rPr>
        <rFont val="Arial"/>
        <color rgb="FFFF0000"/>
        <sz val="11.0"/>
      </rPr>
      <t>CHECKLIST_VERSION MCO Creation TEST</t>
    </r>
    <r>
      <rPr>
        <rFont val="Arial"/>
        <sz val="11.0"/>
      </rPr>
      <t xml:space="preserve">
7. Start Job
   a. escalate errors/warnings to </t>
    </r>
    <r>
      <rPr>
        <rFont val="Arial"/>
        <color rgb="FF0000FF"/>
        <sz val="11.0"/>
        <u/>
      </rPr>
      <t>#fn-build-health-ext</t>
    </r>
    <r>
      <rPr>
        <rFont val="Arial"/>
        <sz val="11.0"/>
      </rPr>
      <t xml:space="preserve"> or </t>
    </r>
    <r>
      <rPr>
        <rFont val="Arial"/>
        <color rgb="FF0000FF"/>
        <sz val="11.0"/>
        <u/>
      </rPr>
      <t>#buildfarm-support-ext</t>
    </r>
    <r>
      <rPr>
        <rFont val="Arial"/>
        <sz val="11.0"/>
      </rPr>
      <t xml:space="preserve"> (if applicable) for fixes
8. Once complete, move onto the next part where we will promote </t>
    </r>
    <r>
      <rPr>
        <rFont val="Arial"/>
        <b/>
        <color rgb="FFFF0000"/>
        <sz val="11.0"/>
        <u/>
      </rPr>
      <t>Android to FortniteReleaseStage</t>
    </r>
    <r>
      <rPr>
        <rFont val="Arial"/>
        <b/>
        <sz val="11.0"/>
        <u/>
      </rPr>
      <t xml:space="preserve">
PART 2:
</t>
    </r>
    <r>
      <rPr>
        <rFont val="Arial"/>
        <sz val="11.0"/>
      </rPr>
      <t xml:space="preserve">1. Copy the ++CL from the above job and go to </t>
    </r>
    <r>
      <rPr>
        <rFont val="Arial"/>
        <color rgb="FF1155CC"/>
        <sz val="11.0"/>
        <u/>
      </rPr>
      <t xml:space="preserve">THIS </t>
    </r>
    <r>
      <rPr>
        <rFont val="Arial"/>
        <sz val="11.0"/>
      </rPr>
      <t xml:space="preserve">link (which will retain all the necessary setup parameters) &gt; Select </t>
    </r>
    <r>
      <rPr>
        <rFont val="Arial"/>
        <b/>
        <sz val="11.0"/>
      </rPr>
      <t xml:space="preserve">JOB &gt; RUN AGAIN
</t>
    </r>
    <r>
      <rPr>
        <rFont val="Arial"/>
        <sz val="11.0"/>
      </rPr>
      <t xml:space="preserve">   a. Remove the CL from the </t>
    </r>
    <r>
      <rPr>
        <rFont val="Arial"/>
        <b/>
        <sz val="11.0"/>
      </rPr>
      <t xml:space="preserve">CHANGE </t>
    </r>
    <r>
      <rPr>
        <rFont val="Arial"/>
        <sz val="11.0"/>
      </rPr>
      <t xml:space="preserve">field
   b. Remove the ++CL from the </t>
    </r>
    <r>
      <rPr>
        <rFont val="Arial"/>
        <b/>
        <sz val="11.0"/>
      </rPr>
      <t>BUILD VERSION</t>
    </r>
    <r>
      <rPr>
        <rFont val="Arial"/>
        <sz val="11.0"/>
      </rPr>
      <t xml:space="preserve"> and paste in the correct one from part 1
   c. Go to the Advanced Tab and in the </t>
    </r>
    <r>
      <rPr>
        <rFont val="Arial"/>
        <b/>
        <sz val="11.0"/>
      </rPr>
      <t>JOB NAME</t>
    </r>
    <r>
      <rPr>
        <rFont val="Arial"/>
        <sz val="11.0"/>
      </rPr>
      <t xml:space="preserve"> input: 
</t>
    </r>
    <r>
      <rPr>
        <rFont val="Arial"/>
        <color rgb="FFFF0000"/>
        <sz val="11.0"/>
      </rPr>
      <t>CHECKLIST_VERSION MCO Android Promotion TEST</t>
    </r>
    <r>
      <rPr>
        <rFont val="Arial"/>
        <b/>
        <sz val="11.0"/>
      </rPr>
      <t xml:space="preserve">
</t>
    </r>
    <r>
      <rPr>
        <rFont val="Arial"/>
        <sz val="11.0"/>
      </rPr>
      <t xml:space="preserve">2. Start Job
   a. escalate errors/warnings to </t>
    </r>
    <r>
      <rPr>
        <rFont val="Arial"/>
        <color rgb="FF1155CC"/>
        <sz val="11.0"/>
        <u/>
      </rPr>
      <t xml:space="preserve">#fn-build-health-ext </t>
    </r>
    <r>
      <rPr>
        <rFont val="Arial"/>
        <sz val="11.0"/>
      </rPr>
      <t xml:space="preserve">or </t>
    </r>
    <r>
      <rPr>
        <rFont val="Arial"/>
        <color rgb="FF1155CC"/>
        <sz val="11.0"/>
        <u/>
      </rPr>
      <t>#buildfarm-support-ext</t>
    </r>
    <r>
      <rPr>
        <rFont val="Arial"/>
        <sz val="11.0"/>
      </rPr>
      <t xml:space="preserve"> (if applicable) for fixes
3. Once complete, move onto the final part where we will promote </t>
    </r>
    <r>
      <rPr>
        <rFont val="Arial"/>
        <b/>
        <color rgb="FFFF0000"/>
        <sz val="11.0"/>
        <u/>
      </rPr>
      <t>All Clients to a test backend</t>
    </r>
    <r>
      <rPr>
        <rFont val="Arial"/>
        <sz val="11.0"/>
      </rPr>
      <t xml:space="preserve">
</t>
    </r>
    <r>
      <rPr>
        <rFont val="Arial"/>
        <b/>
        <sz val="11.0"/>
        <u/>
      </rPr>
      <t xml:space="preserve">PART 3:
</t>
    </r>
    <r>
      <rPr>
        <rFont val="Arial"/>
        <sz val="11.0"/>
      </rPr>
      <t xml:space="preserve">1. Reach out to RQA or the Apps Team Reps on RM (currently Keaton Stewart Edwin Maynard) to see which backend to promote to for this test.
   a. If RQA is not in the loop, make a post in the </t>
    </r>
    <r>
      <rPr>
        <rFont val="Arial"/>
        <color rgb="FF1155CC"/>
        <sz val="11.0"/>
        <u/>
      </rPr>
      <t>fn-release-team</t>
    </r>
    <r>
      <rPr>
        <rFont val="Arial"/>
        <sz val="11.0"/>
      </rPr>
      <t xml:space="preserve"> channel informing them you are doing this test using the suggested text in Column I
2. Once you have an approved backend, Copy the ++CL from part 1 and go to </t>
    </r>
    <r>
      <rPr>
        <rFont val="Arial"/>
        <color rgb="FF1155CC"/>
        <sz val="11.0"/>
        <u/>
      </rPr>
      <t xml:space="preserve">THIS </t>
    </r>
    <r>
      <rPr>
        <rFont val="Arial"/>
        <sz val="11.0"/>
      </rPr>
      <t xml:space="preserve">link (which will retain all the necessary setup parameters)  &gt; Select </t>
    </r>
    <r>
      <rPr>
        <rFont val="Arial"/>
        <b/>
        <sz val="11.0"/>
      </rPr>
      <t xml:space="preserve">JOB </t>
    </r>
    <r>
      <rPr>
        <rFont val="Arial"/>
        <sz val="11.0"/>
      </rPr>
      <t xml:space="preserve">&gt; </t>
    </r>
    <r>
      <rPr>
        <rFont val="Arial"/>
        <b/>
        <sz val="11.0"/>
      </rPr>
      <t xml:space="preserve">RUN AGAIN
</t>
    </r>
    <r>
      <rPr>
        <rFont val="Arial"/>
        <sz val="11.0"/>
      </rPr>
      <t xml:space="preserve">   a. The link above contains all platforms. If a platform failed to build in part 1, unselect it from the </t>
    </r>
    <r>
      <rPr>
        <rFont val="Arial"/>
        <b/>
        <sz val="11.0"/>
      </rPr>
      <t>PROMOTE PLATFORMS</t>
    </r>
    <r>
      <rPr>
        <rFont val="Arial"/>
        <sz val="11.0"/>
      </rPr>
      <t xml:space="preserve"> field
3. Repeat Step 1 from Part 2 with the addition of 
   a. Select the approved backend to deploy to from the </t>
    </r>
    <r>
      <rPr>
        <rFont val="Arial"/>
        <b/>
        <sz val="11.0"/>
      </rPr>
      <t xml:space="preserve">TO APP NAME </t>
    </r>
    <r>
      <rPr>
        <rFont val="Arial"/>
        <sz val="11.0"/>
      </rPr>
      <t xml:space="preserve">dropdown
   b. Go to the Advanced Tab and in the </t>
    </r>
    <r>
      <rPr>
        <rFont val="Arial"/>
        <b/>
        <sz val="11.0"/>
      </rPr>
      <t>JOB NAME</t>
    </r>
    <r>
      <rPr>
        <rFont val="Arial"/>
        <sz val="11.0"/>
      </rPr>
      <t xml:space="preserve"> input: 
</t>
    </r>
    <r>
      <rPr>
        <rFont val="Arial"/>
        <color rgb="FFFF0000"/>
        <sz val="11.0"/>
      </rPr>
      <t>CHECKLIST_VERSION MCO All Client Promotion TEST</t>
    </r>
    <r>
      <rPr>
        <rFont val="Arial"/>
        <sz val="11.0"/>
      </rPr>
      <t xml:space="preserve">
4. Start Job
   a. escalate errors/warnings to </t>
    </r>
    <r>
      <rPr>
        <rFont val="Arial"/>
        <color rgb="FF1155CC"/>
        <sz val="11.0"/>
        <u/>
      </rPr>
      <t>#fn-build-health-ext</t>
    </r>
    <r>
      <rPr>
        <rFont val="Arial"/>
        <sz val="11.0"/>
      </rPr>
      <t xml:space="preserve"> or </t>
    </r>
    <r>
      <rPr>
        <rFont val="Arial"/>
        <color rgb="FF1155CC"/>
        <sz val="11.0"/>
        <u/>
      </rPr>
      <t>#buildfarm-support-ext</t>
    </r>
    <r>
      <rPr>
        <rFont val="Arial"/>
        <sz val="11.0"/>
      </rPr>
      <t xml:space="preserve"> (if applicable) for fixes
5. Once testing is complete, follow up with the person who gave you the backend to see if you need to rollback/revert your changes to restore it to its previous configuration</t>
    </r>
  </si>
  <si>
    <r>
      <rPr>
        <rFont val="arial,sans,sans-serif"/>
        <sz val="11.0"/>
      </rPr>
      <t>Hello friends!
Just wanted to give you a heads up that I will be promoting a minimum code only build to `</t>
    </r>
    <r>
      <rPr>
        <rFont val="arial,sans,sans-serif"/>
        <color rgb="FFFF0000"/>
        <sz val="11.0"/>
      </rPr>
      <t>INSERT_APPROVED_BACKEND</t>
    </r>
    <r>
      <rPr>
        <rFont val="arial,sans,sans-serif"/>
        <sz val="11.0"/>
      </rPr>
      <t xml:space="preserve">` as part of our release checklist. 
Please let me know if you have any questions or concerns. </t>
    </r>
  </si>
  <si>
    <r>
      <rPr>
        <rFont val="Arial"/>
        <b/>
        <color rgb="FF000000"/>
        <sz val="11.0"/>
      </rPr>
      <t>Slack</t>
    </r>
    <r>
      <rPr>
        <rFont val="Arial"/>
        <color rgb="FF000000"/>
        <sz val="11.0"/>
      </rPr>
      <t xml:space="preserve">: </t>
    </r>
    <r>
      <rPr>
        <rFont val="Arial"/>
        <color rgb="FF0000FF"/>
        <sz val="11.0"/>
      </rPr>
      <t>LINK</t>
    </r>
  </si>
  <si>
    <r>
      <rPr>
        <sz val="11.0"/>
      </rPr>
      <t xml:space="preserve">1. Go to the </t>
    </r>
    <r>
      <rPr>
        <color rgb="FF1155CC"/>
        <sz val="11.0"/>
        <u/>
      </rPr>
      <t>Data Asset Directory</t>
    </r>
    <r>
      <rPr>
        <sz val="11.0"/>
      </rPr>
      <t xml:space="preserve"> and select </t>
    </r>
    <r>
      <rPr>
        <color rgb="FFFF0000"/>
        <sz val="11.0"/>
      </rPr>
      <t>CHECKLIST_VERSION</t>
    </r>
    <r>
      <rPr>
        <sz val="11.0"/>
      </rPr>
      <t xml:space="preserve">
2. Click on the newest (top of the list) CL's Blue Lock button which will turn it red and unlocked (yes it seems backwards) as well as the CL turning green
3. Once complete, spin up a post in #fn-release-</t>
    </r>
    <r>
      <rPr>
        <color rgb="FFFF0000"/>
        <sz val="11.0"/>
      </rPr>
      <t>CHECKLIST-VERSION</t>
    </r>
    <r>
      <rPr>
        <sz val="11.0"/>
      </rPr>
      <t>-ext using the suggested text in Column H</t>
    </r>
  </si>
  <si>
    <r>
      <rPr>
        <sz val="11.0"/>
      </rPr>
      <t xml:space="preserve">:announcement-1: RM has locked the DAD for </t>
    </r>
    <r>
      <rPr>
        <color rgb="FFFF0000"/>
        <sz val="11.0"/>
      </rPr>
      <t xml:space="preserve">CHECKLIST_VERSION </t>
    </r>
    <r>
      <rPr>
        <sz val="11.0"/>
      </rPr>
      <t xml:space="preserve">to CL </t>
    </r>
    <r>
      <rPr>
        <color rgb="FFFF0000"/>
        <sz val="11.0"/>
      </rPr>
      <t xml:space="preserve">XXXXX </t>
    </r>
    <r>
      <rPr>
        <sz val="11.0"/>
      </rPr>
      <t>:lock:</t>
    </r>
  </si>
  <si>
    <r>
      <rPr>
        <rFont val="Arial"/>
        <sz val="11.0"/>
      </rPr>
      <t xml:space="preserve">Request Final DAD revision for pre whiteglove
</t>
    </r>
    <r>
      <rPr>
        <rFont val="Arial"/>
        <b/>
        <sz val="11.0"/>
      </rPr>
      <t xml:space="preserve">They should provide the following:
 </t>
    </r>
    <r>
      <rPr>
        <rFont val="Arial"/>
        <sz val="11.0"/>
      </rPr>
      <t xml:space="preserve">   * Weblinks: 
        * Browse 
        * Library
    * DAD V2 (used to push live to Discover)
        * Browse
        * Library
        * Discover
        * Web (fortnite . com)</t>
    </r>
  </si>
  <si>
    <r>
      <rPr>
        <rFont val="Arial"/>
        <b/>
        <color rgb="FF000000"/>
        <sz val="11.0"/>
      </rPr>
      <t>Slack</t>
    </r>
    <r>
      <rPr>
        <rFont val="Arial"/>
        <color rgb="FF000000"/>
        <sz val="11.0"/>
      </rPr>
      <t xml:space="preserve">: </t>
    </r>
    <r>
      <rPr>
        <rFont val="Arial"/>
        <color rgb="FF0000FF"/>
        <sz val="11.0"/>
      </rPr>
      <t>LINK</t>
    </r>
  </si>
  <si>
    <r>
      <rPr>
        <rFont val="Arial"/>
        <sz val="11.0"/>
      </rPr>
      <t>1. Go to the #fn-release-</t>
    </r>
    <r>
      <rPr>
        <rFont val="Arial"/>
        <color rgb="FFFF0000"/>
        <sz val="11.0"/>
      </rPr>
      <t>CHECKLIST-VERSION</t>
    </r>
    <r>
      <rPr>
        <rFont val="Arial"/>
        <sz val="11.0"/>
      </rPr>
      <t xml:space="preserve">-ext and spin up a post using the suggest text in Columns H/I
   a. Check the </t>
    </r>
    <r>
      <rPr>
        <rFont val="Arial"/>
        <color rgb="FF1155CC"/>
        <sz val="11.0"/>
        <u/>
      </rPr>
      <t>FN Release Schedule</t>
    </r>
    <r>
      <rPr>
        <rFont val="Arial"/>
        <sz val="11.0"/>
      </rPr>
      <t xml:space="preserve"> or Fortnite Release Calendar for the cert date
2. After links have been provided, add them to the Game Config Sheet, for all links provided
3. Ensure that RQA is able to receive the DAD revisions prior to the weekend so weekend testing can be done by external QA teams</t>
    </r>
  </si>
  <si>
    <r>
      <rPr>
        <sz val="11.0"/>
      </rPr>
      <t>:dad:</t>
    </r>
    <r>
      <rPr>
        <color rgb="FFFF0000"/>
        <sz val="11.0"/>
      </rPr>
      <t>CHECKLIST_VERSION</t>
    </r>
    <r>
      <rPr>
        <sz val="11.0"/>
      </rPr>
      <t xml:space="preserve"> Final DAD Revisions:dad: </t>
    </r>
  </si>
  <si>
    <r>
      <rPr>
        <sz val="11.0"/>
      </rPr>
      <t xml:space="preserve">Hello there @Greg Garnhart @Kareem Al-Attar @Hana Zubovic @manu pareek 
Checking in on final revision delivery prior to going live on </t>
    </r>
    <r>
      <rPr>
        <color rgb="FFFF0000"/>
        <sz val="11.0"/>
      </rPr>
      <t>INSERT_DEPLOY_DAYnDATE</t>
    </r>
    <r>
      <rPr>
        <sz val="11.0"/>
      </rPr>
      <t xml:space="preserve">
As a heads up, we will be starting pre-cert checks this weekend and would like the revisions to be in place ahead of that testing if possible. 
Additionally any required Analytics Stuff links would be great as well.
We go to cert on </t>
    </r>
    <r>
      <rPr>
        <color rgb="FFFF0000"/>
        <sz val="11.0"/>
      </rPr>
      <t>INSERT_CERT_DAY</t>
    </r>
    <r>
      <rPr>
        <sz val="11.0"/>
      </rPr>
      <t xml:space="preserve"> :)
@releaseqa for viz</t>
    </r>
  </si>
  <si>
    <r>
      <rPr>
        <rFont val="Arial"/>
        <b/>
        <color rgb="FF000000"/>
        <sz val="11.0"/>
      </rPr>
      <t>Slack</t>
    </r>
    <r>
      <rPr>
        <rFont val="Arial"/>
        <color rgb="FF000000"/>
        <sz val="11.0"/>
      </rPr>
      <t xml:space="preserve">: </t>
    </r>
    <r>
      <rPr>
        <rFont val="Arial"/>
        <color rgb="FF0000FF"/>
        <sz val="11.0"/>
      </rPr>
      <t>LINK</t>
    </r>
  </si>
  <si>
    <r>
      <rPr>
        <rFont val="Arial"/>
        <sz val="11.0"/>
      </rPr>
      <t>0. Ensure the people in column I are invited to the slack channel
1. Go to the #fn-release-</t>
    </r>
    <r>
      <rPr>
        <rFont val="Arial"/>
        <color rgb="FFFF0000"/>
        <sz val="11.0"/>
      </rPr>
      <t>CHECKLIST-VERSION</t>
    </r>
    <r>
      <rPr>
        <rFont val="Arial"/>
        <sz val="11.0"/>
      </rPr>
      <t>-ext and spin up a post using the suggested text in Columns H/I
2. Get confirmation from each calendar owner area</t>
    </r>
  </si>
  <si>
    <r>
      <rPr>
        <rFont val="arial, sans, sans-serif"/>
        <sz val="11.0"/>
      </rPr>
      <t xml:space="preserve">:calendar: Calendar Updates for </t>
    </r>
    <r>
      <rPr>
        <rFont val="arial, sans, sans-serif"/>
        <color rgb="FFFF0000"/>
        <sz val="11.0"/>
      </rPr>
      <t>CHECKLIST_VERSION</t>
    </r>
  </si>
  <si>
    <r>
      <rPr>
        <rFont val="arial"/>
        <sz val="11.0"/>
      </rPr>
      <t xml:space="preserve">Hi there @fn-calendar-owners 
Checking in on calendar promotions being setup prior to going live on </t>
    </r>
    <r>
      <rPr>
        <rFont val="arial"/>
        <color rgb="FFFF0000"/>
        <sz val="11.0"/>
      </rPr>
      <t xml:space="preserve">INSERT_DEPLOY_DAYnDATE
</t>
    </r>
    <r>
      <rPr>
        <rFont val="arial"/>
        <sz val="11.0"/>
      </rPr>
      <t xml:space="preserve">
As a heads up, we will be starting pre-cert checks this weekend and would like the final calendar promotions to be in place ahead of that testing if possible.
We go to cert on </t>
    </r>
    <r>
      <rPr>
        <rFont val="arial"/>
        <color rgb="FFFF0000"/>
        <sz val="11.0"/>
      </rPr>
      <t xml:space="preserve">INSERT_CERT_DAY </t>
    </r>
    <r>
      <rPr>
        <rFont val="arial"/>
        <sz val="11.0"/>
      </rPr>
      <t>:)
Please be sure to remove any leak sensitive information from any calendars that are checked into the client-events channel. 
Changes made to that channel will be visible to leakers as early as two hours before the scheduled event is set to go live.
We'll have a follow up check-in with calendar owners closer to deploy, but flagging now to ensure this process is on your radar. 
Thanks in advance!
STW - @Patrick.Malott
BR (Non-Shop) - @DJ.Schilens
BR (Shop) - @Juan.Romero @matthew.geisen @alison.mckenzie @amanda.perry
LTM - @scott.sevon @haley.nelson @michael.krkuc
Juno/Sprout (need confirmation on both) - @Tyler.Yungmann @Keith.Leiker @Jason.Kanagaratnam @Steven.Tarry @Alec.Fisher-Lasky 
Sparks - @Kyle Wynn
DelMar - @Daniel.Nguyen @Andrew.Rimpici
OG - @DJ.Schilens</t>
    </r>
  </si>
  <si>
    <r>
      <rPr>
        <rFont val="Arial"/>
        <sz val="11.0"/>
      </rPr>
      <t xml:space="preserve">Set up </t>
    </r>
    <r>
      <rPr>
        <rFont val="Arial"/>
        <b/>
        <sz val="11.0"/>
      </rPr>
      <t>Modes &amp; Tags</t>
    </r>
    <r>
      <rPr>
        <rFont val="Arial"/>
        <sz val="11.0"/>
      </rPr>
      <t xml:space="preserve"> in FleetMan for Release QA Whiteglove
   </t>
    </r>
    <r>
      <rPr>
        <rFont val="Arial"/>
        <color rgb="FF1155CC"/>
        <sz val="11.0"/>
        <u/>
      </rPr>
      <t>WIKI</t>
    </r>
  </si>
  <si>
    <r>
      <rPr>
        <rFont val="Arial"/>
        <b/>
        <color rgb="FF000000"/>
        <sz val="11.0"/>
      </rPr>
      <t>Slack</t>
    </r>
    <r>
      <rPr>
        <rFont val="Arial"/>
        <color rgb="FF000000"/>
        <sz val="11.0"/>
      </rPr>
      <t xml:space="preserve">: </t>
    </r>
    <r>
      <rPr>
        <rFont val="Arial"/>
        <color rgb="FF0000FF"/>
        <sz val="11.0"/>
      </rPr>
      <t>LINK</t>
    </r>
  </si>
  <si>
    <r>
      <rPr>
        <sz val="11.0"/>
      </rPr>
      <t xml:space="preserve">1. Go to the </t>
    </r>
    <r>
      <rPr>
        <color rgb="FF1155CC"/>
        <sz val="11.0"/>
        <u/>
      </rPr>
      <t>Fleetman Release</t>
    </r>
    <r>
      <rPr>
        <sz val="11.0"/>
      </rPr>
      <t xml:space="preserve"> page and select </t>
    </r>
    <r>
      <rPr>
        <color rgb="FFFF0000"/>
        <sz val="11.0"/>
      </rPr>
      <t>CHECKLIST_VERSION</t>
    </r>
    <r>
      <rPr>
        <sz val="11.0"/>
      </rPr>
      <t xml:space="preserve">
2. If you see a blue banner stating </t>
    </r>
    <r>
      <rPr>
        <b/>
        <sz val="11.0"/>
      </rPr>
      <t>No Tags Defined</t>
    </r>
    <r>
      <rPr>
        <sz val="11.0"/>
      </rPr>
      <t xml:space="preserve">, continue.
3. Select the </t>
    </r>
    <r>
      <rPr>
        <b/>
        <sz val="11.0"/>
      </rPr>
      <t>Import</t>
    </r>
    <r>
      <rPr>
        <sz val="11.0"/>
      </rPr>
      <t xml:space="preserve"> Button (right of </t>
    </r>
    <r>
      <rPr>
        <b/>
        <sz val="11.0"/>
      </rPr>
      <t>Mode Configurations)</t>
    </r>
    <r>
      <rPr>
        <sz val="11.0"/>
      </rPr>
      <t xml:space="preserve"> &gt; Select the previous version from the dropdown
4. Select </t>
    </r>
    <r>
      <rPr>
        <b/>
        <sz val="11.0"/>
      </rPr>
      <t>All</t>
    </r>
    <r>
      <rPr>
        <sz val="11.0"/>
      </rPr>
      <t xml:space="preserve"> (above ID column) to check all boxes
5. Select the Import Button to confirm
6. Scroll down to the bottom of the page and select the Import Button (right of Tags) &gt; Select the previous version from the dropdown
7. Select the Confirm checkbox &gt; Import
8. Once complete, send a message to </t>
    </r>
    <r>
      <rPr>
        <color rgb="FF1155CC"/>
        <sz val="11.0"/>
        <u/>
      </rPr>
      <t>fn-release-team</t>
    </r>
    <r>
      <rPr>
        <sz val="11.0"/>
      </rPr>
      <t xml:space="preserve"> using the suggested text in Column H</t>
    </r>
  </si>
  <si>
    <r>
      <rPr>
        <rFont val="Arial"/>
        <sz val="11.0"/>
      </rPr>
      <t xml:space="preserve">:announcement-1: Just a heads up, we have set up </t>
    </r>
    <r>
      <rPr>
        <rFont val="Arial"/>
        <color rgb="FF0000FF"/>
        <sz val="11.0"/>
      </rPr>
      <t>CHECKLIST_VERSION Modes &amp; Tags in FleetMan</t>
    </r>
    <r>
      <rPr>
        <rFont val="Arial"/>
        <sz val="11.0"/>
      </rPr>
      <t xml:space="preserve"> in preparation of WhiteGloves!ves on the weekend</t>
    </r>
  </si>
  <si>
    <r>
      <rPr>
        <rFont val="Arial"/>
        <sz val="11.0"/>
      </rPr>
      <t xml:space="preserve">Remove Temporary Allow Listed - </t>
    </r>
    <r>
      <rPr>
        <rFont val="Arial"/>
        <b/>
        <sz val="11.0"/>
        <u/>
      </rPr>
      <t>8PM ET</t>
    </r>
    <r>
      <rPr>
        <rFont val="Arial"/>
        <sz val="11.0"/>
      </rPr>
      <t xml:space="preserve">
   </t>
    </r>
    <r>
      <rPr>
        <rFont val="Arial"/>
        <color rgb="FF1155CC"/>
        <sz val="11.0"/>
        <u/>
      </rPr>
      <t>WIKI</t>
    </r>
  </si>
  <si>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</si>
  <si>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sz val="11.0"/>
      </rPr>
      <t xml:space="preserve">1. Go to this P4 file path
</t>
    </r>
    <r>
      <rPr>
        <b/>
        <sz val="11.0"/>
      </rPr>
      <t xml:space="preserve">   //Fortnite/Main/FortniteGame/Build/p4lockdown/lockdown_config.ini</t>
    </r>
    <r>
      <rPr>
        <sz val="11.0"/>
      </rPr>
      <t xml:space="preserve">
2. Check out the file and Open. For the description, use the suggested text in Column H --&gt;
3. In the file, search for </t>
    </r>
    <r>
      <rPr>
        <b/>
        <sz val="11.0"/>
      </rPr>
      <t xml:space="preserve">[ReleaseA-Lockdown-Hardcore] </t>
    </r>
    <r>
      <rPr>
        <sz val="11.0"/>
      </rPr>
      <t>and</t>
    </r>
    <r>
      <rPr>
        <b/>
        <sz val="11.0"/>
      </rPr>
      <t xml:space="preserve"> [ReleaseB-Lockdown-Hardcore]</t>
    </r>
    <r>
      <rPr>
        <sz val="11.0"/>
      </rPr>
      <t xml:space="preserve">
4. Find the list that corresponds to </t>
    </r>
    <r>
      <rPr>
        <color rgb="FFFF0000"/>
        <sz val="11.0"/>
      </rPr>
      <t>CHECKLIST_VERSION</t>
    </r>
    <r>
      <rPr>
        <sz val="11.0"/>
      </rPr>
      <t xml:space="preserve">
5. Delete the names that come after Stan.Hormell (ensure there is no comma after Stans name).
6. Navigate to the </t>
    </r>
    <r>
      <rPr>
        <b/>
        <sz val="11.0"/>
      </rPr>
      <t>[Release-Archive-Hardcore]</t>
    </r>
    <r>
      <rPr>
        <sz val="11.0"/>
      </rPr>
      <t xml:space="preserve"> section and remove the version corresponding to this checklist
7. Save and commit.
8. Post in the #fn-Release-</t>
    </r>
    <r>
      <rPr>
        <color rgb="FFFF0000"/>
        <sz val="11.0"/>
      </rPr>
      <t>CHECKLIST-VERSION</t>
    </r>
    <r>
      <rPr>
        <sz val="11.0"/>
      </rPr>
      <t>-ext Slack Channel using the suggested text in column I</t>
    </r>
  </si>
  <si>
    <r>
      <rPr>
        <rFont val="arial, sans, sans-serif"/>
        <sz val="11.0"/>
      </rPr>
      <t xml:space="preserve">1. Removing Temporary Allow Listers for </t>
    </r>
    <r>
      <rPr>
        <rFont val="arial, sans, sans-serif"/>
        <color rgb="FFFF0000"/>
        <sz val="11.0"/>
      </rPr>
      <t xml:space="preserve">CHECKLIST_VERSION </t>
    </r>
    <r>
      <rPr>
        <rFont val="arial, sans, sans-serif"/>
        <sz val="11.0"/>
      </rPr>
      <t xml:space="preserve">Pencils Down
2. Removing </t>
    </r>
    <r>
      <rPr>
        <rFont val="arial, sans, sans-serif"/>
        <color rgb="FFFF0000"/>
        <sz val="11.0"/>
      </rPr>
      <t xml:space="preserve">CHECKLIST_VERSION </t>
    </r>
    <r>
      <rPr>
        <rFont val="arial, sans, sans-serif"/>
        <sz val="11.0"/>
      </rPr>
      <t xml:space="preserve">from [Release-Archive-Hardcore]
#jira none 
#rnx </t>
    </r>
  </si>
  <si>
    <r>
      <rPr>
        <rFont val="arial, sans, sans-serif"/>
        <sz val="11.0"/>
      </rPr>
      <t xml:space="preserve">:announcement-1: </t>
    </r>
    <r>
      <rPr>
        <rFont val="arial, sans, sans-serif"/>
        <color rgb="FFFF0000"/>
        <sz val="11.0"/>
      </rPr>
      <t>CHECKLIST_VERSION</t>
    </r>
    <r>
      <rPr>
        <rFont val="arial, sans, sans-serif"/>
        <sz val="11.0"/>
      </rPr>
      <t xml:space="preserve"> is now Pencils Down and temporary allowlisted permissions have been revoked:pencilsdown: --
Everyone must now submit any changes through the Submit Tool using the </t>
    </r>
    <r>
      <rPr>
        <rFont val="arial, sans, sans-serif"/>
        <color rgb="FF1155CC"/>
        <sz val="11.0"/>
        <u/>
      </rPr>
      <t>standard integration process</t>
    </r>
    <r>
      <rPr>
        <rFont val="arial, sans, sans-serif"/>
        <sz val="11.0"/>
      </rPr>
      <t>.</t>
    </r>
  </si>
  <si>
    <r>
      <rPr>
        <rFont val="Arial"/>
        <sz val="11.0"/>
      </rPr>
      <t xml:space="preserve">Enable Robomerge Gate - </t>
    </r>
    <r>
      <rPr>
        <rFont val="Arial"/>
        <b/>
        <sz val="11.0"/>
        <u/>
      </rPr>
      <t>8PM ET</t>
    </r>
    <r>
      <rPr>
        <rFont val="Arial"/>
        <sz val="11.0"/>
      </rPr>
      <t xml:space="preserve">
This will create a post in the integrations channel if someone attempts to robomerge a change up to the Pencils Down branch</t>
    </r>
  </si>
  <si>
    <r>
      <rPr>
        <rFont val="Arial"/>
        <b/>
        <sz val="11.0"/>
      </rPr>
      <t>Commit CL:</t>
    </r>
    <r>
      <rPr>
        <rFont val="Arial"/>
        <sz val="11.0"/>
      </rPr>
      <t xml:space="preserve"> 12345</t>
    </r>
  </si>
  <si>
    <r>
      <rPr>
        <sz val="11.0"/>
      </rPr>
      <t xml:space="preserve">1. Go to this P4 file path
</t>
    </r>
    <r>
      <rPr>
        <b/>
        <sz val="11.0"/>
      </rPr>
      <t xml:space="preserve">   //GamePlugins/Main/Programs/RoboMerge/data/fortnite.branchmap.json</t>
    </r>
    <r>
      <rPr>
        <sz val="11.0"/>
      </rPr>
      <t xml:space="preserve">
2. Check out the file and Open. For the description, use the suggested text in Column H --&gt;
3. In the file, search for </t>
    </r>
    <r>
      <rPr>
        <b/>
        <sz val="11.0"/>
      </rPr>
      <t>EDGES</t>
    </r>
    <r>
      <rPr>
        <sz val="11.0"/>
      </rPr>
      <t xml:space="preserve">
4. Set "from" to </t>
    </r>
    <r>
      <rPr>
        <color rgb="FFFF0000"/>
        <sz val="11.0"/>
      </rPr>
      <t>NEXT_VERSION</t>
    </r>
    <r>
      <rPr>
        <sz val="11.0"/>
      </rPr>
      <t xml:space="preserve">
5. Set "to" to the </t>
    </r>
    <r>
      <rPr>
        <color rgb="FFFF0000"/>
        <sz val="11.0"/>
      </rPr>
      <t>CHECKLIST_VERSION</t>
    </r>
    <r>
      <rPr>
        <sz val="11.0"/>
      </rPr>
      <t xml:space="preserve">
6. Use the Robomerge preview feature to ensure that there are no parsing issues (right click the pending CL in p4v and choose Robomerge Preview Graph from UE Toolbox) eg. </t>
    </r>
    <r>
      <rPr>
        <color rgb="FF1155CC"/>
        <sz val="11.0"/>
        <u/>
      </rPr>
      <t>https://robomerge.epicgames.net/preview/33192043</t>
    </r>
    <r>
      <rPr>
        <sz val="11.0"/>
      </rPr>
      <t xml:space="preserve">
7. Save and commit. [</t>
    </r>
    <r>
      <rPr>
        <color rgb="FF1155CC"/>
        <sz val="11.0"/>
        <u/>
      </rPr>
      <t>example</t>
    </r>
    <r>
      <rPr>
        <sz val="11.0"/>
      </rPr>
      <t>]</t>
    </r>
  </si>
  <si>
    <r>
      <rPr>
        <rFont val="Arial"/>
        <sz val="11.0"/>
      </rPr>
      <t xml:space="preserve">Adding </t>
    </r>
    <r>
      <rPr>
        <rFont val="Arial"/>
        <color rgb="FFFF0000"/>
        <sz val="11.0"/>
      </rPr>
      <t xml:space="preserve">CHECKLIST_VERSION </t>
    </r>
    <r>
      <rPr>
        <rFont val="Arial"/>
        <sz val="11.0"/>
      </rPr>
      <t xml:space="preserve">&lt;~~ </t>
    </r>
    <r>
      <rPr>
        <rFont val="Arial"/>
        <color rgb="FFFF0000"/>
        <sz val="11.0"/>
      </rPr>
      <t xml:space="preserve">NEXT_VERSION </t>
    </r>
    <r>
      <rPr>
        <rFont val="Arial"/>
        <sz val="11.0"/>
      </rPr>
      <t>Robomerge Gate Alert
#jira none
#rnx
#fyi stan.hormell, swarm-ue-build-reviews</t>
    </r>
  </si>
  <si>
    <t>Pre-Candidate Build</t>
  </si>
  <si>
    <r>
      <rPr>
        <rFont val="Arial"/>
        <sz val="11.0"/>
      </rPr>
      <t xml:space="preserve">1. Go to any </t>
    </r>
    <r>
      <rPr>
        <rFont val="Arial"/>
        <color rgb="FFFF0000"/>
        <sz val="11.0"/>
      </rPr>
      <t>CHECKLIST_VERSION</t>
    </r>
    <r>
      <rPr>
        <rFont val="Arial"/>
        <sz val="11.0"/>
      </rPr>
      <t xml:space="preserve"> completed build on the P drive in the following example path
</t>
    </r>
    <r>
      <rPr>
        <rFont val="Arial"/>
        <b/>
        <sz val="11.0"/>
      </rPr>
      <t>P:\Builds\Fortnite\++Fortnite+Release-</t>
    </r>
    <r>
      <rPr>
        <rFont val="Arial"/>
        <b/>
        <color rgb="FFFF0000"/>
        <sz val="11.0"/>
      </rPr>
      <t>CHECKLIST_VERSION</t>
    </r>
    <r>
      <rPr>
        <rFont val="Arial"/>
        <b/>
        <sz val="11.0"/>
      </rPr>
      <t>-CL-12345678</t>
    </r>
    <r>
      <rPr>
        <rFont val="Arial"/>
        <sz val="11.0"/>
      </rPr>
      <t xml:space="preserve">
2. Go to the </t>
    </r>
    <r>
      <rPr>
        <rFont val="Arial"/>
        <b/>
        <sz val="11.0"/>
      </rPr>
      <t>XB1Client</t>
    </r>
    <r>
      <rPr>
        <rFont val="Arial"/>
        <sz val="11.0"/>
      </rPr>
      <t xml:space="preserve"> folder &gt; </t>
    </r>
    <r>
      <rPr>
        <rFont val="Arial"/>
        <b/>
        <sz val="11.0"/>
      </rPr>
      <t>FullPackages</t>
    </r>
    <r>
      <rPr>
        <rFont val="Arial"/>
        <sz val="11.0"/>
      </rPr>
      <t xml:space="preserve"> folder and open the </t>
    </r>
    <r>
      <rPr>
        <rFont val="Arial"/>
        <b/>
        <sz val="11.0"/>
      </rPr>
      <t>Validator_xxxxx</t>
    </r>
    <r>
      <rPr>
        <rFont val="Arial"/>
        <sz val="11.0"/>
      </rPr>
      <t xml:space="preserve"> link (bottom of list)
3. Search for the string "&lt;ValidationSummary&gt;" (or look for the 3rd dropdown) to view the results
4. Repeat steps 2-3 this for all Xbox Folders (ex. </t>
    </r>
    <r>
      <rPr>
        <rFont val="Arial"/>
        <b/>
        <sz val="11.0"/>
      </rPr>
      <t>XSX</t>
    </r>
    <r>
      <rPr>
        <rFont val="Arial"/>
        <sz val="11.0"/>
      </rPr>
      <t xml:space="preserve">)
5. If it says anything other than </t>
    </r>
    <r>
      <rPr>
        <rFont val="Arial"/>
        <b/>
        <sz val="11.0"/>
        <u/>
      </rPr>
      <t>0 Total Warnings / 0 Total Failures</t>
    </r>
    <r>
      <rPr>
        <rFont val="Arial"/>
        <sz val="11.0"/>
      </rPr>
      <t xml:space="preserve">, start a thread in the </t>
    </r>
    <r>
      <rPr>
        <rFont val="Arial"/>
        <color rgb="FFFF0000"/>
        <sz val="11.0"/>
      </rPr>
      <t>release-CHECKLIST_VERSION</t>
    </r>
    <r>
      <rPr>
        <rFont val="Arial"/>
        <sz val="11.0"/>
      </rPr>
      <t xml:space="preserve"> slack channel and loop in the </t>
    </r>
    <r>
      <rPr>
        <rFont val="Arial"/>
        <b/>
        <sz val="11.0"/>
        <u/>
      </rPr>
      <t>Tech-Console Component</t>
    </r>
    <r>
      <rPr>
        <rFont val="Arial"/>
        <sz val="11.0"/>
      </rPr>
      <t xml:space="preserve"> Owners (primarily Mickael Gilabert)</t>
    </r>
  </si>
  <si>
    <r>
      <rPr>
        <rFont val="Arial"/>
        <sz val="11.0"/>
      </rPr>
      <t xml:space="preserve">Send Akamai early estimate of patch sizes
</t>
    </r>
    <r>
      <rPr>
        <rFont val="Arial"/>
        <b/>
        <sz val="11.0"/>
      </rPr>
      <t xml:space="preserve"> - Email</t>
    </r>
  </si>
  <si>
    <r>
      <rPr>
        <rFont val="Arial"/>
        <sz val="11.0"/>
      </rPr>
      <t xml:space="preserve">Notify Nvidia of the upcoming patch date and time
</t>
    </r>
    <r>
      <rPr>
        <rFont val="Arial"/>
        <b/>
        <sz val="11.0"/>
      </rPr>
      <t xml:space="preserve"> - Email</t>
    </r>
  </si>
  <si>
    <r>
      <rPr>
        <rFont val="Arial"/>
        <sz val="11.0"/>
      </rPr>
      <t xml:space="preserve">Notify AWS of the upcoming patch date, time, and sizes
</t>
    </r>
    <r>
      <rPr>
        <rFont val="Arial"/>
        <b/>
        <sz val="11.0"/>
      </rPr>
      <t xml:space="preserve"> - Email</t>
    </r>
  </si>
  <si>
    <r>
      <rPr>
        <rFont val="Arial"/>
        <sz val="11.0"/>
      </rPr>
      <t xml:space="preserve">Notify Fastly of the upcoming patch date, time, and patch sizes
</t>
    </r>
    <r>
      <rPr>
        <rFont val="Arial"/>
        <b/>
        <sz val="11.0"/>
      </rPr>
      <t xml:space="preserve"> - Slack Post </t>
    </r>
  </si>
  <si>
    <r>
      <rPr>
        <rFont val="Arial"/>
        <sz val="11.0"/>
      </rPr>
      <t xml:space="preserve">Notify Akamai of the upcoming patch date, time, and patch sizes
</t>
    </r>
    <r>
      <rPr>
        <rFont val="Arial"/>
        <b/>
        <sz val="11.0"/>
      </rPr>
      <t xml:space="preserve"> - Slack Post </t>
    </r>
  </si>
  <si>
    <r>
      <rPr>
        <color rgb="FF1155CC"/>
        <u/>
      </rPr>
      <t>#vndr-akamai-ext</t>
    </r>
  </si>
  <si>
    <r>
      <rPr>
        <rFont val="Arial"/>
        <sz val="11.0"/>
      </rPr>
      <t xml:space="preserve">Notify Cloudflare channel of the upcoming patch date, time, and patch sizes
</t>
    </r>
    <r>
      <rPr>
        <rFont val="Arial"/>
        <b/>
        <sz val="11.0"/>
      </rPr>
      <t xml:space="preserve"> - Slack Post </t>
    </r>
  </si>
  <si>
    <r>
      <rPr>
        <rFont val="Arial"/>
        <sz val="11.0"/>
      </rPr>
      <t xml:space="preserve">Notify ISP email group alias of the upcoming patch date, time and patch sizes
</t>
    </r>
    <r>
      <rPr>
        <rFont val="Arial"/>
        <b/>
        <sz val="11.0"/>
      </rPr>
      <t xml:space="preserve"> - Email</t>
    </r>
  </si>
  <si>
    <r>
      <rPr>
        <rFont val="Arial"/>
        <color rgb="FF000000"/>
        <sz val="11.0"/>
      </rPr>
      <t xml:space="preserve">Request Patches: SIEA (07022) - </t>
    </r>
    <r>
      <rPr>
        <rFont val="Arial"/>
        <color rgb="FF1155CC"/>
        <sz val="11.0"/>
        <u/>
      </rPr>
      <t>WIKI</t>
    </r>
  </si>
  <si>
    <r>
      <rPr>
        <rFont val="Arial"/>
        <color rgb="FF000000"/>
        <sz val="11.0"/>
      </rPr>
      <t xml:space="preserve">Request Patches: SIEE (07669) - </t>
    </r>
    <r>
      <rPr>
        <rFont val="Arial"/>
        <color rgb="FF1155CC"/>
        <sz val="11.0"/>
        <u/>
      </rPr>
      <t>WIKI</t>
    </r>
  </si>
  <si>
    <r>
      <rPr>
        <rFont val="arial,sans,sans-serif"/>
        <sz val="11.0"/>
      </rPr>
      <t xml:space="preserve">1. Go to </t>
    </r>
    <r>
      <rPr>
        <rFont val="arial,sans,sans-serif"/>
        <color rgb="FF1155CC"/>
        <sz val="11.0"/>
        <u/>
      </rPr>
      <t>https://appstoreconnect.apple.com/apps</t>
    </r>
    <r>
      <rPr>
        <rFont val="arial,sans,sans-serif"/>
        <sz val="11.0"/>
      </rPr>
      <t xml:space="preserve">
2. Select Fortnite
3. From the Distribution tab, in the left-hand column click the (+) button to add a new version if it does not already exist (Only two versions can be in at one time: the Live build and the Next build)
4. Sanity check that the metadata has carried over correctly
5. Confirm with publishing (Alex Conner/Emu Servais) if any screenshots or text need to be updated (The data present in App Store connect only appears in the App Installation Sheet, when confirming to install Fortnite. EGS metadata is found in Product Framework)
* What's New in This Version -- metadata is not required as per 2.3.12 (listed as n/a for Notarization Review Guidelines Only)</t>
    </r>
  </si>
  <si>
    <r>
      <rPr>
        <rFont val="Arial"/>
        <b/>
        <sz val="11.0"/>
      </rPr>
      <t>Redundancy</t>
    </r>
    <r>
      <rPr>
        <rFont val="Arial"/>
        <b/>
        <color rgb="FF1155CC"/>
        <sz val="11.0"/>
        <u/>
      </rPr>
      <t xml:space="preserve">
</t>
    </r>
    <r>
      <rPr>
        <rFont val="Arial"/>
        <sz val="11.0"/>
      </rPr>
      <t xml:space="preserve">Request Final DAD Links for WG testing:
</t>
    </r>
    <r>
      <rPr>
        <rFont val="Arial"/>
        <b/>
        <sz val="11.0"/>
      </rPr>
      <t>They should provide the following:</t>
    </r>
    <r>
      <rPr>
        <rFont val="Arial"/>
        <sz val="11.0"/>
      </rPr>
      <t xml:space="preserve">
    * Weblinks: 
        * Browse 
        * Library
    * DAD V2 (used to push live to Discover)
        * Browse
        * Library
        * Discover
        * Web (fortnite . com)</t>
    </r>
  </si>
  <si>
    <r>
      <rPr>
        <rFont val="Arial"/>
        <b/>
        <sz val="11.0"/>
      </rPr>
      <t>Final Dad CL</t>
    </r>
    <r>
      <rPr>
        <rFont val="Arial"/>
        <sz val="11.0"/>
      </rPr>
      <t>: 12345</t>
    </r>
  </si>
  <si>
    <r>
      <rPr>
        <rFont val="Arial"/>
        <sz val="11.0"/>
      </rPr>
      <t xml:space="preserve">1. Continue follow up in the original thread from row 68 using the suggested text in Columns I
</t>
    </r>
    <r>
      <rPr>
        <rFont val="Arial"/>
        <b/>
        <sz val="11.0"/>
      </rPr>
      <t xml:space="preserve">   a. Once the final info is provided, continue to step 2
</t>
    </r>
    <r>
      <rPr>
        <rFont val="Arial"/>
        <sz val="11.0"/>
      </rPr>
      <t xml:space="preserve">2. Go to </t>
    </r>
    <r>
      <rPr>
        <rFont val="Arial"/>
        <color rgb="FF1155CC"/>
        <sz val="11.0"/>
        <u/>
      </rPr>
      <t xml:space="preserve">this </t>
    </r>
    <r>
      <rPr>
        <rFont val="Arial"/>
        <sz val="11.0"/>
      </rPr>
      <t xml:space="preserve">link, replace the XX,XX with </t>
    </r>
    <r>
      <rPr>
        <rFont val="Arial"/>
        <color rgb="FFFF0000"/>
        <sz val="11.0"/>
      </rPr>
      <t>CHECKLIST_VERSION</t>
    </r>
    <r>
      <rPr>
        <rFont val="Arial"/>
        <sz val="11.0"/>
      </rPr>
      <t xml:space="preserve"> and refresh the page.
3. Reconfirm the CL is green and has a red UNLOCK icon.
4. Verify locked CL matches the CL in the 3 links provided in step 1a.</t>
    </r>
  </si>
  <si>
    <r>
      <rPr>
        <sz val="11.0"/>
      </rPr>
      <t xml:space="preserve">Checking in on final revision delivery. 
Anything to update since our last request above? 
We are starting pre-cert checks </t>
    </r>
    <r>
      <rPr>
        <color rgb="FFFF0000"/>
        <sz val="11.0"/>
      </rPr>
      <t>INSERT_DAY</t>
    </r>
    <r>
      <rPr>
        <sz val="11.0"/>
      </rPr>
      <t xml:space="preserve"> and want to ensure QA is running their :whiteglove-wave: with the most accurate info.
We are still targeting to go to cert on </t>
    </r>
    <r>
      <rPr>
        <color rgb="FFFF0000"/>
        <sz val="11.0"/>
      </rPr>
      <t>INSERT_CERT_DAY</t>
    </r>
    <r>
      <rPr>
        <sz val="11.0"/>
      </rPr>
      <t xml:space="preserve"> :smiley: </t>
    </r>
  </si>
  <si>
    <r>
      <rPr>
        <rFont val="Arial"/>
        <b/>
        <sz val="11.0"/>
      </rPr>
      <t>Final Shop CL</t>
    </r>
    <r>
      <rPr>
        <rFont val="Arial"/>
        <sz val="11.0"/>
      </rPr>
      <t>: 12345</t>
    </r>
  </si>
  <si>
    <r>
      <rPr>
        <rFont val="Arial"/>
        <sz val="11.0"/>
      </rPr>
      <t>1. Send message in the #fn-release-</t>
    </r>
    <r>
      <rPr>
        <rFont val="Arial"/>
        <color rgb="FFFF0000"/>
        <sz val="11.0"/>
      </rPr>
      <t>CHECKLIST-VERSION</t>
    </r>
    <r>
      <rPr>
        <rFont val="Arial"/>
        <sz val="11.0"/>
      </rPr>
      <t xml:space="preserve">-ext channel using the suggested text in Columns H/I
</t>
    </r>
  </si>
  <si>
    <r>
      <rPr>
        <sz val="11.0"/>
      </rPr>
      <t xml:space="preserve">:shopping_bags: </t>
    </r>
    <r>
      <rPr>
        <color rgb="FFFF0000"/>
        <sz val="11.0"/>
      </rPr>
      <t>CHECKLIST_VERSION</t>
    </r>
    <r>
      <rPr>
        <sz val="11.0"/>
      </rPr>
      <t xml:space="preserve"> Final Shop Changes :shopping_bags: </t>
    </r>
  </si>
  <si>
    <r>
      <rPr>
        <sz val="11.0"/>
      </rPr>
      <t xml:space="preserve">Hello there @juan romero @nick.owens @Steve.Allison @amanda.perry @Matthew.Geisen @alison.McKenzie 
Just double checking in on final shop delivery. Anything else coming in hot? 
I see the last committed change on </t>
    </r>
    <r>
      <rPr>
        <color rgb="FFFF0000"/>
        <sz val="11.0"/>
      </rPr>
      <t xml:space="preserve">INSERT_JIRA_FROM_ROW46 </t>
    </r>
    <r>
      <rPr>
        <sz val="11.0"/>
      </rPr>
      <t xml:space="preserve">is </t>
    </r>
    <r>
      <rPr>
        <color rgb="FFFF0000"/>
        <sz val="11.0"/>
      </rPr>
      <t xml:space="preserve">FIX_CL_FROM_JIRA
</t>
    </r>
    <r>
      <rPr>
        <sz val="11.0"/>
      </rPr>
      <t xml:space="preserve">
We are starting pre-cert checks </t>
    </r>
    <r>
      <rPr>
        <color rgb="FFFF0000"/>
        <sz val="11.0"/>
      </rPr>
      <t xml:space="preserve">INSERT_DAY </t>
    </r>
    <r>
      <rPr>
        <sz val="11.0"/>
      </rPr>
      <t xml:space="preserve">and want to ensure QA is running their :whiteglove-wave: against the final shop revisions if they are locked in.
We are targeting to go to cert on </t>
    </r>
    <r>
      <rPr>
        <color rgb="FFFF0000"/>
        <sz val="11.0"/>
      </rPr>
      <t xml:space="preserve">INSERT_CERT_DAY </t>
    </r>
    <r>
      <rPr>
        <sz val="11.0"/>
      </rPr>
      <t xml:space="preserve">:smiley: </t>
    </r>
  </si>
  <si>
    <r>
      <rPr>
        <rFont val="Arial"/>
        <b/>
        <sz val="11.0"/>
      </rPr>
      <t>Slack:</t>
    </r>
    <r>
      <rPr>
        <rFont val="Arial"/>
        <b val="0"/>
        <sz val="11.0"/>
      </rPr>
      <t xml:space="preserve"> </t>
    </r>
    <r>
      <rPr>
        <rFont val="Arial"/>
        <b val="0"/>
        <color rgb="FF0000FF"/>
        <sz val="11.0"/>
      </rPr>
      <t>LINK</t>
    </r>
  </si>
  <si>
    <r>
      <rPr>
        <rFont val="Arial"/>
        <sz val="11.0"/>
      </rPr>
      <t xml:space="preserve">Details in this document </t>
    </r>
    <r>
      <rPr>
        <rFont val="Arial"/>
        <color rgb="FF1155CC"/>
        <sz val="11.0"/>
        <u/>
      </rPr>
      <t>https://docs.google.com/document/d/1krb18jjtEBn10duEBgaiklnLnN55RE5raKLL4acSX3c/edit#heading=h.xd3o88dyuuik
Example Post</t>
    </r>
  </si>
  <si>
    <r>
      <rPr>
        <rFont val="Arial"/>
        <sz val="11.0"/>
      </rPr>
      <t xml:space="preserve">Send </t>
    </r>
    <r>
      <rPr>
        <rFont val="Arial"/>
        <sz val="11.0"/>
        <u/>
      </rPr>
      <t>Last Call</t>
    </r>
    <r>
      <rPr>
        <rFont val="Arial"/>
        <sz val="11.0"/>
      </rPr>
      <t xml:space="preserve"> bump for callouts in the </t>
    </r>
    <r>
      <rPr>
        <rFont val="Arial"/>
        <b/>
        <sz val="11.0"/>
      </rPr>
      <t>Release Strategy Email</t>
    </r>
    <r>
      <rPr>
        <rFont val="Arial"/>
        <sz val="11.0"/>
      </rPr>
      <t xml:space="preserve">. 
</t>
    </r>
    <r>
      <rPr>
        <rFont val="Arial"/>
        <color rgb="FF1155CC"/>
        <sz val="11.0"/>
        <u/>
      </rPr>
      <t>WIKI</t>
    </r>
  </si>
  <si>
    <r>
      <rPr>
        <rFont val="arial,sans,sans-serif"/>
        <sz val="11.0"/>
      </rPr>
      <t xml:space="preserve">1. Go to your email and search for the </t>
    </r>
    <r>
      <rPr>
        <rFont val="arial,sans,sans-serif"/>
        <b/>
        <sz val="11.0"/>
      </rPr>
      <t>"</t>
    </r>
    <r>
      <rPr>
        <rFont val="arial,sans,sans-serif"/>
        <b/>
        <color rgb="FFFF0000"/>
        <sz val="11.0"/>
      </rPr>
      <t>CHECKLIST_VERSION</t>
    </r>
    <r>
      <rPr>
        <rFont val="arial,sans,sans-serif"/>
        <b/>
        <sz val="11.0"/>
      </rPr>
      <t xml:space="preserve"> Release Strategy"</t>
    </r>
    <r>
      <rPr>
        <rFont val="arial,sans,sans-serif"/>
        <sz val="11.0"/>
      </rPr>
      <t xml:space="preserve">
2. Send a follow up email using the suggested text in Column H
   a. Deadline for a </t>
    </r>
    <r>
      <rPr>
        <rFont val="arial,sans,sans-serif"/>
        <sz val="11.0"/>
        <u/>
      </rPr>
      <t>Tuesday deploy is noon on the Friday</t>
    </r>
    <r>
      <rPr>
        <rFont val="arial,sans,sans-serif"/>
        <sz val="11.0"/>
      </rPr>
      <t xml:space="preserve">
   b. Deadline for a </t>
    </r>
    <r>
      <rPr>
        <rFont val="arial,sans,sans-serif"/>
        <sz val="11.0"/>
        <u/>
      </rPr>
      <t>Friday deploy is noon on the Tuesday</t>
    </r>
  </si>
  <si>
    <r>
      <rPr>
        <rFont val="Arial"/>
        <sz val="11.0"/>
      </rPr>
      <t xml:space="preserve">Bumping the thread here for any last minute </t>
    </r>
    <r>
      <rPr>
        <rFont val="Arial"/>
        <color rgb="FFFF0000"/>
        <sz val="11.0"/>
      </rPr>
      <t xml:space="preserve">CHECKLIST_VERSION </t>
    </r>
    <r>
      <rPr>
        <rFont val="Arial"/>
        <sz val="11.0"/>
      </rPr>
      <t xml:space="preserve">Call Outs
</t>
    </r>
    <r>
      <rPr>
        <rFont val="Arial"/>
        <color rgb="FFFF0000"/>
        <sz val="11.0"/>
      </rPr>
      <t>Recopy the deadline line from the original email in again</t>
    </r>
  </si>
  <si>
    <r>
      <rPr>
        <rFont val="Arial"/>
        <sz val="11.0"/>
      </rPr>
      <t xml:space="preserve">Determine Ship List (using the below Airtable) and pin it in Slack
New Hotness: 
</t>
    </r>
    <r>
      <rPr>
        <rFont val="Arial"/>
        <color rgb="FF1155CC"/>
        <sz val="11.0"/>
        <u/>
      </rPr>
      <t>Deliverables Roadmap
Build View</t>
    </r>
  </si>
  <si>
    <r>
      <rPr>
        <rFont val="Arial"/>
        <b/>
        <color rgb="FF000000"/>
        <sz val="11.0"/>
      </rPr>
      <t>Slack</t>
    </r>
    <r>
      <rPr>
        <rFont val="Arial"/>
        <color rgb="FF000000"/>
        <sz val="11.0"/>
      </rPr>
      <t xml:space="preserve">: </t>
    </r>
    <r>
      <rPr>
        <rFont val="Arial"/>
        <color rgb="FF0000FF"/>
        <sz val="11.0"/>
      </rPr>
      <t>LINK</t>
    </r>
  </si>
  <si>
    <r>
      <rPr>
        <rFont val="Arial"/>
        <sz val="11.0"/>
      </rPr>
      <t xml:space="preserve">1. Go to the </t>
    </r>
    <r>
      <rPr>
        <rFont val="Arial"/>
        <color rgb="FF1155CC"/>
        <sz val="11.0"/>
        <u/>
      </rPr>
      <t>Deliverables Roadmap</t>
    </r>
    <r>
      <rPr>
        <rFont val="Arial"/>
        <sz val="11.0"/>
      </rPr>
      <t xml:space="preserve"> and set the filter date to the deploy date
2. Compile a list of all changes going into the release using the format in Column H
3. Post to #fn-release-</t>
    </r>
    <r>
      <rPr>
        <rFont val="Arial"/>
        <color rgb="FFFF0000"/>
        <sz val="11.0"/>
      </rPr>
      <t>CHECKLIST-VERSION</t>
    </r>
    <r>
      <rPr>
        <rFont val="Arial"/>
        <sz val="11.0"/>
      </rPr>
      <t xml:space="preserve">-ext channel and Pin the message.
     </t>
    </r>
    <r>
      <rPr>
        <rFont val="Arial"/>
        <color rgb="FF1155CC"/>
        <sz val="11.0"/>
        <u/>
      </rPr>
      <t>Example Here</t>
    </r>
  </si>
  <si>
    <r>
      <rPr>
        <color rgb="FFFF0000"/>
        <sz val="11.0"/>
      </rPr>
      <t>CHECKLIST_VERSION</t>
    </r>
    <r>
      <rPr>
        <sz val="11.0"/>
      </rPr>
      <t xml:space="preserve"> Ship List :ship:
- Items/Gameplay: </t>
    </r>
    <r>
      <rPr>
        <color rgb="FFFF0000"/>
        <sz val="11.0"/>
      </rPr>
      <t>XXX</t>
    </r>
    <r>
      <rPr>
        <sz val="11.0"/>
      </rPr>
      <t xml:space="preserve">
- REGS/Quests: </t>
    </r>
    <r>
      <rPr>
        <color rgb="FFFF0000"/>
        <sz val="11.0"/>
      </rPr>
      <t>XXX</t>
    </r>
    <r>
      <rPr>
        <sz val="11.0"/>
      </rPr>
      <t xml:space="preserve">
- Creative: </t>
    </r>
    <r>
      <rPr>
        <color rgb="FFFF0000"/>
        <sz val="11.0"/>
      </rPr>
      <t xml:space="preserve">XXX
</t>
    </r>
    <r>
      <rPr>
        <sz val="11.0"/>
      </rPr>
      <t>:exclamation: Disclaimer: :exclamation: 
If there is anything missing or incorrect with this list, please have the corresponding owners update the Airtable from which this information is taken from (</t>
    </r>
    <r>
      <rPr>
        <color rgb="FF1155CC"/>
        <sz val="11.0"/>
        <u/>
      </rPr>
      <t>Deliverables Roadmap</t>
    </r>
    <r>
      <rPr>
        <sz val="11.0"/>
      </rPr>
      <t>)</t>
    </r>
  </si>
  <si>
    <t>OPS
Need to make an additional Embedded item</t>
  </si>
  <si>
    <r>
      <rPr>
        <rFont val="Arial"/>
        <b/>
        <sz val="11.0"/>
      </rPr>
      <t xml:space="preserve">Slack Links:
</t>
    </r>
    <r>
      <rPr>
        <rFont val="Arial"/>
        <sz val="11.0"/>
      </rPr>
      <t xml:space="preserve">
LiveOps
ReleaseQA
Community
Tech Console</t>
    </r>
  </si>
  <si>
    <r>
      <rPr>
        <sz val="11.0"/>
      </rPr>
      <t xml:space="preserve">1. Message the below groups using the suggested text in Column H.
</t>
    </r>
    <r>
      <rPr>
        <b/>
        <sz val="11.0"/>
      </rPr>
      <t xml:space="preserve">  </t>
    </r>
    <r>
      <rPr>
        <sz val="11.0"/>
      </rPr>
      <t xml:space="preserve"> a.</t>
    </r>
    <r>
      <rPr>
        <b/>
        <sz val="11.0"/>
      </rPr>
      <t xml:space="preserve"> </t>
    </r>
    <r>
      <rPr>
        <color rgb="FF1155CC"/>
        <sz val="11.0"/>
        <u/>
      </rPr>
      <t xml:space="preserve">LiveOps
</t>
    </r>
    <r>
      <rPr>
        <sz val="11.0"/>
      </rPr>
      <t xml:space="preserve">   b. </t>
    </r>
    <r>
      <rPr>
        <color rgb="FF1155CC"/>
        <sz val="11.0"/>
        <u/>
      </rPr>
      <t xml:space="preserve">ReleaseQA
</t>
    </r>
    <r>
      <rPr>
        <sz val="11.0"/>
      </rPr>
      <t xml:space="preserve">   c. </t>
    </r>
    <r>
      <rPr>
        <color rgb="FF1155CC"/>
        <sz val="11.0"/>
        <u/>
      </rPr>
      <t xml:space="preserve">Community
</t>
    </r>
    <r>
      <rPr>
        <sz val="11.0"/>
      </rPr>
      <t xml:space="preserve">   d. </t>
    </r>
    <r>
      <rPr>
        <color rgb="FF1155CC"/>
        <sz val="11.0"/>
        <u/>
      </rPr>
      <t>Release Management</t>
    </r>
    <r>
      <rPr>
        <sz val="11.0"/>
      </rPr>
      <t xml:space="preserve"> - Row 24
   e. </t>
    </r>
    <r>
      <rPr>
        <color rgb="FF1155CC"/>
        <sz val="11.0"/>
        <u/>
      </rPr>
      <t>Tech Console</t>
    </r>
  </si>
  <si>
    <r>
      <rPr>
        <sz val="11.0"/>
      </rPr>
      <t xml:space="preserve">Hey </t>
    </r>
    <r>
      <rPr>
        <color rgb="FFFF0000"/>
        <sz val="11.0"/>
      </rPr>
      <t xml:space="preserve">INSERT_GROUP </t>
    </r>
    <r>
      <rPr>
        <sz val="11.0"/>
      </rPr>
      <t xml:space="preserve">Team!
Who is your representative for the upcoming </t>
    </r>
    <r>
      <rPr>
        <color rgb="FFFF0000"/>
        <sz val="11.0"/>
      </rPr>
      <t>CHECKLIST_VERSION</t>
    </r>
    <r>
      <rPr>
        <sz val="11.0"/>
      </rPr>
      <t xml:space="preserve"> release? 
Once you know, please add the name(s) to the corresponding place in the `People On Duty` section of </t>
    </r>
    <r>
      <rPr>
        <color rgb="FF0000FF"/>
        <sz val="11.0"/>
      </rPr>
      <t xml:space="preserve">REAL-1234 's </t>
    </r>
    <r>
      <rPr>
        <sz val="11.0"/>
      </rPr>
      <t>description.
:ty: in advance!</t>
    </r>
  </si>
  <si>
    <r>
      <rPr>
        <b/>
        <sz val="11.0"/>
      </rPr>
      <t xml:space="preserve">Release Managers:
</t>
    </r>
    <r>
      <rPr>
        <sz val="11.0"/>
      </rPr>
      <t xml:space="preserve">Hey </t>
    </r>
    <r>
      <rPr>
        <color rgb="FFFF0000"/>
        <sz val="11.0"/>
      </rPr>
      <t>PERSON_LISTED_IN_SHEET</t>
    </r>
    <r>
      <rPr>
        <sz val="11.0"/>
      </rPr>
      <t xml:space="preserve">:
You all good to own the upcoming </t>
    </r>
    <r>
      <rPr>
        <color rgb="FFFF0000"/>
        <sz val="11.0"/>
      </rPr>
      <t>CHECKLIST_VERSION</t>
    </r>
    <r>
      <rPr>
        <sz val="11.0"/>
      </rPr>
      <t xml:space="preserve"> release? Looks like you are on the </t>
    </r>
    <r>
      <rPr>
        <color rgb="FF1155CC"/>
        <sz val="11.0"/>
        <u/>
      </rPr>
      <t>FN Release Schedule</t>
    </r>
    <r>
      <rPr>
        <sz val="11.0"/>
      </rPr>
      <t xml:space="preserve"> for it. If so, I'll make sure to get you added to our </t>
    </r>
    <r>
      <rPr>
        <color rgb="FFFF0000"/>
        <sz val="11.0"/>
      </rPr>
      <t>REAL-XXX</t>
    </r>
    <r>
      <rPr>
        <sz val="11.0"/>
      </rPr>
      <t xml:space="preserve"> ticket for tracking. Thanks!</t>
    </r>
  </si>
  <si>
    <r>
      <rPr>
        <rFont val="Arial"/>
        <sz val="11.0"/>
      </rPr>
      <t xml:space="preserve">Whiteglove has been completed on </t>
    </r>
    <r>
      <rPr>
        <rFont val="Arial"/>
        <b/>
        <sz val="11.0"/>
        <u/>
      </rPr>
      <t>INITIAL</t>
    </r>
    <r>
      <rPr>
        <rFont val="Arial"/>
        <b/>
        <sz val="11.0"/>
      </rPr>
      <t xml:space="preserve"> </t>
    </r>
    <r>
      <rPr>
        <rFont val="Arial"/>
        <sz val="11.0"/>
      </rPr>
      <t xml:space="preserve">release candidate (aka crit checks) and issues called out have been threaded/escalated for triage
</t>
    </r>
    <r>
      <rPr>
        <rFont val="Arial"/>
        <b/>
        <sz val="11.0"/>
      </rPr>
      <t>Note:</t>
    </r>
    <r>
      <rPr>
        <rFont val="Arial"/>
        <sz val="11.0"/>
      </rPr>
      <t xml:space="preserve"> We will never be releasing this build. There will always be another CL for our final candidate (</t>
    </r>
    <r>
      <rPr>
        <rFont val="Arial"/>
        <color rgb="FF1155CC"/>
        <sz val="11.0"/>
        <u/>
      </rPr>
      <t>THIS LINE</t>
    </r>
    <r>
      <rPr>
        <rFont val="Arial"/>
        <sz val="11.0"/>
      </rPr>
      <t>)</t>
    </r>
  </si>
  <si>
    <r>
      <rPr>
        <rFont val="Arial"/>
        <b/>
        <color rgb="FF000000"/>
        <sz val="11.0"/>
      </rPr>
      <t>Slack WG</t>
    </r>
    <r>
      <rPr>
        <rFont val="Arial"/>
        <color rgb="FF000000"/>
        <sz val="11.0"/>
      </rPr>
      <t xml:space="preserve">: </t>
    </r>
    <r>
      <rPr>
        <rFont val="Arial"/>
        <color rgb="FF0000FF"/>
        <sz val="11.0"/>
      </rPr>
      <t>LINK</t>
    </r>
  </si>
  <si>
    <r>
      <rPr>
        <rFont val="Arial"/>
        <sz val="11.0"/>
      </rPr>
      <t>1. Go to #fn-release-</t>
    </r>
    <r>
      <rPr>
        <rFont val="Arial"/>
        <color rgb="FFFF0000"/>
        <sz val="11.0"/>
      </rPr>
      <t>CHECKLIST-VERSION</t>
    </r>
    <r>
      <rPr>
        <rFont val="Arial"/>
        <sz val="11.0"/>
      </rPr>
      <t>-ext and search for "</t>
    </r>
    <r>
      <rPr>
        <rFont val="Arial"/>
        <sz val="11.0"/>
        <u/>
      </rPr>
      <t xml:space="preserve">Fortnite </t>
    </r>
    <r>
      <rPr>
        <rFont val="Arial"/>
        <color rgb="FFFF0000"/>
        <sz val="11.0"/>
        <u/>
      </rPr>
      <t>CHECKLIST_VERSION</t>
    </r>
    <r>
      <rPr>
        <rFont val="Arial"/>
        <sz val="11.0"/>
        <u/>
      </rPr>
      <t xml:space="preserve"> Whiteglove:</t>
    </r>
    <r>
      <rPr>
        <rFont val="Arial"/>
        <sz val="11.0"/>
      </rPr>
      <t xml:space="preserve">" 
   a. This should bring up all instances of whitegloves bring run
2. Ensure RQA completes the </t>
    </r>
    <r>
      <rPr>
        <rFont val="Arial"/>
        <b/>
        <sz val="11.0"/>
        <u/>
      </rPr>
      <t>Client WG</t>
    </r>
    <r>
      <rPr>
        <rFont val="Arial"/>
        <sz val="11.0"/>
      </rPr>
      <t xml:space="preserve"> the day before cert submission (ideally 2 days before)
   a. You can track progress in </t>
    </r>
    <r>
      <rPr>
        <rFont val="Arial"/>
        <color rgb="FF1155CC"/>
        <sz val="11.0"/>
        <u/>
      </rPr>
      <t>TestRail</t>
    </r>
    <r>
      <rPr>
        <rFont val="Arial"/>
        <sz val="11.0"/>
      </rPr>
      <t xml:space="preserve"> (</t>
    </r>
    <r>
      <rPr>
        <rFont val="Arial"/>
        <color rgb="FFFF00FF"/>
        <sz val="11.0"/>
      </rPr>
      <t>STC</t>
    </r>
    <r>
      <rPr>
        <rFont val="Arial"/>
        <sz val="11.0"/>
      </rPr>
      <t>) if you have access
3. Ensure issues called out from the WG are appropriately threaded (outside the WG thread) and triaged in the #fn-release-</t>
    </r>
    <r>
      <rPr>
        <rFont val="Arial"/>
        <color rgb="FFFF0000"/>
        <sz val="11.0"/>
      </rPr>
      <t>CHECKLIST-VERSION</t>
    </r>
    <r>
      <rPr>
        <rFont val="Arial"/>
        <sz val="11.0"/>
      </rPr>
      <t>-ext channel</t>
    </r>
  </si>
  <si>
    <r>
      <rPr>
        <rFont val="Arial"/>
        <sz val="11.0"/>
      </rPr>
      <t xml:space="preserve">1. Commit remaining changes
2. Ensure World Partition Build &amp; Nightly Data Rebuild jobs have been kicked at a CL AFTER the last committed change
   a. If they kicked too early, cancel and rekick using their templates
</t>
    </r>
    <r>
      <rPr>
        <rFont val="Arial"/>
        <color rgb="FFFF0000"/>
        <sz val="11.0"/>
      </rPr>
      <t xml:space="preserve">   b. Make sure the canceled jobs have completed before kicking the new jobs or issues can arise</t>
    </r>
    <r>
      <rPr>
        <rFont val="Arial"/>
        <sz val="11.0"/>
      </rPr>
      <t xml:space="preserve">
3. Ensure both jobs complete with no issues
   a. if errors/warnings, escalate (WPB - Sebastian Lussier, NDR - </t>
    </r>
    <r>
      <rPr>
        <rFont val="Arial"/>
        <color rgb="FFFF00FF"/>
        <sz val="11.0"/>
      </rPr>
      <t>INSERT</t>
    </r>
    <r>
      <rPr>
        <rFont val="Arial"/>
        <sz val="11.0"/>
      </rPr>
      <t>)
4. Kick Nightly build at a CL AFTER the 2 above jobs</t>
    </r>
  </si>
  <si>
    <t>Check-in: Create Slack thread in release channel for Game Config Owners to confirm</t>
  </si>
  <si>
    <r>
      <rPr>
        <rFont val="Arial"/>
        <b/>
        <sz val="11.0"/>
      </rPr>
      <t>Slack:</t>
    </r>
    <r>
      <rPr>
        <rFont val="Arial"/>
        <b val="0"/>
        <sz val="11.0"/>
      </rPr>
      <t xml:space="preserve"> </t>
    </r>
    <r>
      <rPr>
        <rFont val="Arial"/>
        <b val="0"/>
        <color rgb="FF0000FF"/>
        <sz val="11.0"/>
      </rPr>
      <t>LINK</t>
    </r>
  </si>
  <si>
    <r>
      <rPr>
        <sz val="11.0"/>
      </rPr>
      <t xml:space="preserve">1. Go to the </t>
    </r>
    <r>
      <rPr>
        <color rgb="FFFF0000"/>
        <sz val="11.0"/>
      </rPr>
      <t xml:space="preserve">CHECKLIST_VERSION </t>
    </r>
    <r>
      <rPr>
        <sz val="11.0"/>
      </rPr>
      <t xml:space="preserve">tab in the </t>
    </r>
    <r>
      <rPr>
        <color rgb="FF1155CC"/>
        <sz val="11.0"/>
        <u/>
      </rPr>
      <t>Game Config Sheet</t>
    </r>
    <r>
      <rPr>
        <sz val="11.0"/>
      </rPr>
      <t xml:space="preserve">
2. Create Slack Thread using template in columns H/I and tag in Component Owner and Dev Owner to confirm
Ask Alex for access to worksheet to make a little bit better
</t>
    </r>
    <r>
      <rPr>
        <color rgb="FF1155CC"/>
        <sz val="11.0"/>
        <u/>
      </rPr>
      <t>EXAMPLE HERE</t>
    </r>
  </si>
  <si>
    <r>
      <rPr>
        <rFont val="arial, sans, sans-serif"/>
        <color rgb="FFFF0000"/>
        <sz val="11.0"/>
      </rPr>
      <t>CHECKLIST_VERSION</t>
    </r>
    <r>
      <rPr>
        <rFont val="arial, sans, sans-serif"/>
        <sz val="11.0"/>
      </rPr>
      <t xml:space="preserve"> Game Config Check-in :thread:</t>
    </r>
  </si>
  <si>
    <r>
      <rPr>
        <rFont val="arial, sans, sans-serif"/>
        <sz val="11.0"/>
      </rPr>
      <t xml:space="preserve">Hello!
We are double-checking on </t>
    </r>
    <r>
      <rPr>
        <rFont val="arial, sans, sans-serif"/>
        <color rgb="FF0000FF"/>
        <sz val="11.0"/>
      </rPr>
      <t>CHECKLIST_VERSION Game Config</t>
    </r>
    <r>
      <rPr>
        <rFont val="arial, sans, sans-serif"/>
        <sz val="11.0"/>
      </rPr>
      <t xml:space="preserve"> requests.
Please review the above sheet to ensure we are not missing any changes.
</t>
    </r>
    <r>
      <rPr>
        <rFont val="arial, sans, sans-serif"/>
        <b/>
        <sz val="11.0"/>
      </rPr>
      <t>[Component] [@ Component Owner]
- [@ Dev Owner (column E)] [Hotfix Description (column A)]</t>
    </r>
  </si>
  <si>
    <r>
      <rPr>
        <rFont val="Arial"/>
        <sz val="11.0"/>
      </rPr>
      <t xml:space="preserve">Disable </t>
    </r>
    <r>
      <rPr>
        <rFont val="Arial"/>
        <b/>
        <sz val="11.0"/>
      </rPr>
      <t>Standard Scheduled Builds</t>
    </r>
    <r>
      <rPr>
        <rFont val="Arial"/>
        <sz val="11.0"/>
      </rPr>
      <t xml:space="preserve"> for </t>
    </r>
    <r>
      <rPr>
        <rFont val="Arial"/>
        <color rgb="FFFF0000"/>
        <sz val="11.0"/>
      </rPr>
      <t xml:space="preserve">CHECKLIST_VERSION </t>
    </r>
    <r>
      <rPr>
        <rFont val="Arial"/>
        <sz val="11.0"/>
      </rPr>
      <t xml:space="preserve">branch
Enable </t>
    </r>
    <r>
      <rPr>
        <rFont val="Arial"/>
        <b/>
        <sz val="11.0"/>
      </rPr>
      <t>Standard Scheduled Builds</t>
    </r>
    <r>
      <rPr>
        <rFont val="Arial"/>
        <sz val="11.0"/>
      </rPr>
      <t xml:space="preserve"> for the next TWO branches (</t>
    </r>
    <r>
      <rPr>
        <rFont val="Arial"/>
        <color rgb="FFFF0000"/>
        <sz val="11.0"/>
      </rPr>
      <t xml:space="preserve">NEXT_VERSION </t>
    </r>
    <r>
      <rPr>
        <rFont val="Arial"/>
        <sz val="11.0"/>
      </rPr>
      <t xml:space="preserve">and NEXT+1_VERSION)
   </t>
    </r>
    <r>
      <rPr>
        <rFont val="Arial"/>
        <color rgb="FF1155CC"/>
        <sz val="11.0"/>
        <u/>
      </rPr>
      <t>WIKI</t>
    </r>
  </si>
  <si>
    <r>
      <rPr>
        <rFont val="Arial"/>
        <b/>
        <sz val="11.0"/>
      </rPr>
      <t>Commit CL:</t>
    </r>
    <r>
      <rPr>
        <rFont val="Arial"/>
        <sz val="11.0"/>
      </rPr>
      <t xml:space="preserve"> 12345
</t>
    </r>
    <r>
      <rPr>
        <rFont val="Arial"/>
        <b/>
        <sz val="11.0"/>
      </rPr>
      <t>Slack:</t>
    </r>
    <r>
      <rPr>
        <rFont val="Arial"/>
        <sz val="11.0"/>
      </rPr>
      <t xml:space="preserve"> </t>
    </r>
    <r>
      <rPr>
        <rFont val="Arial"/>
        <color rgb="FF0000FF"/>
        <sz val="11.0"/>
      </rPr>
      <t>LINK</t>
    </r>
  </si>
  <si>
    <r>
      <rPr>
        <rFont val="Arial"/>
        <sz val="11.0"/>
      </rPr>
      <t xml:space="preserve">1. Go to here in P4:
</t>
    </r>
    <r>
      <rPr>
        <rFont val="Arial"/>
        <b/>
        <sz val="11.0"/>
      </rPr>
      <t>//Fortnite/Main/FortniteGame/Build/Streams/fortnite-release-</t>
    </r>
    <r>
      <rPr>
        <rFont val="Arial"/>
        <b/>
        <color rgb="FFFF0000"/>
        <sz val="11.0"/>
      </rPr>
      <t>CHECKLIST_VERSION</t>
    </r>
    <r>
      <rPr>
        <rFont val="Arial"/>
        <b/>
        <sz val="11.0"/>
      </rPr>
      <t>.stream.json</t>
    </r>
    <r>
      <rPr>
        <rFont val="Arial"/>
        <sz val="11.0"/>
      </rPr>
      <t xml:space="preserve">
2. Select this file as well as the 2 .json files for the following 2 branch versions
3. Check out and open file 
4. Create a shelf using the suggested P4 Description in Column H --&gt;
5. Find:
</t>
    </r>
    <r>
      <rPr>
        <rFont val="Arial"/>
        <b/>
        <sz val="11.0"/>
      </rPr>
      <t>Scheduled Standard Build with Build Health</t>
    </r>
    <r>
      <rPr>
        <rFont val="Arial"/>
        <sz val="11.0"/>
      </rPr>
      <t xml:space="preserve">
6 In the </t>
    </r>
    <r>
      <rPr>
        <rFont val="Arial"/>
        <b/>
        <sz val="11.0"/>
      </rPr>
      <t>""schedule""</t>
    </r>
    <r>
      <rPr>
        <rFont val="Arial"/>
        <sz val="11.0"/>
      </rPr>
      <t xml:space="preserve"> section, change </t>
    </r>
    <r>
      <rPr>
        <rFont val="Arial"/>
        <b/>
        <sz val="11.0"/>
      </rPr>
      <t>""enabled""</t>
    </r>
    <r>
      <rPr>
        <rFont val="Arial"/>
        <sz val="11.0"/>
      </rPr>
      <t xml:space="preserve">: true  to ""enabled"": false 
7. Save and commit in P4
8. Send courtesy message in Slack to </t>
    </r>
    <r>
      <rPr>
        <rFont val="Arial"/>
        <color rgb="FF1155CC"/>
        <sz val="11.0"/>
        <u/>
      </rPr>
      <t>#buildfarm-support-ext</t>
    </r>
    <r>
      <rPr>
        <rFont val="Arial"/>
        <sz val="11.0"/>
      </rPr>
      <t xml:space="preserve"> using the suggested P4 Description in Column I --&gt;</t>
    </r>
  </si>
  <si>
    <r>
      <rPr>
        <rFont val="arial, sans, sans-serif"/>
        <sz val="11.0"/>
      </rPr>
      <t>Disabling Scheduled Standard Build job for Release-</t>
    </r>
    <r>
      <rPr>
        <rFont val="arial, sans, sans-serif"/>
        <color rgb="FFFF0000"/>
        <sz val="11.0"/>
      </rPr>
      <t>CHECKLIST_VERSION</t>
    </r>
    <r>
      <rPr>
        <rFont val="arial, sans, sans-serif"/>
        <sz val="11.0"/>
      </rPr>
      <t xml:space="preserve">
Enabling Scheduled Standard Build job for Release-</t>
    </r>
    <r>
      <rPr>
        <rFont val="arial, sans, sans-serif"/>
        <color rgb="FFFF0000"/>
        <sz val="11.0"/>
      </rPr>
      <t xml:space="preserve">NEXT_VERSION &amp; </t>
    </r>
    <r>
      <rPr>
        <rFont val="arial, sans, sans-serif"/>
        <sz val="11.0"/>
      </rPr>
      <t>Release-</t>
    </r>
    <r>
      <rPr>
        <rFont val="arial, sans, sans-serif"/>
        <color rgb="FFFF0000"/>
        <sz val="11.0"/>
      </rPr>
      <t>NEXT+1_VERSION</t>
    </r>
    <r>
      <rPr>
        <rFont val="arial, sans, sans-serif"/>
        <sz val="11.0"/>
      </rPr>
      <t xml:space="preserve">
#jira none
#rnx
#fyi stan.hormell, swarm-ue-build-reviews</t>
    </r>
  </si>
  <si>
    <r>
      <rPr>
        <sz val="11.0"/>
      </rPr>
      <t xml:space="preserve">Hi Build Farm!
Just wanted to inform you that we disabled the Scheduled Standard Build job for </t>
    </r>
    <r>
      <rPr>
        <color rgb="FFFF0000"/>
        <sz val="11.0"/>
      </rPr>
      <t>CHECKLIST_VERSION</t>
    </r>
    <r>
      <rPr>
        <sz val="11.0"/>
      </rPr>
      <t xml:space="preserve"> and enabled it for </t>
    </r>
    <r>
      <rPr>
        <color rgb="FFFF0000"/>
        <sz val="11.0"/>
      </rPr>
      <t>NEXT_VERSION</t>
    </r>
    <r>
      <rPr>
        <sz val="11.0"/>
      </rPr>
      <t xml:space="preserve"> &amp; </t>
    </r>
    <r>
      <rPr>
        <color rgb="FFFF0000"/>
        <sz val="11.0"/>
      </rPr>
      <t>NEXT+1_VERSION</t>
    </r>
    <r>
      <rPr>
        <sz val="11.0"/>
      </rPr>
      <t xml:space="preserve"> at CL </t>
    </r>
    <r>
      <rPr>
        <color rgb="FFFF0000"/>
        <sz val="11.0"/>
      </rPr>
      <t>XXXXX</t>
    </r>
    <r>
      <rPr>
        <sz val="11.0"/>
      </rPr>
      <t xml:space="preserve">. 
That's all! </t>
    </r>
  </si>
  <si>
    <r>
      <rPr>
        <rFont val="Arial"/>
        <color rgb="FF000000"/>
        <sz val="11.0"/>
      </rPr>
      <t>Pin it to the channel (</t>
    </r>
    <r>
      <rPr>
        <rFont val="Arial"/>
        <color rgb="FF1155CC"/>
        <sz val="11.0"/>
        <u/>
      </rPr>
      <t>example</t>
    </r>
    <r>
      <rPr>
        <rFont val="Arial"/>
        <color rgb="FF000000"/>
        <sz val="11.0"/>
      </rPr>
      <t>)</t>
    </r>
  </si>
  <si>
    <r>
      <rPr>
        <rFont val="Arial"/>
        <color rgb="FF000000"/>
        <sz val="11.0"/>
      </rPr>
      <t xml:space="preserve">Steps to Complete can be found in this </t>
    </r>
    <r>
      <rPr>
        <rFont val="Arial"/>
        <color rgb="FF1155CC"/>
        <sz val="11.0"/>
        <u/>
      </rPr>
      <t>WIKI</t>
    </r>
  </si>
  <si>
    <r>
      <rPr>
        <rFont val="Arial"/>
        <sz val="11.0"/>
      </rPr>
      <t>Set up the above cert environments to have the correct:
 - Server (</t>
    </r>
    <r>
      <rPr>
        <rFont val="Arial"/>
        <color rgb="FF1155CC"/>
        <sz val="11.0"/>
        <u/>
      </rPr>
      <t>CCA</t>
    </r>
    <r>
      <rPr>
        <rFont val="Arial"/>
        <sz val="11.0"/>
      </rPr>
      <t xml:space="preserve"> / </t>
    </r>
    <r>
      <rPr>
        <rFont val="Arial"/>
        <color rgb="FF1155CC"/>
        <sz val="11.0"/>
        <u/>
      </rPr>
      <t xml:space="preserve">CCB </t>
    </r>
    <r>
      <rPr>
        <rFont val="Arial"/>
        <sz val="11.0"/>
      </rPr>
      <t xml:space="preserve">/ </t>
    </r>
    <r>
      <rPr>
        <rFont val="Arial"/>
        <color rgb="FF1155CC"/>
        <sz val="11.0"/>
        <u/>
      </rPr>
      <t>DPQ</t>
    </r>
    <r>
      <rPr>
        <rFont val="Arial"/>
        <sz val="11.0"/>
      </rPr>
      <t xml:space="preserve"> / </t>
    </r>
    <r>
      <rPr>
        <rFont val="Arial"/>
        <color rgb="FF1155CC"/>
        <sz val="11.0"/>
        <u/>
      </rPr>
      <t>MobileCert</t>
    </r>
    <r>
      <rPr>
        <rFont val="Arial"/>
        <sz val="11.0"/>
      </rPr>
      <t>)
 - MCP (</t>
    </r>
    <r>
      <rPr>
        <rFont val="Arial"/>
        <color rgb="FF1155CC"/>
        <sz val="11.0"/>
        <u/>
      </rPr>
      <t xml:space="preserve">CCA </t>
    </r>
    <r>
      <rPr>
        <rFont val="Arial"/>
        <sz val="11.0"/>
      </rPr>
      <t xml:space="preserve">/ </t>
    </r>
    <r>
      <rPr>
        <rFont val="Arial"/>
        <color rgb="FF1155CC"/>
        <sz val="11.0"/>
        <u/>
      </rPr>
      <t xml:space="preserve">CCB </t>
    </r>
    <r>
      <rPr>
        <rFont val="Arial"/>
        <sz val="11.0"/>
      </rPr>
      <t xml:space="preserve">/ </t>
    </r>
    <r>
      <rPr>
        <rFont val="Arial"/>
        <color rgb="FF1155CC"/>
        <sz val="11.0"/>
        <u/>
      </rPr>
      <t>DPQ</t>
    </r>
    <r>
      <rPr>
        <rFont val="Arial"/>
        <sz val="11.0"/>
      </rPr>
      <t xml:space="preserve"> / </t>
    </r>
    <r>
      <rPr>
        <rFont val="Arial"/>
        <color rgb="FF1155CC"/>
        <sz val="11.0"/>
        <u/>
      </rPr>
      <t>MobileCert</t>
    </r>
    <r>
      <rPr>
        <rFont val="Arial"/>
        <sz val="11.0"/>
      </rPr>
      <t>)</t>
    </r>
  </si>
  <si>
    <r>
      <rPr>
        <rFont val="Arial"/>
        <sz val="11.0"/>
      </rPr>
      <t>Ensure cert backends are online (</t>
    </r>
    <r>
      <rPr>
        <rFont val="Arial"/>
        <color rgb="FF1155CC"/>
        <sz val="11.0"/>
        <u/>
      </rPr>
      <t xml:space="preserve">CCA </t>
    </r>
    <r>
      <rPr>
        <rFont val="Arial"/>
        <sz val="11.0"/>
      </rPr>
      <t xml:space="preserve">/ </t>
    </r>
    <r>
      <rPr>
        <rFont val="Arial"/>
        <color rgb="FF1155CC"/>
        <sz val="11.0"/>
        <u/>
      </rPr>
      <t xml:space="preserve">CCB </t>
    </r>
    <r>
      <rPr>
        <rFont val="Arial"/>
        <sz val="11.0"/>
      </rPr>
      <t xml:space="preserve">/ </t>
    </r>
    <r>
      <rPr>
        <rFont val="Arial"/>
        <color rgb="FF1155CC"/>
        <sz val="11.0"/>
        <u/>
      </rPr>
      <t>DPQ</t>
    </r>
    <r>
      <rPr>
        <rFont val="Arial"/>
        <sz val="11.0"/>
      </rPr>
      <t xml:space="preserve"> / </t>
    </r>
    <r>
      <rPr>
        <rFont val="Arial"/>
        <color rgb="FF1155CC"/>
        <sz val="11.0"/>
        <u/>
      </rPr>
      <t>MobileCert</t>
    </r>
    <r>
      <rPr>
        <rFont val="Arial"/>
        <sz val="11.0"/>
      </rPr>
      <t>)</t>
    </r>
  </si>
  <si>
    <r>
      <rPr>
        <rFont val="Arial"/>
        <sz val="11.0"/>
      </rPr>
      <t xml:space="preserve">Steps to Complete can be found in this </t>
    </r>
    <r>
      <rPr>
        <rFont val="Arial"/>
        <color rgb="FF1155CC"/>
        <sz val="11.0"/>
        <u/>
      </rPr>
      <t>WIKI</t>
    </r>
  </si>
  <si>
    <r>
      <rPr>
        <rFont val="Arial"/>
        <sz val="11.0"/>
      </rPr>
      <t xml:space="preserve">1. Update </t>
    </r>
    <r>
      <rPr>
        <rFont val="Arial"/>
        <color rgb="FF1155CC"/>
        <sz val="11.0"/>
        <u/>
      </rPr>
      <t>REAL-XXXX</t>
    </r>
    <r>
      <rPr>
        <rFont val="Arial"/>
        <sz val="11.0"/>
      </rPr>
      <t xml:space="preserve">  ticket's description with build CLs, backend CLs &amp; patch sizes
2. Check </t>
    </r>
    <r>
      <rPr>
        <rFont val="Arial"/>
        <color rgb="FF1155CC"/>
        <sz val="11.0"/>
        <u/>
      </rPr>
      <t>Release Log</t>
    </r>
    <r>
      <rPr>
        <rFont val="Arial"/>
        <sz val="11.0"/>
      </rPr>
      <t xml:space="preserve"> to ensure that info is reflected in the </t>
    </r>
    <r>
      <rPr>
        <rFont val="Arial"/>
        <sz val="11.0"/>
        <u/>
      </rPr>
      <t>upcoming releases</t>
    </r>
    <r>
      <rPr>
        <rFont val="Arial"/>
        <sz val="11.0"/>
      </rPr>
      <t xml:space="preserve"> section</t>
    </r>
  </si>
  <si>
    <t>Aegis Prewarm (Final Client CL)</t>
  </si>
  <si>
    <r>
      <rPr>
        <rFont val="Arial"/>
        <b/>
        <sz val="11.0"/>
      </rPr>
      <t>Slack:</t>
    </r>
    <r>
      <rPr>
        <rFont val="Arial"/>
        <b val="0"/>
        <sz val="11.0"/>
      </rPr>
      <t xml:space="preserve"> </t>
    </r>
    <r>
      <rPr>
        <rFont val="Arial"/>
        <b val="0"/>
        <color rgb="FF0000FF"/>
        <sz val="11.0"/>
      </rPr>
      <t>LINK</t>
    </r>
  </si>
  <si>
    <r>
      <rPr>
        <rFont val="arial,sans,sans-serif"/>
        <sz val="11.0"/>
      </rPr>
      <t xml:space="preserve">Let </t>
    </r>
    <r>
      <rPr>
        <rFont val="arial,sans,sans-serif"/>
        <color rgb="FF1155CC"/>
        <sz val="11.0"/>
        <u/>
      </rPr>
      <t>#fne-aegis-prewarm-reports-ext</t>
    </r>
    <r>
      <rPr>
        <rFont val="arial,sans,sans-serif"/>
        <sz val="11.0"/>
      </rPr>
      <t xml:space="preserve"> know the build version and type and tag Garry Casey, Derek Burandt, and @fne-release.</t>
    </r>
  </si>
  <si>
    <r>
      <rPr>
        <rFont val="Arial"/>
        <color rgb="FF1155CC"/>
        <sz val="11.0"/>
        <u/>
      </rPr>
      <t>Generate Optimized Patches (chunkdbs)</t>
    </r>
    <r>
      <rPr>
        <rFont val="Arial"/>
        <sz val="11.0"/>
      </rPr>
      <t xml:space="preserve"> for the following platforms</t>
    </r>
    <r>
      <rPr>
        <rFont val="Arial"/>
        <color rgb="FF1155CC"/>
        <sz val="11.0"/>
        <u/>
      </rPr>
      <t xml:space="preserve">
</t>
    </r>
    <r>
      <rPr>
        <rFont val="Arial"/>
        <b/>
        <sz val="11.0"/>
      </rPr>
      <t xml:space="preserve">- </t>
    </r>
    <r>
      <rPr>
        <rFont val="Arial"/>
        <b/>
        <sz val="11.0"/>
        <u/>
      </rPr>
      <t>Process update</t>
    </r>
    <r>
      <rPr>
        <rFont val="Arial"/>
        <sz val="11.0"/>
      </rPr>
      <t xml:space="preserve"> – run this for all platforms that are patching, not just (Android, PC, PS4, XB1, IOS)</t>
    </r>
  </si>
  <si>
    <r>
      <rPr>
        <rFont val="Arial"/>
        <b/>
        <color rgb="FF000000"/>
        <sz val="11.0"/>
      </rPr>
      <t>Horde Job(s):</t>
    </r>
    <r>
      <rPr>
        <rFont val="Arial"/>
        <color rgb="FF000000"/>
        <sz val="11.0"/>
      </rPr>
      <t xml:space="preserve"> </t>
    </r>
    <r>
      <rPr>
        <rFont val="Arial"/>
        <color rgb="FF0000FF"/>
        <sz val="11.0"/>
      </rPr>
      <t>LINK</t>
    </r>
  </si>
  <si>
    <r>
      <rPr>
        <sz val="11.0"/>
      </rPr>
      <t xml:space="preserve">1. Go to the </t>
    </r>
    <r>
      <rPr>
        <color rgb="FF1155CC"/>
        <sz val="11.0"/>
        <u/>
      </rPr>
      <t>Patching</t>
    </r>
    <r>
      <rPr>
        <sz val="11.0"/>
      </rPr>
      <t xml:space="preserve"> tab of Main-Horde
2. Select the 'New Job' button, and choose the </t>
    </r>
    <r>
      <rPr>
        <b/>
        <sz val="11.0"/>
      </rPr>
      <t>Generate Optimized Patches (chunkdbs)</t>
    </r>
    <r>
      <rPr>
        <sz val="11.0"/>
      </rPr>
      <t xml:space="preserve"> template.
3. Set the </t>
    </r>
    <r>
      <rPr>
        <b/>
        <sz val="11.0"/>
      </rPr>
      <t>Build Version</t>
    </r>
    <r>
      <rPr>
        <sz val="11.0"/>
      </rPr>
      <t xml:space="preserve"> to the ++CL that is being released (from the </t>
    </r>
    <r>
      <rPr>
        <color rgb="FF1155CC"/>
        <sz val="11.0"/>
        <u/>
      </rPr>
      <t>REAL-XXXX</t>
    </r>
    <r>
      <rPr>
        <sz val="11.0"/>
      </rPr>
      <t xml:space="preserve"> ticket)
4. Check </t>
    </r>
    <r>
      <rPr>
        <b/>
        <sz val="11.0"/>
      </rPr>
      <t>Generate ChunksDBs Against Rollback Labels</t>
    </r>
    <r>
      <rPr>
        <sz val="11.0"/>
      </rPr>
      <t xml:space="preserve">. 
5. Set </t>
    </r>
    <r>
      <rPr>
        <b/>
        <sz val="11.0"/>
      </rPr>
      <t>Platforms</t>
    </r>
    <r>
      <rPr>
        <sz val="11.0"/>
      </rPr>
      <t xml:space="preserve"> to any of the platforms that apply to the ++CL in step 3.
   a. </t>
    </r>
    <r>
      <rPr>
        <b/>
        <sz val="11.0"/>
        <u/>
      </rPr>
      <t>Process update</t>
    </r>
    <r>
      <rPr>
        <sz val="11.0"/>
      </rPr>
      <t xml:space="preserve"> – run this for all platforms that are patching, not just (Android, PC, PS4, XB1, IOS)
6. Start Job
7. Re-run steps until all 4 platforms and their corresponding ++CLs are captured
   a. </t>
    </r>
    <r>
      <rPr>
        <b/>
        <sz val="11.0"/>
      </rPr>
      <t xml:space="preserve">escalate errors/warnings to </t>
    </r>
    <r>
      <rPr>
        <b/>
        <color rgb="FF1155CC"/>
        <sz val="11.0"/>
        <u/>
      </rPr>
      <t>#fn-tech-ext</t>
    </r>
    <r>
      <rPr>
        <b/>
        <sz val="11.0"/>
      </rPr>
      <t xml:space="preserve"> (if applicable) for fixes</t>
    </r>
  </si>
  <si>
    <r>
      <rPr>
        <rFont val="Arial"/>
        <color rgb="FF000000"/>
        <sz val="11.0"/>
      </rPr>
      <t xml:space="preserve">Hi </t>
    </r>
    <r>
      <rPr>
        <rFont val="Arial"/>
        <color rgb="FFFF00FF"/>
        <sz val="11.0"/>
      </rPr>
      <t>INSERT_PERSON</t>
    </r>
    <r>
      <rPr>
        <rFont val="Arial"/>
        <color rgb="FF000000"/>
        <sz val="11.0"/>
      </rPr>
      <t xml:space="preserve">
I'm getting some errors while running the </t>
    </r>
    <r>
      <rPr>
        <rFont val="Arial"/>
        <color rgb="FF0000FF"/>
        <sz val="11.0"/>
      </rPr>
      <t>Optimized Patch Job</t>
    </r>
    <r>
      <rPr>
        <rFont val="Arial"/>
        <color rgb="FF000000"/>
        <sz val="11.0"/>
      </rPr>
      <t xml:space="preserve"> for our </t>
    </r>
    <r>
      <rPr>
        <rFont val="Arial"/>
        <color rgb="FFFF0000"/>
        <sz val="11.0"/>
      </rPr>
      <t xml:space="preserve">CHECKLIST_VERSION </t>
    </r>
    <r>
      <rPr>
        <rFont val="Arial"/>
        <color rgb="FF000000"/>
        <sz val="11.0"/>
      </rPr>
      <t>INSERT_ERRORING_PLATFORMS clients. Wondering if someone can take a look and advise on next steps.</t>
    </r>
  </si>
  <si>
    <r>
      <rPr>
        <rFont val="Arial"/>
        <sz val="11.0"/>
      </rPr>
      <t xml:space="preserve">Final Client Build Protection - </t>
    </r>
    <r>
      <rPr>
        <rFont val="Arial"/>
        <color rgb="FF1155CC"/>
        <sz val="11.0"/>
        <u/>
      </rPr>
      <t>WIKI</t>
    </r>
    <r>
      <rPr>
        <rFont val="Arial"/>
        <sz val="11.0"/>
      </rPr>
      <t xml:space="preserve">
(so they don't delete the build before release date)</t>
    </r>
  </si>
  <si>
    <r>
      <rPr>
        <rFont val="arial, sans, sans-serif"/>
        <b/>
        <sz val="11.0"/>
      </rPr>
      <t xml:space="preserve">CL(s) Protected:
</t>
    </r>
    <r>
      <rPr>
        <rFont val="arial, sans, sans-serif"/>
        <sz val="11.0"/>
      </rPr>
      <t xml:space="preserve">
- 12345</t>
    </r>
  </si>
  <si>
    <r>
      <rPr>
        <rFont val="Arial"/>
        <sz val="11.0"/>
      </rPr>
      <t xml:space="preserve">1. Go to the </t>
    </r>
    <r>
      <rPr>
        <rFont val="Arial"/>
        <color rgb="FF1155CC"/>
        <sz val="11.0"/>
        <u/>
      </rPr>
      <t>Build Protection Sheet</t>
    </r>
    <r>
      <rPr>
        <rFont val="Arial"/>
        <sz val="11.0"/>
      </rPr>
      <t xml:space="preserve">, duplicate the Template and rename the copy to </t>
    </r>
    <r>
      <rPr>
        <rFont val="Arial"/>
        <color rgb="FFFF0000"/>
        <sz val="11.0"/>
      </rPr>
      <t xml:space="preserve">CHECKLIST_VERSION
</t>
    </r>
    <r>
      <rPr>
        <rFont val="Arial"/>
        <sz val="11.0"/>
      </rPr>
      <t xml:space="preserve">2. Populate the following fields for each unique CL we intend of releasing
   a. </t>
    </r>
    <r>
      <rPr>
        <rFont val="Arial"/>
        <b/>
        <sz val="11.0"/>
      </rPr>
      <t>Version/Team</t>
    </r>
    <r>
      <rPr>
        <rFont val="Arial"/>
        <sz val="11.0"/>
      </rPr>
      <t xml:space="preserve"> = </t>
    </r>
    <r>
      <rPr>
        <rFont val="Arial"/>
        <color rgb="FFFF0000"/>
        <sz val="11.0"/>
      </rPr>
      <t>CHECKLIST_VERSION</t>
    </r>
    <r>
      <rPr>
        <rFont val="Arial"/>
        <sz val="11.0"/>
      </rPr>
      <t xml:space="preserve">. Only use a team name if another team asks to protect a certain build (ex. winterbreak)
   b. </t>
    </r>
    <r>
      <rPr>
        <rFont val="Arial"/>
        <b/>
        <sz val="11.0"/>
      </rPr>
      <t>Platform</t>
    </r>
    <r>
      <rPr>
        <rFont val="Arial"/>
        <sz val="11.0"/>
      </rPr>
      <t xml:space="preserve"> = Platform (All or individual platforms)
   c. </t>
    </r>
    <r>
      <rPr>
        <rFont val="Arial"/>
        <b/>
        <sz val="11.0"/>
      </rPr>
      <t>Build Version</t>
    </r>
    <r>
      <rPr>
        <rFont val="Arial"/>
        <sz val="11.0"/>
      </rPr>
      <t xml:space="preserve"> = ++CL (from Horde / Release Ticket)
   d. </t>
    </r>
    <r>
      <rPr>
        <rFont val="Arial"/>
        <b/>
        <sz val="11.0"/>
      </rPr>
      <t>Stage Job (Android)</t>
    </r>
    <r>
      <rPr>
        <rFont val="Arial"/>
        <sz val="11.0"/>
      </rPr>
      <t xml:space="preserve"> = Link to Android Promotion Job from </t>
    </r>
    <r>
      <rPr>
        <rFont val="Arial"/>
        <color rgb="FF1155CC"/>
        <sz val="11.0"/>
        <u/>
      </rPr>
      <t xml:space="preserve">Main Horde
</t>
    </r>
    <r>
      <rPr>
        <rFont val="Arial"/>
        <sz val="11.0"/>
      </rPr>
      <t xml:space="preserve">   e. </t>
    </r>
    <r>
      <rPr>
        <rFont val="Arial"/>
        <b/>
        <sz val="11.0"/>
      </rPr>
      <t>Keep Release Candidate Script</t>
    </r>
    <r>
      <rPr>
        <rFont val="Arial"/>
        <sz val="11.0"/>
      </rPr>
      <t xml:space="preserve"> = Link to the job from </t>
    </r>
    <r>
      <rPr>
        <rFont val="Arial"/>
        <color rgb="FF1155CC"/>
        <sz val="11.0"/>
        <u/>
      </rPr>
      <t>Main Horde</t>
    </r>
    <r>
      <rPr>
        <rFont val="Arial"/>
        <sz val="11.0"/>
      </rPr>
      <t xml:space="preserve"> (Clients Only)
3. Check the corresponding box once complete
</t>
    </r>
    <r>
      <rPr>
        <rFont val="Arial"/>
        <b/>
        <sz val="11.0"/>
      </rPr>
      <t xml:space="preserve">For UEFN Client Protection:
</t>
    </r>
    <r>
      <rPr>
        <rFont val="Arial"/>
        <sz val="11.0"/>
      </rPr>
      <t xml:space="preserve">  - Rerun the UEFN Client CL with Windows checked off</t>
    </r>
  </si>
  <si>
    <r>
      <rPr>
        <rFont val="arial,sans,sans-serif"/>
        <b/>
        <sz val="11.0"/>
      </rPr>
      <t xml:space="preserve">Slack: </t>
    </r>
    <r>
      <rPr>
        <rFont val="arial,sans,sans-serif"/>
        <color rgb="FF0000FF"/>
        <sz val="11.0"/>
      </rPr>
      <t>LINK</t>
    </r>
  </si>
  <si>
    <r>
      <rPr>
        <rFont val="arial,sans,sans-serif"/>
        <sz val="11.0"/>
      </rPr>
      <t>1. Spin up a thread in the #fn-release-</t>
    </r>
    <r>
      <rPr>
        <rFont val="arial,sans,sans-serif"/>
        <color rgb="FFFF0000"/>
        <sz val="11.0"/>
      </rPr>
      <t>CHECKLIST-VERSION</t>
    </r>
    <r>
      <rPr>
        <rFont val="arial,sans,sans-serif"/>
        <sz val="11.0"/>
      </rPr>
      <t>-ext slack channel using the suggested text in Column H</t>
    </r>
  </si>
  <si>
    <r>
      <rPr>
        <rFont val="arial, sans, sans-serif"/>
        <sz val="11.0"/>
      </rPr>
      <t xml:space="preserve">:airhorn-9469: Hello team!
Just calling out that the release team has locked the </t>
    </r>
    <r>
      <rPr>
        <rFont val="arial, sans, sans-serif"/>
        <color rgb="FFFF0000"/>
        <sz val="11.0"/>
      </rPr>
      <t xml:space="preserve">CHECKLIST_VERSION </t>
    </r>
    <r>
      <rPr>
        <rFont val="arial, sans, sans-serif"/>
        <sz val="11.0"/>
      </rPr>
      <t xml:space="preserve">tab of </t>
    </r>
    <r>
      <rPr>
        <rFont val="arial, sans, sans-serif"/>
        <color rgb="FF1155CC"/>
        <sz val="11.0"/>
        <u/>
      </rPr>
      <t>Game Config</t>
    </r>
    <r>
      <rPr>
        <rFont val="arial, sans, sans-serif"/>
        <sz val="11.0"/>
      </rPr>
      <t xml:space="preserve"> today. Any further edits to this tab should go through the `Game Config Update` </t>
    </r>
    <r>
      <rPr>
        <rFont val="arial, sans, sans-serif"/>
        <color rgb="FF1155CC"/>
        <sz val="11.0"/>
        <u/>
      </rPr>
      <t>Service Desk Request</t>
    </r>
    <r>
      <rPr>
        <rFont val="arial, sans, sans-serif"/>
        <sz val="11.0"/>
      </rPr>
      <t xml:space="preserve"> from this point forward! :lock:
Thanks! </t>
    </r>
  </si>
  <si>
    <r>
      <rPr>
        <rFont val="Arial"/>
        <sz val="11.0"/>
      </rPr>
      <t xml:space="preserve">Final Server Build Protection - </t>
    </r>
    <r>
      <rPr>
        <rFont val="Arial"/>
        <color rgb="FF1155CC"/>
        <sz val="11.0"/>
        <u/>
      </rPr>
      <t>WIKI</t>
    </r>
    <r>
      <rPr>
        <rFont val="Arial"/>
        <sz val="11.0"/>
      </rPr>
      <t xml:space="preserve">
(so they don't delete the build before release date) </t>
    </r>
  </si>
  <si>
    <r>
      <rPr>
        <rFont val="arial, sans, sans-serif"/>
        <b/>
        <sz val="11.0"/>
      </rPr>
      <t xml:space="preserve">CL(s) Protected:
</t>
    </r>
    <r>
      <rPr>
        <rFont val="arial, sans, sans-serif"/>
        <sz val="11.0"/>
      </rPr>
      <t xml:space="preserve">
- 12345</t>
    </r>
  </si>
  <si>
    <r>
      <rPr>
        <rFont val="Arial"/>
        <sz val="11.0"/>
      </rPr>
      <t xml:space="preserve">1. Go to the </t>
    </r>
    <r>
      <rPr>
        <rFont val="Arial"/>
        <color rgb="FF1155CC"/>
        <sz val="11.0"/>
        <u/>
      </rPr>
      <t>Build Protection Sheet</t>
    </r>
    <r>
      <rPr>
        <rFont val="Arial"/>
        <sz val="11.0"/>
      </rPr>
      <t xml:space="preserve">, duplicate the Template and rename the copy to </t>
    </r>
    <r>
      <rPr>
        <rFont val="Arial"/>
        <color rgb="FFFF0000"/>
        <sz val="11.0"/>
      </rPr>
      <t xml:space="preserve">CHECKLIST_VERSION
</t>
    </r>
    <r>
      <rPr>
        <rFont val="Arial"/>
        <sz val="11.0"/>
      </rPr>
      <t xml:space="preserve">2. Populate the following fields for each unique CL we intend of releasing
   a. </t>
    </r>
    <r>
      <rPr>
        <rFont val="Arial"/>
        <b/>
        <sz val="11.0"/>
      </rPr>
      <t>Version/Team</t>
    </r>
    <r>
      <rPr>
        <rFont val="Arial"/>
        <sz val="11.0"/>
      </rPr>
      <t xml:space="preserve"> = </t>
    </r>
    <r>
      <rPr>
        <rFont val="Arial"/>
        <color rgb="FFFF0000"/>
        <sz val="11.0"/>
      </rPr>
      <t>CHECKLIST_VERSION</t>
    </r>
    <r>
      <rPr>
        <rFont val="Arial"/>
        <sz val="11.0"/>
      </rPr>
      <t xml:space="preserve">. Only use a team name if another team asks to protect a certain build (ex. winterbreak)
   b. </t>
    </r>
    <r>
      <rPr>
        <rFont val="Arial"/>
        <b/>
        <sz val="11.0"/>
      </rPr>
      <t>Platform</t>
    </r>
    <r>
      <rPr>
        <rFont val="Arial"/>
        <sz val="11.0"/>
      </rPr>
      <t xml:space="preserve"> = Linux 
   c. </t>
    </r>
    <r>
      <rPr>
        <rFont val="Arial"/>
        <b/>
        <sz val="11.0"/>
      </rPr>
      <t>Build Version</t>
    </r>
    <r>
      <rPr>
        <rFont val="Arial"/>
        <sz val="11.0"/>
      </rPr>
      <t xml:space="preserve"> = ++CL (from Horde / Release Ticket)
   d. </t>
    </r>
    <r>
      <rPr>
        <rFont val="Arial"/>
        <b/>
        <sz val="11.0"/>
      </rPr>
      <t>Stage Job (Android)</t>
    </r>
    <r>
      <rPr>
        <rFont val="Arial"/>
        <sz val="11.0"/>
      </rPr>
      <t xml:space="preserve"> = Link to Android Promotion Job from </t>
    </r>
    <r>
      <rPr>
        <rFont val="Arial"/>
        <color rgb="FF1155CC"/>
        <sz val="11.0"/>
        <u/>
      </rPr>
      <t xml:space="preserve">Main Horde
</t>
    </r>
    <r>
      <rPr>
        <rFont val="Arial"/>
        <sz val="11.0"/>
      </rPr>
      <t xml:space="preserve">   e. </t>
    </r>
    <r>
      <rPr>
        <rFont val="Arial"/>
        <b/>
        <sz val="11.0"/>
      </rPr>
      <t>Keep Release Candidate Script</t>
    </r>
    <r>
      <rPr>
        <rFont val="Arial"/>
        <sz val="11.0"/>
      </rPr>
      <t xml:space="preserve"> = Link to the job from </t>
    </r>
    <r>
      <rPr>
        <rFont val="Arial"/>
        <color rgb="FF1155CC"/>
        <sz val="11.0"/>
        <u/>
      </rPr>
      <t>Main Horde</t>
    </r>
    <r>
      <rPr>
        <rFont val="Arial"/>
        <sz val="11.0"/>
      </rPr>
      <t xml:space="preserve"> (Clients Only)
3. Check the corresponding box once complete
</t>
    </r>
    <r>
      <rPr>
        <rFont val="Arial"/>
        <b/>
        <sz val="11.0"/>
      </rPr>
      <t xml:space="preserve">For UEFN Server Protection:
</t>
    </r>
    <r>
      <rPr>
        <rFont val="Arial"/>
        <sz val="11.0"/>
      </rPr>
      <t xml:space="preserve">  - Rerun the UEFN Client CL with Windows checked off</t>
    </r>
  </si>
  <si>
    <t>Aegis Prewarm (Server)</t>
  </si>
  <si>
    <r>
      <rPr>
        <rFont val="arial,sans,sans-serif"/>
        <sz val="11.0"/>
      </rPr>
      <t xml:space="preserve">Let </t>
    </r>
    <r>
      <rPr>
        <rFont val="arial,sans,sans-serif"/>
        <color rgb="FF1155CC"/>
        <sz val="11.0"/>
        <u/>
      </rPr>
      <t>#fne-aegis-prewarm-reports-ext</t>
    </r>
    <r>
      <rPr>
        <rFont val="arial,sans,sans-serif"/>
        <sz val="11.0"/>
      </rPr>
      <t xml:space="preserve"> know the build version and type and tag Garry Casey, Derek Burandt, and @fne-release.</t>
    </r>
  </si>
  <si>
    <r>
      <rPr>
        <rFont val="arial,sans,sans-serif"/>
        <b/>
        <sz val="11.0"/>
      </rPr>
      <t xml:space="preserve">Slack: </t>
    </r>
    <r>
      <rPr>
        <rFont val="arial,sans,sans-serif"/>
        <color rgb="FF0000FF"/>
        <sz val="11.0"/>
      </rPr>
      <t>LINK</t>
    </r>
  </si>
  <si>
    <r>
      <rPr>
        <rFont val="arial,sans,sans-serif"/>
        <sz val="11.0"/>
      </rPr>
      <t xml:space="preserve">1. Revisit thread in </t>
    </r>
    <r>
      <rPr>
        <rFont val="arial,sans,sans-serif"/>
        <color rgb="FF1155CC"/>
        <sz val="11.0"/>
        <u/>
      </rPr>
      <t>THIS</t>
    </r>
    <r>
      <rPr>
        <rFont val="arial,sans,sans-serif"/>
        <sz val="11.0"/>
      </rPr>
      <t xml:space="preserve"> and poke calendar owners with the text provided in Row H
2. Confirm with all calendar owners that relevant calendars have been published to live ahead of </t>
    </r>
    <r>
      <rPr>
        <rFont val="arial,sans,sans-serif"/>
        <color rgb="FFFF0000"/>
        <sz val="11.0"/>
      </rPr>
      <t>CHECKLIST_VERSION</t>
    </r>
    <r>
      <rPr>
        <rFont val="arial,sans,sans-serif"/>
        <sz val="11.0"/>
      </rPr>
      <t xml:space="preserve"> release</t>
    </r>
  </si>
  <si>
    <r>
      <rPr>
        <rFont val="arial"/>
        <sz val="11.0"/>
      </rPr>
      <t xml:space="preserve">Happy Day Before Deploy Day!
Checking in to make sure all changes have been promoted to live leading up to our deploy on </t>
    </r>
    <r>
      <rPr>
        <rFont val="arial"/>
        <color rgb="FFFF0000"/>
        <sz val="11.0"/>
      </rPr>
      <t>INSERT_DEPLOY_DAYnDATE</t>
    </r>
    <r>
      <rPr>
        <rFont val="arial"/>
        <sz val="11.0"/>
      </rPr>
      <t xml:space="preserve">. </t>
    </r>
  </si>
  <si>
    <t>Disable remaining unneeded builds
 - Nightly Build with Build Health
 - Nightly Data Rebuild 
 - World Partition Build
 - Juno Limited Build</t>
  </si>
  <si>
    <r>
      <rPr>
        <rFont val="Arial"/>
        <b/>
        <color rgb="FFFF0000"/>
        <sz val="11.0"/>
        <u/>
      </rPr>
      <t>DO THIS THE DAY BEFORE RELEASE</t>
    </r>
    <r>
      <rPr>
        <rFont val="Arial"/>
        <b/>
        <color rgb="FFFF0000"/>
        <sz val="11.0"/>
      </rPr>
      <t xml:space="preserve">
</t>
    </r>
    <r>
      <rPr>
        <rFont val="Arial"/>
        <b/>
        <sz val="11.0"/>
      </rPr>
      <t xml:space="preserve">
Commit CL:</t>
    </r>
    <r>
      <rPr>
        <rFont val="Arial"/>
        <sz val="11.0"/>
      </rPr>
      <t xml:space="preserve"> 12345</t>
    </r>
  </si>
  <si>
    <r>
      <rPr>
        <rFont val="Arial"/>
        <sz val="11.0"/>
      </rPr>
      <t xml:space="preserve">1. Go to here in P4:
</t>
    </r>
    <r>
      <rPr>
        <rFont val="Arial"/>
        <b/>
        <sz val="11.0"/>
      </rPr>
      <t>//Fortnite/Main/FortniteGame/Build/Streams/fortnite-release-</t>
    </r>
    <r>
      <rPr>
        <rFont val="Arial"/>
        <b/>
        <color rgb="FFFF0000"/>
        <sz val="11.0"/>
      </rPr>
      <t>CHECKLIST_VERSION</t>
    </r>
    <r>
      <rPr>
        <rFont val="Arial"/>
        <b/>
        <sz val="11.0"/>
      </rPr>
      <t xml:space="preserve">.stream.json
</t>
    </r>
    <r>
      <rPr>
        <rFont val="Arial"/>
        <sz val="11.0"/>
      </rPr>
      <t xml:space="preserve">2. Check out and open file 
3. Create a shelf using the suggested P4 Description in Column H --&gt;
4. Find </t>
    </r>
    <r>
      <rPr>
        <rFont val="Arial"/>
        <b/>
        <sz val="11.0"/>
      </rPr>
      <t>"Nightly Build with Build Health"</t>
    </r>
    <r>
      <rPr>
        <rFont val="Arial"/>
        <sz val="11.0"/>
      </rPr>
      <t xml:space="preserve">
5. In the</t>
    </r>
    <r>
      <rPr>
        <rFont val="Arial"/>
        <b/>
        <sz val="11.0"/>
      </rPr>
      <t xml:space="preserve"> "schedule</t>
    </r>
    <r>
      <rPr>
        <rFont val="Arial"/>
        <sz val="11.0"/>
      </rPr>
      <t xml:space="preserve">" section &gt; change </t>
    </r>
    <r>
      <rPr>
        <rFont val="Arial"/>
        <b/>
        <sz val="11.0"/>
      </rPr>
      <t>"enabled": true</t>
    </r>
    <r>
      <rPr>
        <rFont val="Arial"/>
        <sz val="11.0"/>
      </rPr>
      <t xml:space="preserve">  to </t>
    </r>
    <r>
      <rPr>
        <rFont val="Arial"/>
        <b/>
        <sz val="11.0"/>
      </rPr>
      <t xml:space="preserve">"enabled": false </t>
    </r>
    <r>
      <rPr>
        <rFont val="Arial"/>
        <sz val="11.0"/>
      </rPr>
      <t xml:space="preserve">
6. Repeat steps 4-5 for:
   a. </t>
    </r>
    <r>
      <rPr>
        <rFont val="Arial"/>
        <b/>
        <sz val="11.0"/>
      </rPr>
      <t xml:space="preserve">"Nightly Data Rebuild"
   </t>
    </r>
    <r>
      <rPr>
        <rFont val="Arial"/>
        <sz val="11.0"/>
      </rPr>
      <t>b. "</t>
    </r>
    <r>
      <rPr>
        <rFont val="Arial"/>
        <b/>
        <sz val="11.0"/>
      </rPr>
      <t xml:space="preserve">World Partition Build"
   </t>
    </r>
    <r>
      <rPr>
        <rFont val="Arial"/>
        <sz val="11.0"/>
      </rPr>
      <t>c. "</t>
    </r>
    <r>
      <rPr>
        <rFont val="Arial"/>
        <b/>
        <sz val="11.0"/>
      </rPr>
      <t xml:space="preserve">Juno Limited Build"
</t>
    </r>
    <r>
      <rPr>
        <rFont val="Arial"/>
        <sz val="11.0"/>
      </rPr>
      <t xml:space="preserve">7. Save and commit in P4
9. Send courtesy message in Slack to </t>
    </r>
    <r>
      <rPr>
        <rFont val="Arial"/>
        <color rgb="FF1155CC"/>
        <sz val="11.0"/>
        <u/>
      </rPr>
      <t>#buildfarm-support-ext</t>
    </r>
    <r>
      <rPr>
        <rFont val="Arial"/>
        <sz val="11.0"/>
      </rPr>
      <t xml:space="preserve"> using the suggested P4 Description in Column I --&gt;</t>
    </r>
  </si>
  <si>
    <r>
      <rPr>
        <rFont val="arial, sans, sans-serif"/>
        <sz val="11.0"/>
      </rPr>
      <t>Disabling the below jobs for Release-</t>
    </r>
    <r>
      <rPr>
        <rFont val="arial, sans, sans-serif"/>
        <color rgb="FFFF0000"/>
        <sz val="11.0"/>
      </rPr>
      <t xml:space="preserve">CHECKLIST_VERSION:
</t>
    </r>
    <r>
      <rPr>
        <rFont val="arial, sans, sans-serif"/>
        <sz val="11.0"/>
      </rPr>
      <t>- Nightly Build
- Nightly Data Rebuild
- World Partition Build
- Juno Limited Build
#jira none
#fyi stan.hormell, swarm-ue-build-reviews
#rnx</t>
    </r>
  </si>
  <si>
    <r>
      <rPr>
        <sz val="11.0"/>
      </rPr>
      <t xml:space="preserve">Hi Build Farm, just wanted to inform you that we disabled the below jobs for </t>
    </r>
    <r>
      <rPr>
        <color rgb="FFFF0000"/>
        <sz val="11.0"/>
      </rPr>
      <t>CHECKLIST_VERSION</t>
    </r>
    <r>
      <rPr>
        <sz val="11.0"/>
      </rPr>
      <t xml:space="preserve"> at CL </t>
    </r>
    <r>
      <rPr>
        <color rgb="FFFF0000"/>
        <sz val="11.0"/>
      </rPr>
      <t>XXXXXX</t>
    </r>
    <r>
      <rPr>
        <sz val="11.0"/>
      </rPr>
      <t>.
- Nightly Builds
- Nightly Data Rebuild
- World Partition Build
- Juno Limited Build
That's all!</t>
    </r>
  </si>
  <si>
    <r>
      <rPr>
        <rFont val="Arial"/>
        <sz val="11.0"/>
      </rPr>
      <t xml:space="preserve">Verify no new client CLs have been introduced between Final </t>
    </r>
    <r>
      <rPr>
        <rFont val="Arial"/>
        <b/>
        <sz val="11.0"/>
      </rPr>
      <t xml:space="preserve">Client </t>
    </r>
    <r>
      <rPr>
        <rFont val="Arial"/>
        <sz val="11.0"/>
      </rPr>
      <t xml:space="preserve">WhiteGlove and Final </t>
    </r>
    <r>
      <rPr>
        <rFont val="Arial"/>
        <b/>
        <sz val="11.0"/>
      </rPr>
      <t>Server/MCP</t>
    </r>
    <r>
      <rPr>
        <rFont val="Arial"/>
        <sz val="11.0"/>
      </rPr>
      <t xml:space="preserve"> WhiteGlove tests.</t>
    </r>
  </si>
  <si>
    <r>
      <rPr>
        <rFont val="Arial"/>
        <b/>
        <color rgb="FF000000"/>
        <sz val="11.0"/>
      </rPr>
      <t>Swarm Delta:</t>
    </r>
    <r>
      <rPr>
        <rFont val="Arial"/>
        <color rgb="FF000000"/>
        <sz val="11.0"/>
      </rPr>
      <t xml:space="preserve"> https://p4-swarm.epicgames.net/files/Fortnite/release-</t>
    </r>
    <r>
      <rPr>
        <rFont val="Arial"/>
        <color rgb="FFFF0000"/>
        <sz val="11.0"/>
      </rPr>
      <t>CHECKLIST_VERSION</t>
    </r>
    <r>
      <rPr>
        <rFont val="Arial"/>
        <color rgb="FF000000"/>
        <sz val="11.0"/>
      </rPr>
      <t>?range=@</t>
    </r>
    <r>
      <rPr>
        <rFont val="Arial"/>
        <color rgb="FFFF0000"/>
        <sz val="11.0"/>
      </rPr>
      <t>FINAL_CLIENT_CL</t>
    </r>
    <r>
      <rPr>
        <rFont val="Arial"/>
        <color rgb="FF000000"/>
        <sz val="11.0"/>
      </rPr>
      <t>,@</t>
    </r>
    <r>
      <rPr>
        <rFont val="Arial"/>
        <color rgb="FFFF0000"/>
        <sz val="11.0"/>
      </rPr>
      <t>FINAL_SERVER_CL</t>
    </r>
    <r>
      <rPr>
        <rFont val="Arial"/>
        <color rgb="FF000000"/>
        <sz val="11.0"/>
      </rPr>
      <t xml:space="preserve">#commits </t>
    </r>
  </si>
  <si>
    <r>
      <rPr>
        <rFont val="Arial"/>
        <sz val="11.0"/>
      </rPr>
      <t xml:space="preserve">1. Go to the </t>
    </r>
    <r>
      <rPr>
        <rFont val="Arial"/>
        <b/>
        <sz val="11.0"/>
      </rPr>
      <t>Final Client WG</t>
    </r>
    <r>
      <rPr>
        <rFont val="Arial"/>
        <sz val="11.0"/>
      </rPr>
      <t xml:space="preserve"> in the #fn-release-</t>
    </r>
    <r>
      <rPr>
        <rFont val="Arial"/>
        <color rgb="FFFF0000"/>
        <sz val="11.0"/>
      </rPr>
      <t>CHECKLIST-VERSION</t>
    </r>
    <r>
      <rPr>
        <rFont val="Arial"/>
        <sz val="11.0"/>
      </rPr>
      <t xml:space="preserve">-ext channel and note the CL(s) being tested
2. Go to the </t>
    </r>
    <r>
      <rPr>
        <rFont val="Arial"/>
        <b/>
        <sz val="11.0"/>
      </rPr>
      <t>Final Server/MCP WG</t>
    </r>
    <r>
      <rPr>
        <rFont val="Arial"/>
        <sz val="11.0"/>
      </rPr>
      <t xml:space="preserve"> in the #fn-release-</t>
    </r>
    <r>
      <rPr>
        <rFont val="Arial"/>
        <color rgb="FFFF0000"/>
        <sz val="11.0"/>
      </rPr>
      <t>CHECKLIST-VERSION</t>
    </r>
    <r>
      <rPr>
        <rFont val="Arial"/>
        <sz val="11.0"/>
      </rPr>
      <t xml:space="preserve">-ext channel and note the CL(s) being tested
   a. Ensure these are the intended CLs when comparing with the </t>
    </r>
    <r>
      <rPr>
        <rFont val="Arial"/>
        <color rgb="FF1155CC"/>
        <sz val="11.0"/>
        <u/>
      </rPr>
      <t>REAL-XXXX</t>
    </r>
    <r>
      <rPr>
        <rFont val="Arial"/>
        <sz val="11.0"/>
      </rPr>
      <t xml:space="preserve"> ticket
3. Go to </t>
    </r>
    <r>
      <rPr>
        <rFont val="Arial"/>
        <color rgb="FF1155CC"/>
        <sz val="11.0"/>
        <u/>
      </rPr>
      <t>Swarm</t>
    </r>
    <r>
      <rPr>
        <rFont val="Arial"/>
        <sz val="11.0"/>
      </rPr>
      <t xml:space="preserve"> and edit the link to point to the checklist version and bookend the 2 CLs above. 
</t>
    </r>
    <r>
      <rPr>
        <rFont val="Arial"/>
        <b/>
        <sz val="11.0"/>
      </rPr>
      <t xml:space="preserve">   /release-</t>
    </r>
    <r>
      <rPr>
        <rFont val="Arial"/>
        <b/>
        <color rgb="FFFF0000"/>
        <sz val="11.0"/>
      </rPr>
      <t>CHECKLIST_VERSION</t>
    </r>
    <r>
      <rPr>
        <rFont val="Arial"/>
        <b/>
        <sz val="11.0"/>
      </rPr>
      <t>?range=@</t>
    </r>
    <r>
      <rPr>
        <rFont val="Arial"/>
        <b/>
        <color rgb="FFFF0000"/>
        <sz val="11.0"/>
      </rPr>
      <t>CLIENT_CL</t>
    </r>
    <r>
      <rPr>
        <rFont val="Arial"/>
        <b/>
        <sz val="11.0"/>
      </rPr>
      <t>,@</t>
    </r>
    <r>
      <rPr>
        <rFont val="Arial"/>
        <b/>
        <color rgb="FFFF0000"/>
        <sz val="11.0"/>
      </rPr>
      <t>SERVER_MCP_CL</t>
    </r>
    <r>
      <rPr>
        <rFont val="Arial"/>
        <b/>
        <sz val="11.0"/>
      </rPr>
      <t xml:space="preserve">#commits
</t>
    </r>
    <r>
      <rPr>
        <rFont val="Arial"/>
        <sz val="11.0"/>
      </rPr>
      <t>4. Ensure all CLs have a Release Manager upvote (which means we have approved and they are not snuck in).
   a. You can ignore submissions from "Build Machine"</t>
    </r>
    <r>
      <rPr>
        <rFont val="Arial"/>
        <color rgb="FFFF00FF"/>
        <sz val="11.0"/>
      </rPr>
      <t xml:space="preserve">
</t>
    </r>
    <r>
      <rPr>
        <rFont val="Arial"/>
        <sz val="11.0"/>
      </rPr>
      <t xml:space="preserve">5. If there are any Client CLs, escalate in the </t>
    </r>
    <r>
      <rPr>
        <rFont val="Arial"/>
        <color rgb="FF1155CC"/>
        <sz val="11.0"/>
        <u/>
      </rPr>
      <t>#fn-release-mgmt-team-ext</t>
    </r>
    <r>
      <rPr>
        <rFont val="Arial"/>
        <sz val="11.0"/>
      </rPr>
      <t xml:space="preserve"> immediately</t>
    </r>
  </si>
  <si>
    <r>
      <rPr>
        <rFont val="Arial"/>
        <sz val="11.0"/>
      </rPr>
      <t xml:space="preserve">Whiteglove has been completed on </t>
    </r>
    <r>
      <rPr>
        <rFont val="Arial"/>
        <b/>
        <sz val="11.0"/>
        <u/>
      </rPr>
      <t>FINAL</t>
    </r>
    <r>
      <rPr>
        <rFont val="Arial"/>
        <b/>
        <sz val="11.0"/>
      </rPr>
      <t xml:space="preserve"> </t>
    </r>
    <r>
      <rPr>
        <rFont val="Arial"/>
        <sz val="11.0"/>
      </rPr>
      <t>release candidate (aka Cert Checks) and issues called out have been threaded for triage</t>
    </r>
  </si>
  <si>
    <r>
      <rPr>
        <rFont val="Arial"/>
        <b/>
        <color rgb="FF000000"/>
        <sz val="11.0"/>
      </rPr>
      <t>Slack</t>
    </r>
    <r>
      <rPr>
        <rFont val="Arial"/>
        <color rgb="FF000000"/>
        <sz val="11.0"/>
      </rPr>
      <t xml:space="preserve">: </t>
    </r>
    <r>
      <rPr>
        <rFont val="Arial"/>
        <color rgb="FF0000FF"/>
        <sz val="11.0"/>
      </rPr>
      <t>LINK_TO_WG</t>
    </r>
  </si>
  <si>
    <r>
      <rPr>
        <rFont val="Arial"/>
        <sz val="11.0"/>
      </rPr>
      <t>1. Go to #fn-release-</t>
    </r>
    <r>
      <rPr>
        <rFont val="Arial"/>
        <color rgb="FFFF0000"/>
        <sz val="11.0"/>
      </rPr>
      <t>CHECKLIST-VERSION</t>
    </r>
    <r>
      <rPr>
        <rFont val="Arial"/>
        <sz val="11.0"/>
      </rPr>
      <t>-ext and search for "</t>
    </r>
    <r>
      <rPr>
        <rFont val="Arial"/>
        <sz val="11.0"/>
        <u/>
      </rPr>
      <t>beginning whiteglove of:</t>
    </r>
    <r>
      <rPr>
        <rFont val="Arial"/>
        <sz val="11.0"/>
      </rPr>
      <t xml:space="preserve">" 
   a. This should bring up all instances of whitegloves bring run
2. Ensure RQA completes the </t>
    </r>
    <r>
      <rPr>
        <rFont val="Arial"/>
        <b/>
        <sz val="11.0"/>
        <u/>
      </rPr>
      <t>Final Client+Server+MCP WG</t>
    </r>
    <r>
      <rPr>
        <rFont val="Arial"/>
        <sz val="11.0"/>
      </rPr>
      <t xml:space="preserve"> the day of Cert Submission
   a. You can track progress in </t>
    </r>
    <r>
      <rPr>
        <rFont val="Arial"/>
        <color rgb="FF1155CC"/>
        <sz val="11.0"/>
        <u/>
      </rPr>
      <t>TestRail</t>
    </r>
    <r>
      <rPr>
        <rFont val="Arial"/>
        <sz val="11.0"/>
      </rPr>
      <t xml:space="preserve"> (</t>
    </r>
    <r>
      <rPr>
        <rFont val="Arial"/>
        <color rgb="FFFF00FF"/>
        <sz val="11.0"/>
      </rPr>
      <t>STC</t>
    </r>
    <r>
      <rPr>
        <rFont val="Arial"/>
        <sz val="11.0"/>
      </rPr>
      <t>) if you have access
3. Ensure issues called out from the WG are appropriately threaded (outside the WG thread) and triaged in the #fn-release-</t>
    </r>
    <r>
      <rPr>
        <rFont val="Arial"/>
        <color rgb="FFFF0000"/>
        <sz val="11.0"/>
      </rPr>
      <t>CHECKLIST-VERSION</t>
    </r>
    <r>
      <rPr>
        <rFont val="Arial"/>
        <sz val="11.0"/>
      </rPr>
      <t>-ext channel</t>
    </r>
  </si>
  <si>
    <r>
      <rPr>
        <rFont val="Arial"/>
        <sz val="11.0"/>
      </rPr>
      <t xml:space="preserve">1. Log into your </t>
    </r>
    <r>
      <rPr>
        <rFont val="Arial"/>
        <color rgb="FF1155CC"/>
        <sz val="11.0"/>
        <u/>
      </rPr>
      <t xml:space="preserve">Xbox Send account
</t>
    </r>
    <r>
      <rPr>
        <rFont val="Arial"/>
        <sz val="11.0"/>
      </rPr>
      <t xml:space="preserve">2. Upload the XB1/XSX crash symbols from our RC build. 
3. Send it to Sean White &lt;seanwh@microsoft.com&gt; and Andy Hess &lt;andrewhess@microsoft.com&gt;
4. Find the email titled "RE: [EXTERNAL] Re: Symbol missing on MS Partner for Xbox and XSX for Fortnite" and ping the thread letting them know that they have been sent over. </t>
    </r>
  </si>
  <si>
    <r>
      <rPr>
        <rFont val="Arial"/>
        <sz val="11.0"/>
      </rPr>
      <t xml:space="preserve">1. Return to the Fortnite Overview in the Luna portal, check if the "alpha state" is set to </t>
    </r>
    <r>
      <rPr>
        <rFont val="Arial"/>
        <b/>
        <sz val="11.0"/>
      </rPr>
      <t xml:space="preserve">"certified".
</t>
    </r>
    <r>
      <rPr>
        <rFont val="Arial"/>
        <sz val="11.0"/>
      </rPr>
      <t xml:space="preserve">*If the title is still certifying, ping Amazon in the submission thread to ask for an update. </t>
    </r>
  </si>
  <si>
    <r>
      <rPr>
        <rFont val="Arial"/>
        <b/>
        <color rgb="FFFF0000"/>
        <sz val="11.0"/>
        <u/>
      </rPr>
      <t>NEEDS TO HAPPEN BEFORE 12PM ET (For Ivan)</t>
    </r>
    <r>
      <rPr>
        <rFont val="Arial"/>
        <b/>
        <color rgb="FFFF0000"/>
        <sz val="11.0"/>
      </rPr>
      <t xml:space="preserve">
</t>
    </r>
    <r>
      <rPr>
        <rFont val="Arial"/>
        <b/>
        <sz val="11.0"/>
      </rPr>
      <t xml:space="preserve">
Slack:</t>
    </r>
    <r>
      <rPr>
        <rFont val="Arial"/>
        <b val="0"/>
        <sz val="11.0"/>
      </rPr>
      <t xml:space="preserve"> </t>
    </r>
    <r>
      <rPr>
        <rFont val="Arial"/>
        <b val="0"/>
        <color rgb="FF0000FF"/>
        <sz val="11.0"/>
      </rPr>
      <t>LINK</t>
    </r>
  </si>
  <si>
    <r>
      <rPr>
        <rFont val="Arial"/>
        <sz val="11.0"/>
      </rPr>
      <t xml:space="preserve">1. Create new thread in </t>
    </r>
    <r>
      <rPr>
        <rFont val="Arial"/>
        <color rgb="FF1155CC"/>
        <sz val="11.0"/>
        <u/>
      </rPr>
      <t>#release-team</t>
    </r>
    <r>
      <rPr>
        <rFont val="Arial"/>
        <sz val="11.0"/>
      </rPr>
      <t xml:space="preserve"> channel using the suggested text in Column H
   a. </t>
    </r>
    <r>
      <rPr>
        <rFont val="Arial"/>
        <color rgb="FFFF0000"/>
        <sz val="11.0"/>
        <u/>
      </rPr>
      <t>Needs to happen before 12pm ET as Ivan will be gone after then</t>
    </r>
    <r>
      <rPr>
        <rFont val="Arial"/>
        <sz val="11.0"/>
      </rPr>
      <t xml:space="preserve">
2. Make sure you have the currently live build installed in your launcher so you can verify the Win patch size come deploy day should you need to</t>
    </r>
  </si>
  <si>
    <r>
      <rPr>
        <rFont val="Arial"/>
        <color rgb="FF000000"/>
        <sz val="11.0"/>
      </rPr>
      <t>Friendly reminder to the morning deploy owners @</t>
    </r>
    <r>
      <rPr>
        <rFont val="Arial"/>
        <color rgb="FFFF0000"/>
        <sz val="11.0"/>
      </rPr>
      <t xml:space="preserve">RQA1 </t>
    </r>
    <r>
      <rPr>
        <rFont val="Arial"/>
        <color rgb="FF000000"/>
        <sz val="11.0"/>
      </rPr>
      <t>@</t>
    </r>
    <r>
      <rPr>
        <rFont val="Arial"/>
        <color rgb="FFFF0000"/>
        <sz val="11.0"/>
      </rPr>
      <t xml:space="preserve">RQA2 </t>
    </r>
    <r>
      <rPr>
        <rFont val="Arial"/>
        <color rgb="FF000000"/>
        <sz val="11.0"/>
      </rPr>
      <t xml:space="preserve">to ensure your devices are all patched up for the morning deploy. 
:thankskeanu: </t>
    </r>
  </si>
  <si>
    <r>
      <rPr>
        <rFont val="arial,sans,sans-serif"/>
        <b/>
        <sz val="11.0"/>
      </rPr>
      <t xml:space="preserve">Slack: </t>
    </r>
    <r>
      <rPr>
        <rFont val="arial,sans,sans-serif"/>
        <color rgb="FF0000FF"/>
        <sz val="11.0"/>
      </rPr>
      <t>LINK</t>
    </r>
  </si>
  <si>
    <r>
      <rPr>
        <sz val="11.0"/>
      </rPr>
      <t xml:space="preserve">1. Using the </t>
    </r>
    <r>
      <rPr>
        <color rgb="FF1155CC"/>
        <sz val="11.0"/>
        <u/>
      </rPr>
      <t>DAD request thread</t>
    </r>
    <r>
      <rPr>
        <sz val="11.0"/>
      </rPr>
      <t>, confirm with Disco team that the Analytics Stuff was updated appropriately for the pending release</t>
    </r>
  </si>
  <si>
    <r>
      <rPr>
        <rFont val="Arial"/>
        <sz val="11.0"/>
      </rPr>
      <t xml:space="preserve">Hello again! 
Just have a checklist item for today to confirm that the Analytics Stuff revision has been deployed to Live and there is no further work expected to finalize for our </t>
    </r>
    <r>
      <rPr>
        <rFont val="Arial"/>
        <color rgb="FFFF0000"/>
        <sz val="11.0"/>
      </rPr>
      <t>CHECKLIST_VERSION</t>
    </r>
    <r>
      <rPr>
        <rFont val="Arial"/>
        <sz val="11.0"/>
      </rPr>
      <t xml:space="preserve"> deploy tomorrow?
We all set and ready to :rock: &amp; :rollcat: ?</t>
    </r>
  </si>
  <si>
    <r>
      <rPr>
        <rFont val="Arial"/>
        <color rgb="FFFF0000"/>
        <sz val="11.0"/>
      </rPr>
      <t xml:space="preserve">DO NOT REMOVE PS4 IF WE'RE STILL IN RMT TESTING WITH SONY
</t>
    </r>
    <r>
      <rPr>
        <rFont val="Arial"/>
        <color rgb="FF000000"/>
        <sz val="11.0"/>
      </rPr>
      <t>- CCA, CCB, DPQ, FortniteMobileCert</t>
    </r>
  </si>
  <si>
    <r>
      <rPr>
        <rFont val="Arial"/>
        <color rgb="FF000000"/>
        <sz val="11.0"/>
        <u/>
      </rPr>
      <t xml:space="preserve">Pre-upload symbols for the following (Within 24 hours of deployment)
</t>
    </r>
    <r>
      <rPr>
        <rFont val="Arial"/>
        <b/>
        <color rgb="FF000000"/>
        <sz val="11.0"/>
        <u/>
      </rPr>
      <t xml:space="preserve">   - PC
   - Switch
   - Linux
   - IOS
   - Android
</t>
    </r>
    <r>
      <rPr>
        <rFont val="Arial"/>
        <color rgb="FF000000"/>
        <sz val="11.0"/>
        <u/>
      </rPr>
      <t xml:space="preserve">
</t>
    </r>
    <r>
      <rPr>
        <rFont val="Arial"/>
        <color rgb="FF1155CC"/>
        <sz val="11.0"/>
        <u/>
      </rPr>
      <t>Wiki</t>
    </r>
  </si>
  <si>
    <r>
      <rPr>
        <rFont val="Arial"/>
        <sz val="11.0"/>
      </rPr>
      <t xml:space="preserve">1. Navigate to the </t>
    </r>
    <r>
      <rPr>
        <rFont val="Arial"/>
        <b/>
        <sz val="11.0"/>
      </rPr>
      <t xml:space="preserve">CrashReporter_Symbol-Indexer </t>
    </r>
    <r>
      <rPr>
        <rFont val="Arial"/>
        <color rgb="FF1155CC"/>
        <sz val="11.0"/>
        <u/>
      </rPr>
      <t>folder</t>
    </r>
    <r>
      <rPr>
        <rFont val="Arial"/>
        <sz val="11.0"/>
      </rPr>
      <t xml:space="preserve"> and copy to your computer</t>
    </r>
    <r>
      <rPr>
        <rFont val="Arial"/>
        <b/>
        <sz val="11.0"/>
      </rPr>
      <t xml:space="preserve">
</t>
    </r>
    <r>
      <rPr>
        <rFont val="Arial"/>
        <sz val="11.0"/>
      </rPr>
      <t xml:space="preserve">2. Open the </t>
    </r>
    <r>
      <rPr>
        <rFont val="Arial"/>
        <b/>
        <sz val="11.0"/>
      </rPr>
      <t>_Windows</t>
    </r>
    <r>
      <rPr>
        <rFont val="Arial"/>
        <sz val="11.0"/>
      </rPr>
      <t xml:space="preserve"> file by Right Click  &gt; Run With Powershell 
3. Input the version number in the format </t>
    </r>
    <r>
      <rPr>
        <rFont val="Arial"/>
        <color rgb="FFFF0000"/>
        <sz val="11.0"/>
      </rPr>
      <t>XX.YY</t>
    </r>
    <r>
      <rPr>
        <rFont val="Arial"/>
        <sz val="11.0"/>
      </rPr>
      <t xml:space="preserve"> (</t>
    </r>
    <r>
      <rPr>
        <rFont val="Arial"/>
        <color rgb="FFFF0000"/>
        <sz val="11.0"/>
      </rPr>
      <t>Not XX.YY.Z</t>
    </r>
    <r>
      <rPr>
        <rFont val="Arial"/>
        <sz val="11.0"/>
      </rPr>
      <t xml:space="preserve">) and hit enter
   </t>
    </r>
    <r>
      <rPr>
        <rFont val="Arial"/>
        <color rgb="FFFF0000"/>
        <sz val="11.0"/>
      </rPr>
      <t>CHECKLIST_VERSION</t>
    </r>
    <r>
      <rPr>
        <rFont val="Arial"/>
        <sz val="11.0"/>
      </rPr>
      <t xml:space="preserve">
4. Input the CL from the </t>
    </r>
    <r>
      <rPr>
        <rFont val="Arial"/>
        <color rgb="FF1155CC"/>
        <sz val="11.0"/>
        <u/>
      </rPr>
      <t>REAL-XXXX</t>
    </r>
    <r>
      <rPr>
        <rFont val="Arial"/>
        <sz val="11.0"/>
      </rPr>
      <t xml:space="preserve"> Ticket (no ++) and hit enter
5. Repeat for </t>
    </r>
    <r>
      <rPr>
        <rFont val="Arial"/>
        <b/>
        <sz val="11.0"/>
      </rPr>
      <t>Switch, Android, IOS &amp; Linux</t>
    </r>
  </si>
  <si>
    <r>
      <rPr>
        <rFont val="Arial"/>
        <sz val="11.0"/>
      </rPr>
      <t xml:space="preserve">1. Look at </t>
    </r>
    <r>
      <rPr>
        <rFont val="Arial"/>
        <color rgb="FF1155CC"/>
        <sz val="11.0"/>
        <u/>
      </rPr>
      <t>REAL-XXXX Ticket</t>
    </r>
    <r>
      <rPr>
        <rFont val="Arial"/>
        <sz val="11.0"/>
      </rPr>
      <t xml:space="preserve"> to ensure everything is up to date and any last minute changes have been captured
  ex. Clients/Backends/PatchSizes, Release Callouts (migrations, etc) </t>
    </r>
  </si>
  <si>
    <r>
      <rPr>
        <rFont val="Arial"/>
        <b/>
        <sz val="11.0"/>
      </rPr>
      <t xml:space="preserve">Release Strategy Async Post
</t>
    </r>
    <r>
      <rPr>
        <rFont val="Arial"/>
        <b val="0"/>
        <sz val="11.0"/>
      </rPr>
      <t xml:space="preserve">Example Post: </t>
    </r>
    <r>
      <rPr>
        <rFont val="Arial"/>
        <b val="0"/>
        <color rgb="FF1155CC"/>
        <sz val="11.0"/>
        <u/>
      </rPr>
      <t>LINK</t>
    </r>
  </si>
  <si>
    <r>
      <rPr>
        <rFont val="arial,sans,sans-serif"/>
        <b/>
        <sz val="11.0"/>
      </rPr>
      <t xml:space="preserve">Slack: </t>
    </r>
    <r>
      <rPr>
        <rFont val="arial,sans,sans-serif"/>
        <color rgb="FF0000FF"/>
        <sz val="11.0"/>
      </rPr>
      <t>LINK</t>
    </r>
  </si>
  <si>
    <r>
      <rPr>
        <sz val="11.0"/>
      </rPr>
      <t>1. Create a new thread in #fn-release-</t>
    </r>
    <r>
      <rPr>
        <color rgb="FFFF0000"/>
        <sz val="11.0"/>
      </rPr>
      <t>CHECKLIST-VERSION</t>
    </r>
    <r>
      <rPr>
        <sz val="11.0"/>
      </rPr>
      <t>-ext channel
2. Perform the steps outlined in Column I to layout the info consistently
3. Pin the post</t>
    </r>
  </si>
  <si>
    <r>
      <rPr>
        <rFont val="arial, sans, sans-serif"/>
        <sz val="11.0"/>
      </rPr>
      <t xml:space="preserve">0. Begin post with the following line
    :announcement-1: </t>
    </r>
    <r>
      <rPr>
        <rFont val="arial, sans, sans-serif"/>
        <color rgb="FFFF0000"/>
        <sz val="11.0"/>
      </rPr>
      <t>CHECKLIST_VERSION</t>
    </r>
    <r>
      <rPr>
        <rFont val="arial, sans, sans-serif"/>
        <sz val="11.0"/>
      </rPr>
      <t xml:space="preserve"> Go Live Information
</t>
    </r>
    <r>
      <rPr>
        <rFont val="arial, sans, sans-serif"/>
        <b/>
        <sz val="11.0"/>
        <u/>
      </rPr>
      <t>Real Ticket Info</t>
    </r>
    <r>
      <rPr>
        <rFont val="arial, sans, sans-serif"/>
        <sz val="11.0"/>
      </rPr>
      <t xml:space="preserve">
1. Add a line break using </t>
    </r>
    <r>
      <rPr>
        <rFont val="arial, sans, sans-serif"/>
        <b/>
        <sz val="11.0"/>
        <u/>
      </rPr>
      <t>SHIFT+ENTER</t>
    </r>
    <r>
      <rPr>
        <rFont val="arial, sans, sans-serif"/>
        <sz val="11.0"/>
      </rPr>
      <t xml:space="preserve"> and then Copy all info in the BUILD INFO / PATCH SIZES section of the REAL-XXXX ticket and </t>
    </r>
    <r>
      <rPr>
        <rFont val="arial, sans, sans-serif"/>
        <b/>
        <sz val="11.0"/>
        <u/>
      </rPr>
      <t>CTRL+SHIFT+</t>
    </r>
    <r>
      <rPr>
        <rFont val="arial, sans, sans-serif"/>
        <b/>
        <color rgb="FFFF0000"/>
        <sz val="11.0"/>
        <u/>
      </rPr>
      <t>V</t>
    </r>
    <r>
      <rPr>
        <rFont val="arial, sans, sans-serif"/>
        <b/>
        <sz val="11.0"/>
        <u/>
      </rPr>
      <t xml:space="preserve"> </t>
    </r>
    <r>
      <rPr>
        <rFont val="arial, sans, sans-serif"/>
        <sz val="11.0"/>
      </rPr>
      <t xml:space="preserve">to paste values only into the slack post
    a Highlight the ++CLs and </t>
    </r>
    <r>
      <rPr>
        <rFont val="arial, sans, sans-serif"/>
        <b/>
        <sz val="11.0"/>
        <u/>
      </rPr>
      <t>CTRL+SHIFT+</t>
    </r>
    <r>
      <rPr>
        <rFont val="arial, sans, sans-serif"/>
        <b/>
        <color rgb="FFFF0000"/>
        <sz val="11.0"/>
        <u/>
      </rPr>
      <t>C</t>
    </r>
    <r>
      <rPr>
        <rFont val="arial, sans, sans-serif"/>
        <sz val="11.0"/>
      </rPr>
      <t xml:space="preserve"> to turn them orange
    b. Highlight the Client / Server / Patch Size info and </t>
    </r>
    <r>
      <rPr>
        <rFont val="arial, sans, sans-serif"/>
        <b/>
        <sz val="11.0"/>
        <u/>
      </rPr>
      <t>CTRL+SHIFT+</t>
    </r>
    <r>
      <rPr>
        <rFont val="arial, sans, sans-serif"/>
        <b/>
        <color rgb="FFFF0000"/>
        <sz val="11.0"/>
        <u/>
      </rPr>
      <t>9</t>
    </r>
    <r>
      <rPr>
        <rFont val="arial, sans, sans-serif"/>
        <color rgb="FFFF0000"/>
        <sz val="11.0"/>
      </rPr>
      <t xml:space="preserve"> </t>
    </r>
    <r>
      <rPr>
        <rFont val="arial, sans, sans-serif"/>
        <sz val="11.0"/>
      </rPr>
      <t xml:space="preserve">to Block Quote them
2. Add a line break using </t>
    </r>
    <r>
      <rPr>
        <rFont val="arial, sans, sans-serif"/>
        <b/>
        <sz val="11.0"/>
        <u/>
      </rPr>
      <t>SHIFT+ENTER</t>
    </r>
    <r>
      <rPr>
        <rFont val="arial, sans, sans-serif"/>
        <sz val="11.0"/>
      </rPr>
      <t xml:space="preserve"> and then Copy all info in the DESCRIPTION section of the REAL-XXX ticket and paste below the above info in the slack post
   a. Properly tag any people using @person if they are listed in plain text - </t>
    </r>
    <r>
      <rPr>
        <rFont val="arial, sans, sans-serif"/>
        <color rgb="FFFF00FF"/>
        <sz val="11.0"/>
      </rPr>
      <t xml:space="preserve">Should we do this or leave it as plain text?
</t>
    </r>
    <r>
      <rPr>
        <rFont val="arial, sans, sans-serif"/>
        <b/>
        <sz val="11.0"/>
        <u/>
      </rPr>
      <t xml:space="preserve">Go Live Hotfix
</t>
    </r>
    <r>
      <rPr>
        <rFont val="arial, sans, sans-serif"/>
        <sz val="11.0"/>
      </rPr>
      <t xml:space="preserve">3. Ask RQA if the final Game Config and add a line under the above section with it
</t>
    </r>
    <r>
      <rPr>
        <rFont val="arial, sans, sans-serif"/>
        <b/>
        <sz val="11.0"/>
        <u/>
      </rPr>
      <t>Major Items</t>
    </r>
    <r>
      <rPr>
        <rFont val="arial, sans, sans-serif"/>
        <sz val="11.0"/>
      </rPr>
      <t xml:space="preserve">
4. Hit </t>
    </r>
    <r>
      <rPr>
        <rFont val="arial, sans, sans-serif"/>
        <b/>
        <sz val="11.0"/>
        <u/>
      </rPr>
      <t>SHIFT+ENTER x3</t>
    </r>
    <r>
      <rPr>
        <rFont val="arial, sans, sans-serif"/>
        <sz val="11.0"/>
      </rPr>
      <t xml:space="preserve"> to properly line break, then Add the following section below (</t>
    </r>
    <r>
      <rPr>
        <rFont val="arial, sans, sans-serif"/>
        <color rgb="FF0000FF"/>
        <sz val="11.0"/>
      </rPr>
      <t>BLUE TEXT</t>
    </r>
    <r>
      <rPr>
        <rFont val="arial, sans, sans-serif"/>
        <sz val="11.0"/>
      </rPr>
      <t xml:space="preserve"> indicates linking to the corresponding item). 
   a. Copy the blue items and </t>
    </r>
    <r>
      <rPr>
        <rFont val="arial, sans, sans-serif"/>
        <b/>
        <sz val="11.0"/>
        <u/>
      </rPr>
      <t>CTRL+SHIFT+</t>
    </r>
    <r>
      <rPr>
        <rFont val="arial, sans, sans-serif"/>
        <b/>
        <color rgb="FFFF0000"/>
        <sz val="11.0"/>
        <u/>
      </rPr>
      <t>8</t>
    </r>
    <r>
      <rPr>
        <rFont val="arial, sans, sans-serif"/>
        <color rgb="FFFF0000"/>
        <sz val="11.0"/>
      </rPr>
      <t xml:space="preserve"> </t>
    </r>
    <r>
      <rPr>
        <rFont val="arial, sans, sans-serif"/>
        <sz val="11.0"/>
      </rPr>
      <t xml:space="preserve">to list as bullet items
</t>
    </r>
    <r>
      <rPr>
        <rFont val="arial, sans, sans-serif"/>
        <b/>
        <sz val="11.0"/>
      </rPr>
      <t xml:space="preserve">Major Items: </t>
    </r>
    <r>
      <rPr>
        <rFont val="arial, sans, sans-serif"/>
        <b/>
        <color rgb="FFFF0000"/>
        <sz val="11.0"/>
      </rPr>
      <t>INSERT_MAJOR_ITEMS_EX_PRODUCT_NEW_SEASON</t>
    </r>
    <r>
      <rPr>
        <rFont val="arial, sans, sans-serif"/>
        <b/>
        <sz val="11.0"/>
      </rPr>
      <t xml:space="preserve">
</t>
    </r>
    <r>
      <rPr>
        <rFont val="arial, sans, sans-serif"/>
        <color rgb="FF0000FF"/>
        <sz val="11.0"/>
      </rPr>
      <t xml:space="preserve">Run of Show related links can be found in the Run of Show bookmark Folder at the top of this channel
</t>
    </r>
    <r>
      <rPr>
        <rFont val="arial, sans, sans-serif"/>
        <b/>
        <sz val="11.0"/>
        <u/>
      </rPr>
      <t xml:space="preserve">Ship List
</t>
    </r>
    <r>
      <rPr>
        <rFont val="arial, sans, sans-serif"/>
        <sz val="11.0"/>
      </rPr>
      <t xml:space="preserve">5. Hit </t>
    </r>
    <r>
      <rPr>
        <rFont val="arial, sans, sans-serif"/>
        <b/>
        <sz val="11.0"/>
        <u/>
      </rPr>
      <t>SHIFT+ENTER x3</t>
    </r>
    <r>
      <rPr>
        <rFont val="arial, sans, sans-serif"/>
        <sz val="11.0"/>
      </rPr>
      <t xml:space="preserve"> to properly line break, then lastly go to the Ship List (should be pinned in the #fn-release-</t>
    </r>
    <r>
      <rPr>
        <rFont val="arial, sans, sans-serif"/>
        <color rgb="FFFF0000"/>
        <sz val="11.0"/>
      </rPr>
      <t>CHECKLIST-VERSION</t>
    </r>
    <r>
      <rPr>
        <rFont val="arial, sans, sans-serif"/>
        <sz val="11.0"/>
      </rPr>
      <t xml:space="preserve">-ext channel) and copy and paste that info below the major items
Should result in a post like </t>
    </r>
    <r>
      <rPr>
        <rFont val="arial, sans, sans-serif"/>
        <color rgb="FF1155CC"/>
        <sz val="11.0"/>
        <u/>
      </rPr>
      <t xml:space="preserve">THIS
</t>
    </r>
  </si>
  <si>
    <r>
      <rPr>
        <rFont val="Arial"/>
        <b/>
        <sz val="11.0"/>
      </rPr>
      <t xml:space="preserve">Now that every deploy is a "Season Launch":
</t>
    </r>
    <r>
      <rPr>
        <rFont val="Arial"/>
        <sz val="11.0"/>
      </rPr>
      <t xml:space="preserve">
Inform the slack channel of the bookmarked:
- Run of Show Sheet
- War/Launch Room Zoom Link
- War/Launch Room Calendar Link</t>
    </r>
  </si>
  <si>
    <r>
      <rPr>
        <rFont val="Arial"/>
        <b/>
        <color rgb="FF000000"/>
        <sz val="11.0"/>
      </rPr>
      <t>Slack:</t>
    </r>
    <r>
      <rPr>
        <rFont val="Arial"/>
        <color rgb="FF000000"/>
        <sz val="11.0"/>
      </rPr>
      <t xml:space="preserve"> </t>
    </r>
    <r>
      <rPr>
        <rFont val="Arial"/>
        <color rgb="FF0000FF"/>
        <sz val="11.0"/>
      </rPr>
      <t>LINK</t>
    </r>
  </si>
  <si>
    <r>
      <rPr>
        <rFont val="Arial"/>
        <sz val="11.0"/>
      </rPr>
      <t>1. Go to fn-release-</t>
    </r>
    <r>
      <rPr>
        <rFont val="Arial"/>
        <color rgb="FFFF0000"/>
        <sz val="11.0"/>
      </rPr>
      <t>CHECKLIST-VERSION</t>
    </r>
    <r>
      <rPr>
        <rFont val="Arial"/>
        <sz val="11.0"/>
      </rPr>
      <t>-ext channel in slack
2. Send message using the suggested text in Column H
If the War/Launch Zoom/Calendar Event doesn't exist, create one and put it in the Run of Show</t>
    </r>
  </si>
  <si>
    <r>
      <rPr>
        <rFont val="Arial"/>
        <sz val="11.0"/>
      </rPr>
      <t xml:space="preserve">Internal Release Email
   </t>
    </r>
    <r>
      <rPr>
        <rFont val="Arial"/>
        <color rgb="FF1155CC"/>
        <sz val="11.0"/>
        <u/>
      </rPr>
      <t>Template</t>
    </r>
  </si>
  <si>
    <r>
      <rPr>
        <rFont val="Arial"/>
        <sz val="11.0"/>
      </rPr>
      <t xml:space="preserve">1. Look up a previous email to use as a template
   Search for </t>
    </r>
    <r>
      <rPr>
        <rFont val="Arial"/>
        <b/>
        <sz val="11.0"/>
        <u/>
      </rPr>
      <t>"online-infra-global@epicgames.com"</t>
    </r>
    <r>
      <rPr>
        <rFont val="Arial"/>
        <sz val="11.0"/>
      </rPr>
      <t xml:space="preserve"> to find them
2. Copy the formatting and replace content with </t>
    </r>
    <r>
      <rPr>
        <rFont val="Arial"/>
        <color rgb="FFFF0000"/>
        <sz val="11.0"/>
      </rPr>
      <t>CHECKLIST_VERSION</t>
    </r>
    <r>
      <rPr>
        <rFont val="Arial"/>
        <sz val="11.0"/>
      </rPr>
      <t xml:space="preserve">'s information
   a. Look at the </t>
    </r>
    <r>
      <rPr>
        <rFont val="Arial"/>
        <color rgb="FF1155CC"/>
        <sz val="11.0"/>
        <u/>
      </rPr>
      <t>REAL-XXXX Ticket</t>
    </r>
    <r>
      <rPr>
        <rFont val="Arial"/>
        <sz val="11.0"/>
      </rPr>
      <t xml:space="preserve"> for all info
3. Send to the recipients in Column H</t>
    </r>
  </si>
  <si>
    <r>
      <rPr>
        <rFont val="arial,sans,sans-serif"/>
        <b/>
        <sz val="11.0"/>
      </rPr>
      <t xml:space="preserve">TO: 
</t>
    </r>
    <r>
      <rPr>
        <rFont val="arial,sans,sans-serif"/>
        <sz val="11.0"/>
      </rPr>
      <t>online-infra-global@epicgames.com, global-live-deployments@epicgames.com, FN-Live@epicgames.com</t>
    </r>
  </si>
  <si>
    <r>
      <rPr>
        <rFont val="arial,sans,sans-serif"/>
        <b/>
        <sz val="11.0"/>
      </rPr>
      <t xml:space="preserve">Fortnite - XX.YY Release - MM/DD @ 4:00am ET
</t>
    </r>
    <r>
      <rPr>
        <rFont val="arial,sans,sans-serif"/>
        <sz val="11.0"/>
      </rPr>
      <t xml:space="preserve">
Release Ticket: </t>
    </r>
    <r>
      <rPr>
        <rFont val="arial,sans,sans-serif"/>
        <color rgb="FF0000FF"/>
        <sz val="11.0"/>
      </rPr>
      <t>REAL-XXXX</t>
    </r>
    <r>
      <rPr>
        <rFont val="arial,sans,sans-serif"/>
        <sz val="11.0"/>
      </rPr>
      <t xml:space="preserve">
Player Impact:
</t>
    </r>
    <r>
      <rPr>
        <rFont val="arial,sans,sans-serif"/>
        <color rgb="FFFF0000"/>
        <sz val="11.0"/>
      </rPr>
      <t xml:space="preserve">VERIFY_AGAINST_SLACK_THREAD
</t>
    </r>
    <r>
      <rPr>
        <rFont val="arial,sans,sans-serif"/>
        <sz val="11.0"/>
      </rPr>
      <t xml:space="preserve">Fortnite matchmaking will be disabled at 03:30am ET, downtime will then begin at 04:00am and is estimated to conclude at 05:30am. When downtime begins players will be kicked from active sessions. Players may experience throttled logins as we come back online.
Build Info:
App: Fortnite
</t>
    </r>
    <r>
      <rPr>
        <rFont val="arial,sans,sans-serif"/>
        <color rgb="FFFF0000"/>
        <sz val="11.0"/>
      </rPr>
      <t>INSERT_FROM_REAL_TICKET
Clients
Windows: ++Fortnite+Release-XX.YY-CL-XXXXX
PS4: ^^
PS5: ^^
Xbox: ^^
XSX: ^^
Switch: ^^
Android (EG): ^^
UEFN: ^^
Backend
Server:  ++Fortnite+Release-XX.YY-CL-XXXXX
MCP: XX.YY.nnn-rXXXXX
UEFN: ++Fortnite+Release-XX.YY-CL-XXXXX
Patch Sizes
Windows: X.XX GB
PS4: X.XX GB
PS5: X.XX GB
XSX: X.XX GB
Xbox: X.XX GB
Switch: X.XX GB
Android: Low End: X.XX GB / High End: X.XX GB</t>
    </r>
    <r>
      <rPr>
        <rFont val="arial,sans,sans-serif"/>
        <sz val="11.0"/>
      </rPr>
      <t xml:space="preserve">
Testing Requirements:
Whiteglove 
Communication:
#fn-release-deploy-ext</t>
    </r>
  </si>
  <si>
    <r>
      <rPr>
        <rFont val="Arial"/>
        <sz val="11.0"/>
      </rPr>
      <t xml:space="preserve">External Release Email
    </t>
    </r>
    <r>
      <rPr>
        <rFont val="Arial"/>
        <color rgb="FF1155CC"/>
        <sz val="11.0"/>
        <u/>
      </rPr>
      <t>Template</t>
    </r>
  </si>
  <si>
    <r>
      <rPr>
        <rFont val="Arial"/>
        <sz val="11.0"/>
      </rPr>
      <t xml:space="preserve">1. Look up a previous email to use as a template
   Search for </t>
    </r>
    <r>
      <rPr>
        <rFont val="Arial"/>
        <b/>
        <sz val="11.0"/>
        <u/>
      </rPr>
      <t>"partners-liveops-alerts@epicgames.com"</t>
    </r>
    <r>
      <rPr>
        <rFont val="Arial"/>
        <sz val="11.0"/>
      </rPr>
      <t xml:space="preserve"> to find them
2. Copy the formatting and replace content with </t>
    </r>
    <r>
      <rPr>
        <rFont val="Arial"/>
        <color rgb="FFFF0000"/>
        <sz val="11.0"/>
      </rPr>
      <t>CHECKLIST_VERSION</t>
    </r>
    <r>
      <rPr>
        <rFont val="Arial"/>
        <sz val="11.0"/>
      </rPr>
      <t>'s information
3. Send to the recipients in Column H</t>
    </r>
  </si>
  <si>
    <r>
      <rPr>
        <rFont val="arial,sans,sans-serif"/>
        <b/>
        <sz val="11.0"/>
      </rPr>
      <t xml:space="preserve">TO: 
</t>
    </r>
    <r>
      <rPr>
        <rFont val="arial,sans,sans-serif"/>
        <sz val="11.0"/>
      </rPr>
      <t xml:space="preserve">partners-liveops-alerts@epicgames.com
</t>
    </r>
    <r>
      <rPr>
        <rFont val="arial,sans,sans-serif"/>
        <b/>
        <sz val="11.0"/>
      </rPr>
      <t xml:space="preserve">BCC:
</t>
    </r>
    <r>
      <rPr>
        <rFont val="arial,sans,sans-serif"/>
        <sz val="11.0"/>
      </rPr>
      <t>public-alerts@noa.nintendo.com, sie-noc@sony.com, xoc@microsoft.com, epic-issues@vivox.com,  noc@subspace.com, release-team@epicgames.com</t>
    </r>
  </si>
  <si>
    <r>
      <rPr>
        <rFont val="arial,sans,sans-serif"/>
        <b/>
        <sz val="11.0"/>
      </rPr>
      <t xml:space="preserve">Fortnite - XX.YY Release - MM/DD @ 4:00am ET
</t>
    </r>
    <r>
      <rPr>
        <rFont val="arial,sans,sans-serif"/>
        <sz val="11.0"/>
      </rPr>
      <t xml:space="preserve">
Player Impact:
</t>
    </r>
    <r>
      <rPr>
        <rFont val="arial,sans,sans-serif"/>
        <color rgb="FFFF0000"/>
        <sz val="11.0"/>
      </rPr>
      <t>TAKE_FROM_MESSAGE_ABOVE
Fortnite matchmaking will be disabled at 03:30am ET, downtime will then begin at 04:00am and is estimated to conclude at 05:30am. When downtime begins players will be kicked from active sessions. Players may experience throttled logins as we come back online.</t>
    </r>
  </si>
  <si>
    <r>
      <rPr>
        <rFont val="Arial"/>
        <sz val="11.0"/>
      </rPr>
      <t>1. Look up previous deploy email using the string "</t>
    </r>
    <r>
      <rPr>
        <rFont val="Arial"/>
        <b/>
        <sz val="11.0"/>
      </rPr>
      <t>is a GO for</t>
    </r>
    <r>
      <rPr>
        <rFont val="Arial"/>
        <sz val="11.0"/>
      </rPr>
      <t xml:space="preserve">"
2. Copy the formatting and replace content with </t>
    </r>
    <r>
      <rPr>
        <rFont val="Arial"/>
        <color rgb="FFFF0000"/>
        <sz val="11.0"/>
      </rPr>
      <t>CHECKLIST_VERSION</t>
    </r>
    <r>
      <rPr>
        <rFont val="Arial"/>
        <sz val="11.0"/>
      </rPr>
      <t xml:space="preserve">'s information
   a. </t>
    </r>
    <r>
      <rPr>
        <rFont val="Arial"/>
        <b/>
        <sz val="11.0"/>
      </rPr>
      <t>Ship List</t>
    </r>
    <r>
      <rPr>
        <rFont val="Arial"/>
        <sz val="11.0"/>
      </rPr>
      <t xml:space="preserve"> can be found pinned in the release-</t>
    </r>
    <r>
      <rPr>
        <rFont val="Arial"/>
        <color rgb="FFFF0000"/>
        <sz val="11.0"/>
      </rPr>
      <t>CHECKLIST-VERSION</t>
    </r>
    <r>
      <rPr>
        <rFont val="Arial"/>
        <sz val="11.0"/>
      </rPr>
      <t xml:space="preserve">-ext slack channel
   b. </t>
    </r>
    <r>
      <rPr>
        <rFont val="Arial"/>
        <b/>
        <sz val="11.0"/>
      </rPr>
      <t>Helpful Links</t>
    </r>
    <r>
      <rPr>
        <rFont val="Arial"/>
        <sz val="11.0"/>
      </rPr>
      <t xml:space="preserve"> can be found in the google calendar
   c. </t>
    </r>
    <r>
      <rPr>
        <rFont val="Arial"/>
        <b/>
        <sz val="11.0"/>
      </rPr>
      <t>Down Time, Morning Crew / Patch Sizes</t>
    </r>
    <r>
      <rPr>
        <rFont val="Arial"/>
        <sz val="11.0"/>
      </rPr>
      <t xml:space="preserve"> can be found in the </t>
    </r>
    <r>
      <rPr>
        <rFont val="Arial"/>
        <color rgb="FF1155CC"/>
        <sz val="11.0"/>
        <u/>
      </rPr>
      <t>REAL-XXXX Ticket's</t>
    </r>
    <r>
      <rPr>
        <rFont val="Arial"/>
        <sz val="11.0"/>
      </rPr>
      <t xml:space="preserve"> Description</t>
    </r>
  </si>
  <si>
    <r>
      <rPr>
        <rFont val="arial,sans,sans-serif"/>
        <b/>
        <sz val="11.0"/>
      </rPr>
      <t xml:space="preserve">TO:
</t>
    </r>
    <r>
      <rPr>
        <rFont val="arial,sans,sans-serif"/>
        <sz val="11.0"/>
      </rPr>
      <t>fn-release-updates@epicgames.com</t>
    </r>
  </si>
  <si>
    <r>
      <rPr>
        <rFont val="Arial"/>
        <b/>
        <sz val="11.0"/>
      </rPr>
      <t xml:space="preserve">Release morning owner: 
</t>
    </r>
    <r>
      <rPr>
        <rFont val="Arial"/>
        <sz val="11.0"/>
      </rPr>
      <t>Log into all deploy-related tools</t>
    </r>
  </si>
  <si>
    <r>
      <rPr>
        <sz val="11.0"/>
      </rPr>
      <t xml:space="preserve">1. Log into the following services to ensure their platform is functioning and that you have access and will not be blocked at the last minute.
</t>
    </r>
    <r>
      <rPr>
        <b/>
        <sz val="11.0"/>
      </rPr>
      <t xml:space="preserve">Internal
</t>
    </r>
    <r>
      <rPr>
        <sz val="11.0"/>
      </rPr>
      <t xml:space="preserve">   a. </t>
    </r>
    <r>
      <rPr>
        <color rgb="FF1155CC"/>
        <sz val="11.0"/>
        <u/>
      </rPr>
      <t xml:space="preserve">Swarm
</t>
    </r>
    <r>
      <rPr>
        <sz val="11.0"/>
      </rPr>
      <t xml:space="preserve">   b. </t>
    </r>
    <r>
      <rPr>
        <color rgb="FF1155CC"/>
        <sz val="11.0"/>
        <u/>
      </rPr>
      <t>LightSwitch2</t>
    </r>
    <r>
      <rPr>
        <sz val="11.0"/>
      </rPr>
      <t xml:space="preserve">
   c. </t>
    </r>
    <r>
      <rPr>
        <color rgb="FF1155CC"/>
        <sz val="11.0"/>
        <u/>
      </rPr>
      <t>Autoscaler Scaler</t>
    </r>
    <r>
      <rPr>
        <sz val="11.0"/>
      </rPr>
      <t xml:space="preserve">
   d. </t>
    </r>
    <r>
      <rPr>
        <color rgb="FF1155CC"/>
        <sz val="11.0"/>
        <u/>
      </rPr>
      <t>Horde</t>
    </r>
    <r>
      <rPr>
        <sz val="11.0"/>
      </rPr>
      <t xml:space="preserve">
   e. </t>
    </r>
    <r>
      <rPr>
        <color rgb="FF1155CC"/>
        <sz val="11.0"/>
        <u/>
      </rPr>
      <t xml:space="preserve">Grafana
</t>
    </r>
    <r>
      <rPr>
        <sz val="11.0"/>
      </rPr>
      <t xml:space="preserve">   f. </t>
    </r>
    <r>
      <rPr>
        <color rgb="FF1155CC"/>
        <sz val="11.0"/>
        <u/>
      </rPr>
      <t>Analytics</t>
    </r>
    <r>
      <rPr>
        <sz val="11.0"/>
      </rPr>
      <t xml:space="preserve">
   g. </t>
    </r>
    <r>
      <rPr>
        <color rgb="FF1155CC"/>
        <sz val="11.0"/>
        <u/>
      </rPr>
      <t>Data Asset Directory (DAD)</t>
    </r>
    <r>
      <rPr>
        <sz val="11.0"/>
      </rPr>
      <t xml:space="preserve">
</t>
    </r>
    <r>
      <rPr>
        <b/>
        <sz val="11.0"/>
      </rPr>
      <t>External</t>
    </r>
    <r>
      <rPr>
        <sz val="11.0"/>
      </rPr>
      <t xml:space="preserve">
   a. PlayStation
      i. </t>
    </r>
    <r>
      <rPr>
        <color rgb="FF1155CC"/>
        <sz val="11.0"/>
        <u/>
      </rPr>
      <t xml:space="preserve">PlayStation 5
</t>
    </r>
    <r>
      <rPr>
        <sz val="11.0"/>
      </rPr>
      <t xml:space="preserve">      ii. </t>
    </r>
    <r>
      <rPr>
        <color rgb="FF1155CC"/>
        <sz val="11.0"/>
        <u/>
      </rPr>
      <t>PlayStation 4</t>
    </r>
    <r>
      <rPr>
        <sz val="11.0"/>
      </rPr>
      <t xml:space="preserve">
   b. </t>
    </r>
    <r>
      <rPr>
        <color rgb="FF1155CC"/>
        <sz val="11.0"/>
        <u/>
      </rPr>
      <t xml:space="preserve">Microsoft Partner Center
</t>
    </r>
    <r>
      <rPr>
        <sz val="11.0"/>
      </rPr>
      <t xml:space="preserve">   c. </t>
    </r>
    <r>
      <rPr>
        <color rgb="FF1155CC"/>
        <sz val="11.0"/>
        <u/>
      </rPr>
      <t xml:space="preserve">Nintendo Content Management System
</t>
    </r>
    <r>
      <rPr>
        <sz val="11.0"/>
      </rPr>
      <t xml:space="preserve">   d. </t>
    </r>
    <r>
      <rPr>
        <color rgb="FF1155CC"/>
        <sz val="11.0"/>
        <u/>
      </rPr>
      <t>Nintendo Developer Portal</t>
    </r>
    <r>
      <rPr>
        <sz val="11.0"/>
      </rPr>
      <t xml:space="preserve">
   e. </t>
    </r>
    <r>
      <rPr>
        <color rgb="FF1155CC"/>
        <sz val="11.0"/>
        <u/>
      </rPr>
      <t>NVIDIA GeForce Now</t>
    </r>
    <r>
      <rPr>
        <sz val="11.0"/>
      </rPr>
      <t xml:space="preserve">
   f. </t>
    </r>
    <r>
      <rPr>
        <color rgb="FF1155CC"/>
        <sz val="11.0"/>
        <u/>
      </rPr>
      <t>Amazon Luna</t>
    </r>
    <r>
      <rPr>
        <sz val="11.0"/>
      </rPr>
      <t xml:space="preserve">
   g. </t>
    </r>
    <r>
      <rPr>
        <color rgb="FF1155CC"/>
        <sz val="11.0"/>
        <u/>
      </rPr>
      <t>Android OPPO</t>
    </r>
  </si>
  <si>
    <r>
      <rPr>
        <rFont val="Arial"/>
        <b/>
        <color rgb="FFFF0000"/>
        <sz val="11.0"/>
        <u/>
      </rPr>
      <t xml:space="preserve">USE EXTREME CAUTION HERE:
</t>
    </r>
    <r>
      <rPr>
        <rFont val="Arial"/>
        <b val="0"/>
        <color rgb="FFFF0000"/>
        <sz val="11.0"/>
        <u/>
      </rPr>
      <t>There is potential to bring the game down if you are not careful</t>
    </r>
  </si>
  <si>
    <r>
      <rPr>
        <rFont val="Arial"/>
        <sz val="11.0"/>
      </rPr>
      <t xml:space="preserve">1. Go to </t>
    </r>
    <r>
      <rPr>
        <rFont val="Arial"/>
        <color rgb="FF1155CC"/>
        <sz val="11.0"/>
        <u/>
      </rPr>
      <t>Lightswitch 2.0 Page</t>
    </r>
    <r>
      <rPr>
        <rFont val="Arial"/>
        <sz val="11.0"/>
      </rPr>
      <t xml:space="preserve"> in the Admin Portal
2. Go to the "</t>
    </r>
    <r>
      <rPr>
        <rFont val="Arial"/>
        <b/>
        <sz val="11.0"/>
      </rPr>
      <t>Add Scheduled Event</t>
    </r>
    <r>
      <rPr>
        <rFont val="Arial"/>
        <sz val="11.0"/>
      </rPr>
      <t xml:space="preserve">" section at the bottom
3. Set </t>
    </r>
    <r>
      <rPr>
        <rFont val="Arial"/>
        <b/>
        <sz val="11.0"/>
      </rPr>
      <t>Scheduled Time</t>
    </r>
    <r>
      <rPr>
        <rFont val="Arial"/>
        <sz val="11.0"/>
      </rPr>
      <t xml:space="preserve"> to the "Downtime" in the </t>
    </r>
    <r>
      <rPr>
        <rFont val="Arial"/>
        <color rgb="FF1155CC"/>
        <sz val="11.0"/>
        <u/>
      </rPr>
      <t>REAL-XXXX</t>
    </r>
    <r>
      <rPr>
        <rFont val="Arial"/>
        <sz val="11.0"/>
      </rPr>
      <t xml:space="preserve"> Ticket's Description
   a. cross-reference LS down time with the </t>
    </r>
    <r>
      <rPr>
        <rFont val="Arial"/>
        <color rgb="FFFF0000"/>
        <sz val="11.0"/>
        <u/>
      </rPr>
      <t>CHECKLIST_VERSION</t>
    </r>
    <r>
      <rPr>
        <rFont val="Arial"/>
        <sz val="11.0"/>
        <u/>
      </rPr>
      <t xml:space="preserve"> Release Strategy</t>
    </r>
    <r>
      <rPr>
        <rFont val="Arial"/>
        <sz val="11.0"/>
      </rPr>
      <t xml:space="preserve"> Email
   b. </t>
    </r>
    <r>
      <rPr>
        <rFont val="Arial"/>
        <b/>
        <color rgb="FFFF0000"/>
        <sz val="11.0"/>
        <u/>
      </rPr>
      <t>NOTE THIS TIME SHOULD BE SET TO EST</t>
    </r>
    <r>
      <rPr>
        <rFont val="Arial"/>
        <sz val="11.0"/>
      </rPr>
      <t xml:space="preserve">
4. Set </t>
    </r>
    <r>
      <rPr>
        <rFont val="Arial"/>
        <b/>
        <sz val="11.0"/>
      </rPr>
      <t>Status</t>
    </r>
    <r>
      <rPr>
        <rFont val="Arial"/>
        <sz val="11.0"/>
      </rPr>
      <t xml:space="preserve"> to:    </t>
    </r>
    <r>
      <rPr>
        <rFont val="Arial"/>
        <sz val="11.0"/>
        <u/>
      </rPr>
      <t>DOWN</t>
    </r>
    <r>
      <rPr>
        <rFont val="Arial"/>
        <sz val="11.0"/>
      </rPr>
      <t xml:space="preserve">
5. Set </t>
    </r>
    <r>
      <rPr>
        <rFont val="Arial"/>
        <b/>
        <sz val="11.0"/>
      </rPr>
      <t>Message</t>
    </r>
    <r>
      <rPr>
        <rFont val="Arial"/>
        <sz val="11.0"/>
      </rPr>
      <t xml:space="preserve"> to:
</t>
    </r>
    <r>
      <rPr>
        <rFont val="Arial"/>
        <sz val="11.0"/>
        <u/>
      </rPr>
      <t>Fortnite is down for maintenance</t>
    </r>
    <r>
      <rPr>
        <rFont val="Arial"/>
        <sz val="11.0"/>
      </rPr>
      <t xml:space="preserve">
6. Set </t>
    </r>
    <r>
      <rPr>
        <rFont val="Arial"/>
        <b/>
        <sz val="11.0"/>
      </rPr>
      <t>Add Actions</t>
    </r>
    <r>
      <rPr>
        <rFont val="Arial"/>
        <sz val="11.0"/>
      </rPr>
      <t xml:space="preserve"> to:
</t>
    </r>
    <r>
      <rPr>
        <rFont val="Arial"/>
        <sz val="11.0"/>
        <u/>
      </rPr>
      <t>Fortnite_Free_Platforms</t>
    </r>
    <r>
      <rPr>
        <rFont val="Arial"/>
        <sz val="11.0"/>
      </rPr>
      <t xml:space="preserve">
7. Select Create Event
8. Double check the info in the new "Scheduled Events" section in the middle of the page
   - Processed should say </t>
    </r>
    <r>
      <rPr>
        <rFont val="Arial"/>
        <b/>
        <sz val="11.0"/>
      </rPr>
      <t>No</t>
    </r>
  </si>
  <si>
    <r>
      <rPr>
        <rFont val="Arial"/>
        <b/>
        <color rgb="FF000000"/>
        <sz val="11.0"/>
      </rPr>
      <t>Tracker Tab:</t>
    </r>
    <r>
      <rPr>
        <rFont val="Arial"/>
        <color rgb="FF000000"/>
        <sz val="11.0"/>
      </rPr>
      <t xml:space="preserve"> </t>
    </r>
    <r>
      <rPr>
        <rFont val="Arial"/>
        <color rgb="FF0000FF"/>
        <sz val="11.0"/>
      </rPr>
      <t>LINK</t>
    </r>
  </si>
  <si>
    <r>
      <rPr>
        <rFont val="Arial"/>
        <sz val="11.0"/>
      </rPr>
      <t xml:space="preserve">1. Go to the </t>
    </r>
    <r>
      <rPr>
        <rFont val="Arial"/>
        <color rgb="FF1155CC"/>
        <sz val="11.0"/>
        <u/>
      </rPr>
      <t>Post PD Commits Tracker</t>
    </r>
    <r>
      <rPr>
        <rFont val="Arial"/>
        <sz val="11.0"/>
      </rPr>
      <t xml:space="preserve">
2. Follow the instructions to complete the task
3. Link the tab in F103
</t>
    </r>
    <r>
      <rPr>
        <rFont val="Arial"/>
        <b/>
        <sz val="11.0"/>
      </rPr>
      <t>NOTE: This an interim process. Ideally we can pull this data more efficiently through the submit tool flow</t>
    </r>
  </si>
  <si>
    <r>
      <rPr>
        <rFont val="Arial"/>
        <sz val="11.0"/>
      </rPr>
      <t>This is a copy of the entire build as it appears in the build folder to keep from having to rebuild if it is needed.
Archive Fortnite Build CLs (New Job &gt; Archive Fortnite Build &gt; add in the ++CLs &gt; Start Job). For Clients archive the clients and the Content Worker. This can later be found at : P:\Builds\Archive\Fortnite-Releases\Milestone++Fortnite+Release-</t>
    </r>
    <r>
      <rPr>
        <rFont val="Arial"/>
        <color rgb="FFFF0000"/>
        <sz val="11.0"/>
      </rPr>
      <t>CHECKLIST_VERSION</t>
    </r>
    <r>
      <rPr>
        <rFont val="Arial"/>
        <sz val="11.0"/>
      </rPr>
      <t>-CL-12345678</t>
    </r>
  </si>
  <si>
    <r>
      <rPr>
        <rFont val="Arial"/>
        <sz val="11.0"/>
      </rPr>
      <t xml:space="preserve">1. Navigate to the below file on the P drive (easily done on a Remote Machine)
</t>
    </r>
    <r>
      <rPr>
        <rFont val="Arial"/>
        <b/>
        <sz val="11.0"/>
      </rPr>
      <t xml:space="preserve">   P:\Symbols\Switch\LiveSymbols\FortniteClient-Switch-Shipping.nsp
</t>
    </r>
    <r>
      <rPr>
        <rFont val="Arial"/>
        <sz val="11.0"/>
      </rPr>
      <t xml:space="preserve">2. Open the file and swap in </t>
    </r>
    <r>
      <rPr>
        <rFont val="Arial"/>
        <color rgb="FFFF0000"/>
        <sz val="11.0"/>
      </rPr>
      <t>CHECKLIST_VERSION</t>
    </r>
    <r>
      <rPr>
        <rFont val="Arial"/>
        <b/>
        <sz val="11.0"/>
      </rPr>
      <t xml:space="preserve"> </t>
    </r>
    <r>
      <rPr>
        <rFont val="Arial"/>
        <sz val="11.0"/>
      </rPr>
      <t>&amp;</t>
    </r>
    <r>
      <rPr>
        <rFont val="Arial"/>
        <b/>
        <sz val="11.0"/>
      </rPr>
      <t xml:space="preserve"> the ++CL for the Switch Client
</t>
    </r>
    <r>
      <rPr>
        <rFont val="Arial"/>
        <sz val="11.0"/>
      </rPr>
      <t>3. Save and you are done</t>
    </r>
  </si>
  <si>
    <r>
      <rPr>
        <rFont val="Arial"/>
        <color rgb="FF000000"/>
        <sz val="11.0"/>
      </rPr>
      <t xml:space="preserve">Create Post Deploy Tracker sheet and bookmark in in </t>
    </r>
    <r>
      <rPr>
        <rFont val="Arial"/>
        <color rgb="FF1155CC"/>
        <sz val="11.0"/>
        <u/>
      </rPr>
      <t>#fn-release-team</t>
    </r>
    <r>
      <rPr>
        <rFont val="Arial"/>
        <color rgb="FF000000"/>
        <sz val="11.0"/>
      </rPr>
      <t xml:space="preserve"> as well as the associated </t>
    </r>
    <r>
      <rPr>
        <rFont val="Arial"/>
        <i/>
        <color rgb="FF000000"/>
        <sz val="11.0"/>
      </rPr>
      <t>#fn-release-</t>
    </r>
    <r>
      <rPr>
        <rFont val="Arial"/>
        <i/>
        <color rgb="FFFF0000"/>
        <sz val="11.0"/>
      </rPr>
      <t>CHECKLIST-VERSION</t>
    </r>
    <r>
      <rPr>
        <rFont val="Arial"/>
        <i/>
        <color rgb="FF000000"/>
        <sz val="11.0"/>
      </rPr>
      <t>-ext</t>
    </r>
    <r>
      <rPr>
        <rFont val="Arial"/>
        <color rgb="FF000000"/>
        <sz val="11.0"/>
      </rPr>
      <t xml:space="preserve"> channel</t>
    </r>
  </si>
  <si>
    <r>
      <rPr>
        <rFont val="Arial"/>
        <sz val="11.0"/>
      </rPr>
      <t>Add as Bookmark to that Release Channel so it is easily visible to everyone. 
Shared drives &gt; Fortnite &gt; Release Management &gt; Post Deploy &gt; Tracker Sheet &gt; Master Post Deploy Tracker (make a copy, move it to the correct location, and rename)
Master Post Deploy:</t>
    </r>
    <r>
      <rPr>
        <rFont val="Arial"/>
        <color rgb="FF000000"/>
        <sz val="11.0"/>
      </rPr>
      <t xml:space="preserve"> </t>
    </r>
    <r>
      <rPr>
        <rFont val="Arial"/>
        <color rgb="FF1155CC"/>
        <sz val="11.0"/>
        <u/>
      </rPr>
      <t>https://docs.google.com/spreadsheets/d/1dycxSjGsHUC29FRelcLz1AVxtBZ8QW2NiG7WsNt-eXo/edit#gid=1420338449</t>
    </r>
  </si>
  <si>
    <r>
      <rPr>
        <rFont val="Arial"/>
        <sz val="11.0"/>
      </rPr>
      <t xml:space="preserve">Review initial build info setup: </t>
    </r>
    <r>
      <rPr>
        <rFont val="Arial"/>
        <b/>
        <sz val="11.0"/>
      </rPr>
      <t>iOS/Android/Switch</t>
    </r>
    <r>
      <rPr>
        <rFont val="Arial"/>
        <sz val="11.0"/>
      </rPr>
      <t xml:space="preserve"> and now also including </t>
    </r>
    <r>
      <rPr>
        <rFont val="Arial"/>
        <b/>
        <color rgb="FFFF0000"/>
        <sz val="11.0"/>
      </rPr>
      <t>PS4/PS5/XB1/XSX</t>
    </r>
    <r>
      <rPr>
        <rFont val="Arial"/>
        <sz val="11.0"/>
      </rPr>
      <t xml:space="preserve"> fake build info needed starting with 18.40.</t>
    </r>
  </si>
  <si>
    <r>
      <rPr>
        <rFont val="Arial"/>
        <sz val="11.0"/>
      </rPr>
      <t xml:space="preserve">1. Make sure Android and Switch candidates are propped up in </t>
    </r>
    <r>
      <rPr>
        <rFont val="Arial"/>
        <color rgb="FF1155CC"/>
        <sz val="11.0"/>
        <u/>
      </rPr>
      <t xml:space="preserve">Live Build Info
</t>
    </r>
    <r>
      <rPr>
        <rFont val="Arial"/>
        <sz val="11.0"/>
      </rPr>
      <t xml:space="preserve">2. Make sure Switch build info was removed from </t>
    </r>
    <r>
      <rPr>
        <rFont val="Arial"/>
        <color rgb="FF1155CC"/>
        <sz val="11.0"/>
        <u/>
      </rPr>
      <t>NSCert Build Info</t>
    </r>
  </si>
  <si>
    <r>
      <rPr>
        <rFont val="Arial"/>
        <b/>
        <sz val="11.0"/>
        <u/>
      </rPr>
      <t>Process update</t>
    </r>
    <r>
      <rPr>
        <rFont val="Arial"/>
        <sz val="11.0"/>
      </rPr>
      <t xml:space="preserve"> – check this for all platforms that are patching, not just (Android, PC, PS4, XB1, IOS)
</t>
    </r>
    <r>
      <rPr>
        <rFont val="Arial"/>
        <b/>
        <sz val="11.0"/>
      </rPr>
      <t xml:space="preserve">Escalate any issues to the </t>
    </r>
    <r>
      <rPr>
        <rFont val="Arial"/>
        <b/>
        <color rgb="FF1155CC"/>
        <sz val="11.0"/>
        <u/>
      </rPr>
      <t>#fn-tech-ext</t>
    </r>
    <r>
      <rPr>
        <rFont val="Arial"/>
        <b/>
        <sz val="11.0"/>
      </rPr>
      <t xml:space="preserve"> channel</t>
    </r>
  </si>
  <si>
    <r>
      <rPr>
        <rFont val="Arial"/>
        <color rgb="FFFF0000"/>
        <sz val="11.0"/>
      </rPr>
      <t xml:space="preserve">[Downtime minus 40 mins]
</t>
    </r>
    <r>
      <rPr>
        <rFont val="Arial"/>
        <color rgb="FF000000"/>
        <sz val="11.0"/>
      </rPr>
      <t>Tag Live Ops to Disable Alerts.</t>
    </r>
  </si>
  <si>
    <r>
      <rPr>
        <rFont val="Arial"/>
        <color rgb="FFFF0000"/>
        <sz val="11.0"/>
      </rPr>
      <t xml:space="preserve">[Downtime minus 35 mins]
</t>
    </r>
    <r>
      <rPr>
        <rFont val="Arial"/>
        <color rgb="FF000000"/>
        <sz val="11.0"/>
      </rPr>
      <t>Disable server scaledown ("Pin" server scaling)</t>
    </r>
  </si>
  <si>
    <r>
      <rPr>
        <rFont val="Arial"/>
        <sz val="11.0"/>
      </rPr>
      <t xml:space="preserve">Navigate to </t>
    </r>
    <r>
      <rPr>
        <rFont val="Arial"/>
        <color rgb="FF1155CC"/>
        <sz val="11.0"/>
        <u/>
      </rPr>
      <t>Autoscaler for Live</t>
    </r>
    <r>
      <rPr>
        <rFont val="Arial"/>
        <sz val="11.0"/>
      </rPr>
      <t xml:space="preserve"> &gt; Click the Edit checkbox (bottom right) &gt; Hit Disable next to "Can Scale Down?" to keep servers from scaling down during downtime.
Be sure to post in </t>
    </r>
    <r>
      <rPr>
        <rFont val="Arial"/>
        <color rgb="FF1155CC"/>
        <sz val="11.0"/>
        <u/>
      </rPr>
      <t>#fn-release-deploy-ext</t>
    </r>
    <r>
      <rPr>
        <rFont val="Arial"/>
        <sz val="11.0"/>
      </rPr>
      <t xml:space="preserve"> that this step was done.</t>
    </r>
  </si>
  <si>
    <r>
      <rPr>
        <rFont val="Arial"/>
        <color rgb="FFFF0000"/>
        <sz val="11.0"/>
      </rPr>
      <t xml:space="preserve">[Downtime minus 30 mins]
</t>
    </r>
    <r>
      <rPr>
        <rFont val="Arial"/>
        <color rgb="FF000000"/>
        <sz val="11.0"/>
      </rPr>
      <t>Disable Matchmaking</t>
    </r>
  </si>
  <si>
    <r>
      <rPr>
        <rFont val="Arial"/>
        <sz val="11.0"/>
      </rPr>
      <t>Option 1: MMS Admin Portal toggle button (</t>
    </r>
    <r>
      <rPr>
        <rFont val="Arial"/>
        <color rgb="FF1155CC"/>
        <sz val="11.0"/>
        <u/>
      </rPr>
      <t>Navigate to the Live MMS AP page</t>
    </r>
    <r>
      <rPr>
        <rFont val="Arial"/>
        <sz val="11.0"/>
      </rPr>
      <t xml:space="preserve"> &gt; In the "Playlist Restrictions Configuration" section change "disableAllMatchmaking": to true &gt; Hit the Update button)
Option 2: </t>
    </r>
    <r>
      <rPr>
        <rFont val="Arial"/>
        <color rgb="FF1155CC"/>
        <sz val="11.0"/>
        <u/>
      </rPr>
      <t xml:space="preserve">Hotfix directly through Admin Portal System Files
</t>
    </r>
    <r>
      <rPr>
        <rFont val="Arial"/>
        <sz val="11.0"/>
      </rPr>
      <t>DefaultGame.ini
[/Script/FortniteGame.FortGameInstance]
bBattleRoyaleMatchmakingEnabled=false</t>
    </r>
  </si>
  <si>
    <r>
      <rPr>
        <rFont val="Arial"/>
        <color rgb="FF1155CC"/>
        <sz val="11.0"/>
        <u/>
      </rPr>
      <t xml:space="preserve">Swarm link prepped by Release QA the night prior to release morning
</t>
    </r>
    <r>
      <rPr>
        <rFont val="Arial"/>
        <color rgb="FF1155CC"/>
        <sz val="11.0"/>
        <u/>
      </rPr>
      <t>Hotfix Deploy Runbook</t>
    </r>
  </si>
  <si>
    <r>
      <rPr>
        <rFont val="Arial"/>
        <color rgb="FF1155CC"/>
        <sz val="11.0"/>
        <u/>
      </rPr>
      <t>Validate via Login data that downtime has started properly.</t>
    </r>
    <r>
      <rPr>
        <rFont val="Arial"/>
        <color rgb="FF000000"/>
        <sz val="11.0"/>
        <u/>
      </rPr>
      <t xml:space="preserve"> (Success by Region/Platform in particular)</t>
    </r>
  </si>
  <si>
    <r>
      <rPr>
        <rFont val="Arial"/>
        <sz val="11.0"/>
      </rPr>
      <t xml:space="preserve">Tip: You might have to be on VPN AND Remote Desktop if performing from a location that does not have a allowlisted IP address.
Log in to </t>
    </r>
    <r>
      <rPr>
        <rFont val="Arial"/>
        <color rgb="FF1155CC"/>
        <sz val="11.0"/>
        <u/>
      </rPr>
      <t>PlayStation Partners portal</t>
    </r>
    <r>
      <rPr>
        <rFont val="Arial"/>
        <sz val="11.0"/>
      </rPr>
      <t xml:space="preserve"> then follow </t>
    </r>
    <r>
      <rPr>
        <rFont val="Arial"/>
        <color rgb="FF1155CC"/>
        <sz val="11.0"/>
        <u/>
      </rPr>
      <t>these steps in the PS5 section</t>
    </r>
    <r>
      <rPr>
        <rFont val="Arial"/>
        <sz val="11.0"/>
      </rPr>
      <t>.</t>
    </r>
  </si>
  <si>
    <r>
      <rPr>
        <rFont val="Arial"/>
        <sz val="11.0"/>
      </rPr>
      <t xml:space="preserve">Tip: You might have to be on VPN AND Remote Desktop if performing from a location that does not have a allowlisted IP address.
Log in to </t>
    </r>
    <r>
      <rPr>
        <rFont val="Arial"/>
        <color rgb="FF1155CC"/>
        <sz val="11.0"/>
        <u/>
      </rPr>
      <t>PlayStation Partners portal</t>
    </r>
    <r>
      <rPr>
        <rFont val="Arial"/>
        <sz val="11.0"/>
      </rPr>
      <t xml:space="preserve"> then follow </t>
    </r>
    <r>
      <rPr>
        <rFont val="Arial"/>
        <color rgb="FF1155CC"/>
        <sz val="11.0"/>
        <u/>
      </rPr>
      <t>these steps in the PS5 section</t>
    </r>
    <r>
      <rPr>
        <rFont val="Arial"/>
        <sz val="11.0"/>
      </rPr>
      <t>.</t>
    </r>
  </si>
  <si>
    <r>
      <rPr>
        <rFont val="Arial"/>
        <sz val="11.0"/>
      </rPr>
      <t>Deploy "Go Live" INI Hotfix config (</t>
    </r>
    <r>
      <rPr>
        <rFont val="Arial"/>
        <color rgb="FFFF0000"/>
        <sz val="11.0"/>
      </rPr>
      <t>make sure this is done before server deploy to ensure hotfix config is pulled correctly</t>
    </r>
    <r>
      <rPr>
        <rFont val="Arial"/>
        <sz val="11.0"/>
      </rPr>
      <t>)</t>
    </r>
  </si>
  <si>
    <r>
      <rPr>
        <rFont val="Arial"/>
        <color rgb="FF1155CC"/>
        <sz val="11.0"/>
        <u/>
      </rPr>
      <t>Swarm link prepped by Release QA the night prior to release morning
H</t>
    </r>
    <r>
      <rPr>
        <rFont val="Arial"/>
        <color rgb="FF1155CC"/>
        <sz val="11.0"/>
        <u/>
      </rPr>
      <t>otfix Deploy Runbook</t>
    </r>
  </si>
  <si>
    <r>
      <rPr>
        <rFont val="Arial"/>
        <color rgb="FF000000"/>
        <sz val="11.0"/>
        <u/>
      </rPr>
      <t xml:space="preserve">Use the apply all to set each fleet to "sequence" at </t>
    </r>
    <r>
      <rPr>
        <rFont val="Arial"/>
        <color rgb="FF1155CC"/>
        <sz val="11.0"/>
        <u/>
      </rPr>
      <t>https://fm-as-scale-fn-prod.ol.epicgames.net/fleet/live/scalesets</t>
    </r>
  </si>
  <si>
    <r>
      <rPr>
        <rFont val="Arial"/>
        <sz val="11.0"/>
      </rPr>
      <t xml:space="preserve">1. Update the Live-IOS build label to the new ADPID version in </t>
    </r>
    <r>
      <rPr>
        <rFont val="Arial"/>
        <color rgb="FF1155CC"/>
        <sz val="11.0"/>
        <u/>
      </rPr>
      <t>Admin Portal</t>
    </r>
    <r>
      <rPr>
        <rFont val="Arial"/>
        <sz val="11.0"/>
      </rPr>
      <t xml:space="preserve">. 
2. Ensure that the ++ version is listed in LiveCompat.
3. Run </t>
    </r>
    <r>
      <rPr>
        <rFont val="Arial"/>
        <color rgb="FF1155CC"/>
        <sz val="11.0"/>
        <u/>
      </rPr>
      <t>GitHub Action Workflow</t>
    </r>
    <r>
      <rPr>
        <rFont val="Arial"/>
        <sz val="11.0"/>
      </rPr>
      <t xml:space="preserve"> to promote to AltStore</t>
    </r>
  </si>
  <si>
    <r>
      <rPr>
        <rFont val="Arial"/>
        <sz val="11.0"/>
      </rPr>
      <t xml:space="preserve">Start "[Thread] Updates on </t>
    </r>
    <r>
      <rPr>
        <rFont val="Arial"/>
        <color rgb="FFFF0000"/>
        <sz val="11.0"/>
      </rPr>
      <t>CHECKLIST_VERSION</t>
    </r>
    <r>
      <rPr>
        <rFont val="Arial"/>
        <sz val="11.0"/>
      </rPr>
      <t xml:space="preserve"> Fortnite release:" in </t>
    </r>
    <r>
      <rPr>
        <rFont val="Arial"/>
        <color rgb="FF1155CC"/>
        <sz val="11.0"/>
        <u/>
      </rPr>
      <t>#pub-fortnite</t>
    </r>
    <r>
      <rPr>
        <rFont val="Arial"/>
        <sz val="11.0"/>
      </rPr>
      <t xml:space="preserve"> slack channel</t>
    </r>
  </si>
  <si>
    <r>
      <rPr>
        <rFont val="Arial"/>
        <color rgb="FF000000"/>
        <sz val="11.0"/>
      </rPr>
      <t xml:space="preserve">Example: </t>
    </r>
    <r>
      <rPr>
        <rFont val="Arial"/>
        <color rgb="FF1155CC"/>
        <sz val="11.0"/>
        <u/>
      </rPr>
      <t xml:space="preserve">https://epicgames.slack.com/archives/C044WR7HZDG/p1691482159647189
</t>
    </r>
    <r>
      <rPr>
        <rFont val="Arial"/>
        <color rgb="FF000000"/>
        <sz val="11.0"/>
      </rPr>
      <t xml:space="preserve">[Thread] Updates on </t>
    </r>
    <r>
      <rPr>
        <rFont val="Arial"/>
        <color rgb="FFFF0000"/>
        <sz val="11.0"/>
      </rPr>
      <t>CHECKLIST_VERSION</t>
    </r>
    <r>
      <rPr>
        <rFont val="Arial"/>
        <color rgb="FF000000"/>
        <sz val="11.0"/>
      </rPr>
      <t xml:space="preserve"> Fortnite release:
(post)
Matchmaking Disabled at 3:30 AM ET
LightSwitch Down at 4:00 AM ET
Deploy started on time (4am ET) and so far things are going smoothly. Estimated uptime is ~5/5:15am ET. Will crosspost any major updates or issues here.</t>
    </r>
  </si>
  <si>
    <r>
      <rPr>
        <rFont val="Arial"/>
        <b/>
        <sz val="11.0"/>
      </rPr>
      <t xml:space="preserve">Escalate any issues to the </t>
    </r>
    <r>
      <rPr>
        <rFont val="Arial"/>
        <b/>
        <color rgb="FF1155CC"/>
        <sz val="11.0"/>
        <u/>
      </rPr>
      <t>#fn-tech-ext</t>
    </r>
    <r>
      <rPr>
        <rFont val="Arial"/>
        <b/>
        <sz val="11.0"/>
      </rPr>
      <t xml:space="preserve"> channel</t>
    </r>
  </si>
  <si>
    <r>
      <rPr>
        <rFont val="Arial"/>
        <sz val="11.0"/>
      </rPr>
      <t xml:space="preserve">Example Thread: </t>
    </r>
    <r>
      <rPr>
        <rFont val="Arial"/>
        <color rgb="FF1155CC"/>
        <sz val="11.0"/>
        <u/>
      </rPr>
      <t>https://epicgames.slack.com/archives/C044TN4LVFT/p1667291267646149</t>
    </r>
    <r>
      <rPr>
        <rFont val="Arial"/>
        <sz val="11.0"/>
      </rPr>
      <t xml:space="preserve">
Example Deploy: </t>
    </r>
    <r>
      <rPr>
        <rFont val="Arial"/>
        <color rgb="FF1155CC"/>
        <sz val="11.0"/>
        <u/>
      </rPr>
      <t>https://horde.devtools.epicgames.com/job/6360d85fe271e75dea797f32</t>
    </r>
    <r>
      <rPr>
        <rFont val="Arial"/>
        <sz val="11.0"/>
      </rPr>
      <t xml:space="preserve">
22.30 Go Live PS4/PS5/XB1/XSX/Switch - Non-Player facing</t>
    </r>
  </si>
  <si>
    <r>
      <rPr>
        <rFont val="Arial"/>
        <sz val="11.0"/>
      </rPr>
      <t xml:space="preserve">Expand </t>
    </r>
    <r>
      <rPr>
        <rFont val="Arial"/>
        <b/>
        <sz val="11.0"/>
      </rPr>
      <t>Live</t>
    </r>
    <r>
      <rPr>
        <rFont val="Arial"/>
        <sz val="11.0"/>
      </rPr>
      <t xml:space="preserve"> and </t>
    </r>
    <r>
      <rPr>
        <rFont val="Arial"/>
        <b/>
        <sz val="11.0"/>
      </rPr>
      <t>Live-Compatible</t>
    </r>
    <r>
      <rPr>
        <rFont val="Arial"/>
        <sz val="11.0"/>
      </rPr>
      <t xml:space="preserve"> sections making sure older releases are not present. Every major release should be a forced patch.</t>
    </r>
  </si>
  <si>
    <r>
      <rPr>
        <rFont val="Arial"/>
        <color rgb="FF1155CC"/>
        <sz val="11.0"/>
        <u/>
      </rPr>
      <t xml:space="preserve">https://adminportal.ol.epicgames.net/launcher/buildinfo/app/Fortnite
</t>
    </r>
    <r>
      <rPr>
        <rFont val="Arial"/>
        <color rgb="FF000000"/>
        <sz val="11.0"/>
        <u/>
      </rPr>
      <t xml:space="preserve">Ensure that the Promotion Labels section correctly displays the new Live versions for all platforms </t>
    </r>
    <r>
      <rPr>
        <rFont val="Arial"/>
        <b/>
        <color rgb="FFFF0000"/>
        <sz val="11.0"/>
        <u/>
      </rPr>
      <t xml:space="preserve">(This must be done before Light Switch Up)
* Build Info for Windows and Shipping-Android should always be real and never fake/dummy/placeholder.
* IOS, PS4, PS5, XB1, XSX, and Switch will need to be manually updated using the labels from the Live Compat section
</t>
    </r>
    <r>
      <rPr>
        <rFont val="Arial"/>
        <b/>
        <color rgb="FF1155CC"/>
        <sz val="11.0"/>
        <u/>
      </rPr>
      <t>** Be sure to delete previously live Build Info from Live Compatible labels (Excluding 13.40 for now)</t>
    </r>
  </si>
  <si>
    <r>
      <rPr>
        <rFont val="Arial"/>
        <color rgb="FFFF0000"/>
        <sz val="11.0"/>
      </rPr>
      <t xml:space="preserve">[Uptime minus 15 mins]
</t>
    </r>
    <r>
      <rPr>
        <rFont val="Arial"/>
        <color rgb="FF1155CC"/>
        <sz val="11.0"/>
        <u/>
      </rPr>
      <t>Scaling servers in downtime</t>
    </r>
  </si>
  <si>
    <r>
      <rPr>
        <rFont val="Arial"/>
        <color rgb="FF1155CC"/>
        <sz val="11.0"/>
        <u/>
      </rPr>
      <t>MMS Admin Portal toggle button (</t>
    </r>
    <r>
      <rPr>
        <rFont val="Arial"/>
        <color rgb="FF1155CC"/>
        <sz val="11.0"/>
        <u/>
      </rPr>
      <t>Navigate to the Live MMS AP page</t>
    </r>
    <r>
      <rPr>
        <rFont val="Arial"/>
        <color rgb="FF1155CC"/>
        <sz val="11.0"/>
        <u/>
      </rPr>
      <t xml:space="preserve"> &gt; In the "Playlist Restrictions Configuration" section change "disable AllMatchmaking": to false &gt; Hit the Update button)
</t>
    </r>
  </si>
  <si>
    <r>
      <rPr>
        <rFont val="Arial"/>
        <b/>
        <color rgb="FFFF0000"/>
        <sz val="11.0"/>
        <u/>
      </rPr>
      <t xml:space="preserve">USE EXTREME CAUTION HERE: </t>
    </r>
    <r>
      <rPr>
        <rFont val="Arial"/>
        <b/>
        <color rgb="FF1155CC"/>
        <sz val="11.0"/>
        <u/>
      </rPr>
      <t xml:space="preserve">link to Lightswitch page
</t>
    </r>
    <r>
      <rPr>
        <rFont val="Arial"/>
        <b/>
        <color rgb="FF000000"/>
        <sz val="11.0"/>
        <u/>
      </rPr>
      <t>* Status = Up (for lightswitch UP)
* Message = Fortnite is online
* Add Actions = Fortnite_Free_Platforms
* Create Event</t>
    </r>
  </si>
  <si>
    <r>
      <rPr>
        <rFont val="Arial"/>
        <color rgb="FFFF0000"/>
        <sz val="11.0"/>
      </rPr>
      <t xml:space="preserve">[Uptime plus 30 mins]
</t>
    </r>
    <r>
      <rPr>
        <rFont val="Arial"/>
        <color rgb="FF000000"/>
        <sz val="11.0"/>
      </rPr>
      <t xml:space="preserve">Tag Live Ops to ReEnable Alerts. </t>
    </r>
  </si>
  <si>
    <r>
      <rPr>
        <rFont val="Arial"/>
        <sz val="11.0"/>
      </rPr>
      <t xml:space="preserve">Post the following message in the </t>
    </r>
    <r>
      <rPr>
        <rFont val="Arial"/>
        <color rgb="FF1155CC"/>
        <sz val="11.0"/>
        <u/>
      </rPr>
      <t>#fn-release-deploy</t>
    </r>
    <r>
      <rPr>
        <rFont val="Arial"/>
        <sz val="11.0"/>
      </rPr>
      <t xml:space="preserve"> channel once we are lightswitch up:
"Friendly reminder that for all general weirdness callouts from this point forward that are unrelated to the live whiteglove to please use #fn-release-</t>
    </r>
    <r>
      <rPr>
        <rFont val="Arial"/>
        <color rgb="FFFF0000"/>
        <sz val="11.0"/>
      </rPr>
      <t>CHECKLIST-VERSION</t>
    </r>
    <r>
      <rPr>
        <rFont val="Arial"/>
        <sz val="11.0"/>
      </rPr>
      <t>"</t>
    </r>
  </si>
  <si>
    <r>
      <rPr>
        <rFont val="Arial"/>
        <color rgb="FF1155CC"/>
        <sz val="11.0"/>
        <u/>
      </rPr>
      <t>https://api.slack.com/apps/A044VB8SXFV/incoming-webhooks?</t>
    </r>
    <r>
      <rPr>
        <rFont val="Arial"/>
        <color rgb="FF1155CC"/>
        <sz val="11.0"/>
        <u/>
      </rPr>
      <t xml:space="preserve">
Add webhook url to FNR automation job: </t>
    </r>
    <r>
      <rPr>
        <rFont val="Arial"/>
        <color rgb="FF1155CC"/>
        <sz val="11.0"/>
        <u/>
      </rPr>
      <t>https://jira.it.epicgames.com/secure/AutomationProjectAdminAction!default.jspa?projectKey=FNR#/rule/661</t>
    </r>
  </si>
  <si>
    <r>
      <rPr>
        <rFont val="Arial"/>
        <sz val="11.0"/>
      </rPr>
      <t xml:space="preserve">Add "Planned Release Slots" bookmark to the now live release slack channel with a link to the </t>
    </r>
    <r>
      <rPr>
        <rFont val="Arial"/>
        <color rgb="FF1155CC"/>
        <sz val="11.0"/>
        <u/>
      </rPr>
      <t>Planned Release Slots Miro board</t>
    </r>
  </si>
  <si>
    <r>
      <rPr>
        <rFont val="Arial"/>
        <sz val="11.0"/>
      </rPr>
      <t xml:space="preserve">Create HF Jira for each HF week for </t>
    </r>
    <r>
      <rPr>
        <rFont val="Arial"/>
        <color rgb="FFFF0000"/>
        <sz val="11.0"/>
      </rPr>
      <t>CHECKLIST_VERSION</t>
    </r>
    <r>
      <rPr>
        <rFont val="Arial"/>
        <sz val="11.0"/>
      </rPr>
      <t xml:space="preserve">. </t>
    </r>
  </si>
  <si>
    <r>
      <rPr>
        <rFont val="Arial"/>
        <color rgb="FF000000"/>
        <sz val="11.0"/>
        <u/>
      </rPr>
      <t xml:space="preserve">Example: </t>
    </r>
    <r>
      <rPr>
        <rFont val="Arial"/>
        <color rgb="FF1155CC"/>
        <sz val="11.0"/>
        <u/>
      </rPr>
      <t>FNR-1132</t>
    </r>
  </si>
  <si>
    <r>
      <rPr>
        <sz val="11.0"/>
      </rPr>
      <t xml:space="preserve">Do a manual post in </t>
    </r>
    <r>
      <rPr>
        <color rgb="FF1155CC"/>
        <sz val="11.0"/>
        <u/>
      </rPr>
      <t>#fn-live-updates</t>
    </r>
    <r>
      <rPr>
        <sz val="11.0"/>
      </rPr>
      <t xml:space="preserve"> that mentions we are up and copies in the ship list that should be pinned in the related release channel.</t>
    </r>
  </si>
  <si>
    <r>
      <rPr>
        <rFont val="Arial"/>
        <sz val="11.0"/>
      </rPr>
      <t xml:space="preserve">Example:
Good morning! We deployed </t>
    </r>
    <r>
      <rPr>
        <rFont val="Arial"/>
        <color rgb="FFFF0000"/>
        <sz val="11.0"/>
      </rPr>
      <t>CHECKLIST_VERSION</t>
    </r>
    <r>
      <rPr>
        <rFont val="Arial"/>
        <sz val="11.0"/>
      </rPr>
      <t xml:space="preserve"> this morning. Game opened up at 5:30 AM ET for players.
</t>
    </r>
    <r>
      <rPr>
        <rFont val="Arial"/>
        <color rgb="FFFF0000"/>
        <sz val="11.0"/>
      </rPr>
      <t>CHECKLIST_VERSION</t>
    </r>
    <r>
      <rPr>
        <rFont val="Arial"/>
        <sz val="11.0"/>
      </rPr>
      <t xml:space="preserve"> Ship List :ship:
* ship list notes here</t>
    </r>
  </si>
  <si>
    <r>
      <rPr>
        <rFont val="Arial"/>
        <color rgb="FFFF0000"/>
        <sz val="11.0"/>
      </rPr>
      <t xml:space="preserve">[Uptime plus 2 hours]
</t>
    </r>
    <r>
      <rPr>
        <rFont val="Arial"/>
        <color rgb="FF000000"/>
        <sz val="11.0"/>
      </rPr>
      <t xml:space="preserve">Enable server scaledown ("Unpin" server scaling) after server usage levels off closer to what it was pre-downtime. 
</t>
    </r>
    <r>
      <rPr>
        <rFont val="Arial"/>
        <color rgb="FFFF0000"/>
        <sz val="11.0"/>
      </rPr>
      <t>Check in with LiveOps first.</t>
    </r>
  </si>
  <si>
    <r>
      <rPr>
        <rFont val="Arial"/>
        <color rgb="FF000000"/>
        <sz val="11.0"/>
      </rPr>
      <t xml:space="preserve">Navigate to </t>
    </r>
    <r>
      <rPr>
        <rFont val="Arial"/>
        <color rgb="FF1155CC"/>
        <sz val="11.0"/>
        <u/>
      </rPr>
      <t>Autoscaler for Live</t>
    </r>
    <r>
      <rPr>
        <rFont val="Arial"/>
        <color rgb="FF000000"/>
        <sz val="11.0"/>
      </rPr>
      <t xml:space="preserve"> &gt; Click the Edit checkbox &gt; Set "Can Scale Down?" to Yes
Be sure to post in </t>
    </r>
    <r>
      <rPr>
        <rFont val="Arial"/>
        <color rgb="FF1155CC"/>
        <sz val="11.0"/>
        <u/>
      </rPr>
      <t>#fn-release-deploy-ext</t>
    </r>
    <r>
      <rPr>
        <rFont val="Arial"/>
        <color rgb="FF000000"/>
        <sz val="11.0"/>
      </rPr>
      <t xml:space="preserve"> that this step was done.</t>
    </r>
  </si>
  <si>
    <r>
      <rPr>
        <rFont val="Arial"/>
        <sz val="11.0"/>
      </rPr>
      <t xml:space="preserve">Set timed post for 2:30PM ET to: Post in </t>
    </r>
    <r>
      <rPr>
        <rFont val="Arial"/>
        <color rgb="FF1155CC"/>
        <sz val="11.0"/>
        <u/>
      </rPr>
      <t>#buildfarm-support-ext</t>
    </r>
    <r>
      <rPr>
        <rFont val="Arial"/>
        <sz val="11.0"/>
      </rPr>
      <t xml:space="preserve"> to remove the previous release version</t>
    </r>
  </si>
  <si>
    <r>
      <rPr>
        <rFont val="Arial"/>
        <sz val="11.0"/>
      </rPr>
      <t xml:space="preserve">Reach out to Build Farm Support via </t>
    </r>
    <r>
      <rPr>
        <rFont val="Arial"/>
        <color rgb="FF1155CC"/>
        <sz val="11.0"/>
        <u/>
      </rPr>
      <t>#buildfarm-support-ext</t>
    </r>
    <r>
      <rPr>
        <rFont val="Arial"/>
        <sz val="11.0"/>
      </rPr>
      <t xml:space="preserve"> channel in slack and ask them to remove the previous branch from horde after the deploy is complete</t>
    </r>
  </si>
  <si>
    <r>
      <rPr>
        <rFont val="Arial"/>
        <color rgb="FF1155CC"/>
        <sz val="11.0"/>
        <u/>
      </rPr>
      <t>Tracker Google Sheet</t>
    </r>
    <r>
      <rPr>
        <rFont val="Arial"/>
        <sz val="11.0"/>
      </rPr>
      <t xml:space="preserve"> -- tracking Switch / PS4 (SIEE (07669) /SIEA (07022) ) / PS5 / MSFT / Apple</t>
    </r>
  </si>
  <si>
    <r>
      <rPr>
        <rFont val="Arial"/>
        <sz val="11.0"/>
      </rPr>
      <t xml:space="preserve">Confirm MCP deploy percentage with OGS (tag Pete Axt &amp; Joe Pintozzi) and Live Ops.
   </t>
    </r>
    <r>
      <rPr>
        <rFont val="Arial"/>
        <color rgb="FF1155CC"/>
        <sz val="11.0"/>
        <u/>
      </rPr>
      <t>WIKI</t>
    </r>
  </si>
  <si>
    <r>
      <rPr>
        <rFont val="Arial"/>
        <b/>
        <color rgb="FF000000"/>
        <sz val="11.0"/>
      </rPr>
      <t>Slack:</t>
    </r>
    <r>
      <rPr>
        <rFont val="Arial"/>
        <color rgb="FF000000"/>
        <sz val="11.0"/>
      </rPr>
      <t xml:space="preserve"> </t>
    </r>
    <r>
      <rPr>
        <rFont val="Arial"/>
        <color rgb="FF0000FF"/>
        <sz val="11.0"/>
      </rPr>
      <t>LINK</t>
    </r>
  </si>
  <si>
    <r>
      <rPr>
        <rFont val="Arial"/>
        <sz val="11.0"/>
      </rPr>
      <t xml:space="preserve">1. Make a post in </t>
    </r>
    <r>
      <rPr>
        <rFont val="Arial"/>
        <color rgb="FF1155CC"/>
        <sz val="11.0"/>
        <u/>
      </rPr>
      <t>#epic-live-operations-ext</t>
    </r>
    <r>
      <rPr>
        <rFont val="Arial"/>
        <sz val="11.0"/>
      </rPr>
      <t xml:space="preserve"> or </t>
    </r>
    <r>
      <rPr>
        <rFont val="Arial"/>
        <color rgb="FF1155CC"/>
        <sz val="11.0"/>
        <u/>
      </rPr>
      <t>#on-dbs-game-services-ext</t>
    </r>
    <r>
      <rPr>
        <rFont val="Arial"/>
        <sz val="11.0"/>
      </rPr>
      <t xml:space="preserve"> using the suggested text in Column H</t>
    </r>
  </si>
  <si>
    <r>
      <rPr>
        <rFont val="arial,sans,sans-serif"/>
        <sz val="11.0"/>
      </rPr>
      <t xml:space="preserve">@Joe Pintozzi @Pete Axt 
Just confirming we are targeting 50% DeployHostPercentage during downtime as usual for the </t>
    </r>
    <r>
      <rPr>
        <rFont val="arial,sans,sans-serif"/>
        <color rgb="FFFF0000"/>
        <sz val="11.0"/>
      </rPr>
      <t>CHECKLIST_VERSION</t>
    </r>
    <r>
      <rPr>
        <rFont val="arial,sans,sans-serif"/>
        <sz val="11.0"/>
      </rPr>
      <t xml:space="preserve"> MCP deploy tomorrow?</t>
    </r>
  </si>
  <si>
    <r>
      <rPr>
        <rFont val="Arial"/>
        <b/>
        <color rgb="FF000000"/>
        <sz val="11.0"/>
      </rPr>
      <t>Bug Bids Page:</t>
    </r>
    <r>
      <rPr>
        <rFont val="Arial"/>
        <color rgb="FF000000"/>
        <sz val="11.0"/>
      </rPr>
      <t xml:space="preserve"> </t>
    </r>
    <r>
      <rPr>
        <rFont val="Arial"/>
        <color rgb="FF0000FF"/>
        <sz val="11.0"/>
      </rPr>
      <t>LINK</t>
    </r>
  </si>
  <si>
    <r>
      <rPr>
        <rFont val="Arial"/>
        <sz val="11.0"/>
      </rPr>
      <t>1. Go to the previous version's Bug Bids Page (</t>
    </r>
    <r>
      <rPr>
        <rFont val="Arial"/>
        <color rgb="FF1155CC"/>
        <sz val="11.0"/>
        <u/>
      </rPr>
      <t xml:space="preserve">here)
</t>
    </r>
    <r>
      <rPr>
        <rFont val="Arial"/>
        <sz val="11.0"/>
      </rPr>
      <t xml:space="preserve">2. Click "..." &gt; Copy &gt; Copy
3. Change title to </t>
    </r>
    <r>
      <rPr>
        <rFont val="Arial"/>
        <b/>
        <sz val="11.0"/>
      </rPr>
      <t xml:space="preserve">Bug Bids for </t>
    </r>
    <r>
      <rPr>
        <rFont val="Arial"/>
        <b/>
        <color rgb="FFFF0000"/>
        <sz val="11.0"/>
      </rPr>
      <t>CHECKLIST_VERSION</t>
    </r>
    <r>
      <rPr>
        <rFont val="Arial"/>
        <sz val="11.0"/>
      </rPr>
      <t xml:space="preserve"> &gt; Publish
4. Note the current values in the </t>
    </r>
    <r>
      <rPr>
        <rFont val="Arial"/>
        <b/>
        <sz val="11.0"/>
      </rPr>
      <t>Issues Left</t>
    </r>
    <r>
      <rPr>
        <rFont val="Arial"/>
        <sz val="11.0"/>
      </rPr>
      <t xml:space="preserve"> column
5. Edit the page &gt; Update the hard coded HL-1w and HL dates as per the </t>
    </r>
    <r>
      <rPr>
        <rFont val="Arial"/>
        <color rgb="FF1155CC"/>
        <sz val="11.0"/>
        <u/>
      </rPr>
      <t>FN Schedule</t>
    </r>
    <r>
      <rPr>
        <rFont val="Arial"/>
        <sz val="11.0"/>
      </rPr>
      <t xml:space="preserve">
6. Clear the hardcoded values in HL-1W and HL columns (highlight and delete)
</t>
    </r>
    <r>
      <rPr>
        <rFont val="Arial"/>
        <color rgb="FFFF00FF"/>
        <sz val="11.0"/>
      </rPr>
      <t>This section is borked until the &lt;&gt; is re-added back. Need to do manually until then :(((((</t>
    </r>
    <r>
      <rPr>
        <rFont val="Arial"/>
        <sz val="11.0"/>
      </rPr>
      <t xml:space="preserve">
7. Select the </t>
    </r>
    <r>
      <rPr>
        <rFont val="Arial"/>
        <b/>
        <sz val="11.0"/>
      </rPr>
      <t>&lt;&gt;</t>
    </r>
    <r>
      <rPr>
        <rFont val="Arial"/>
        <sz val="11.0"/>
      </rPr>
      <t xml:space="preserve"> icon to open in source editor
8. Find the version you copied from, replace all with the version you want &gt; Apply &gt; Update
9. Ensure the values have changed</t>
    </r>
  </si>
  <si>
    <r>
      <rPr>
        <rFont val="Arial"/>
        <sz val="11.0"/>
      </rPr>
      <t xml:space="preserve">Schedule Send Bug Bids Email </t>
    </r>
    <r>
      <rPr>
        <rFont val="Arial"/>
        <b/>
        <sz val="11.0"/>
        <u/>
      </rPr>
      <t>10 days prior to Hard Lock date at 10:30am</t>
    </r>
  </si>
  <si>
    <r>
      <rPr>
        <rFont val="Arial"/>
        <sz val="11.0"/>
      </rPr>
      <t xml:space="preserve">Send scheduled for </t>
    </r>
    <r>
      <rPr>
        <rFont val="Arial"/>
        <color rgb="FFFF0000"/>
        <sz val="11.0"/>
      </rPr>
      <t>DATE</t>
    </r>
  </si>
  <si>
    <r>
      <rPr>
        <rFont val="Arial"/>
        <sz val="11.0"/>
      </rPr>
      <t xml:space="preserve">1. Go to GMail and compose a new email
2. Send email using the suggested text in Column H
3. Link the bug bids page to the </t>
    </r>
    <r>
      <rPr>
        <rFont val="Arial"/>
        <color rgb="FF0000FF"/>
        <sz val="11.0"/>
      </rPr>
      <t>blue text</t>
    </r>
    <r>
      <rPr>
        <rFont val="Arial"/>
        <sz val="11.0"/>
      </rPr>
      <t xml:space="preserve">
4. Change </t>
    </r>
    <r>
      <rPr>
        <rFont val="Arial"/>
        <color rgb="FFFF0000"/>
        <sz val="11.0"/>
      </rPr>
      <t>Day MM/DD</t>
    </r>
    <r>
      <rPr>
        <rFont val="Arial"/>
        <sz val="11.0"/>
      </rPr>
      <t xml:space="preserve"> to the date of review </t>
    </r>
    <r>
      <rPr>
        <rFont val="Arial"/>
        <color rgb="FFFF00FF"/>
        <sz val="11.0"/>
      </rPr>
      <t>(monday the week of HL)</t>
    </r>
    <r>
      <rPr>
        <rFont val="Arial"/>
        <sz val="11.0"/>
      </rPr>
      <t xml:space="preserve">
5. Once done, hit the drop down arrow on the blue Send button &gt; Schedule Send
6. Pick a Date &amp; Time &gt; </t>
    </r>
    <r>
      <rPr>
        <rFont val="Arial"/>
        <b/>
        <sz val="11.0"/>
        <u/>
      </rPr>
      <t xml:space="preserve">10 days prior to Hard Lock date at 10:30am </t>
    </r>
    <r>
      <rPr>
        <rFont val="Arial"/>
        <b/>
        <color rgb="FFFF0000"/>
        <sz val="11.0"/>
        <u/>
      </rPr>
      <t>(See Cell F2)</t>
    </r>
    <r>
      <rPr>
        <rFont val="Arial"/>
        <sz val="11.0"/>
      </rPr>
      <t xml:space="preserve">
7. Schedule Send
8. Go to your gmail &gt; Scheduled (below sent) and review the preview to ensure it is all correct
9. Paste the scheduled send info in column F for reference </t>
    </r>
  </si>
  <si>
    <r>
      <rPr>
        <rFont val="Arial"/>
        <b/>
        <sz val="11.0"/>
      </rPr>
      <t xml:space="preserve">The </t>
    </r>
    <r>
      <rPr>
        <rFont val="Arial"/>
        <b/>
        <color rgb="FF0000FF"/>
        <sz val="11.0"/>
      </rPr>
      <t>CHECKLIST_VERSION Bug Bids</t>
    </r>
    <r>
      <rPr>
        <rFont val="Arial"/>
        <b/>
        <sz val="11.0"/>
      </rPr>
      <t xml:space="preserve"> wiki has been created and is ready for you to enter your bids!
We will start reviewing at morning sync next week on </t>
    </r>
    <r>
      <rPr>
        <rFont val="Arial"/>
        <b/>
        <color rgb="FFFF0000"/>
        <sz val="11.0"/>
      </rPr>
      <t>DAY MM/DD</t>
    </r>
    <r>
      <rPr>
        <rFont val="Arial"/>
        <b/>
        <sz val="11.0"/>
      </rPr>
      <t>.</t>
    </r>
    <r>
      <rPr>
        <rFont val="Arial"/>
        <sz val="11.0"/>
      </rPr>
      <t xml:space="preserve">
Reminder, there's a link on the top of this page you can use to look at historic fix rate data for your components, which you can use to reason about what your teams can realistically tackle leading up to </t>
    </r>
    <r>
      <rPr>
        <rFont val="Arial"/>
        <color rgb="FFFF0000"/>
        <sz val="11.0"/>
      </rPr>
      <t>CHECKLIST_VERSION</t>
    </r>
    <r>
      <rPr>
        <rFont val="Arial"/>
        <sz val="11.0"/>
      </rPr>
      <t xml:space="preserve">. Past Bug Bid pages are also still available for review under the Release Accountability parent page.
</t>
    </r>
    <r>
      <rPr>
        <rFont val="Arial"/>
        <color rgb="FFFF0000"/>
        <sz val="11.0"/>
      </rPr>
      <t>CHECKLIST_VERSION</t>
    </r>
    <r>
      <rPr>
        <rFont val="Arial"/>
        <sz val="11.0"/>
      </rPr>
      <t xml:space="preserve"> Dashboard: [</t>
    </r>
    <r>
      <rPr>
        <rFont val="Arial"/>
        <color rgb="FF0000FF"/>
        <sz val="11.0"/>
      </rPr>
      <t>Link</t>
    </r>
    <r>
      <rPr>
        <rFont val="Arial"/>
        <sz val="11.0"/>
      </rPr>
      <t>]
Doing this thinking now, ahead of the hectic bugfix stage, will help identify rational targets you can use to guide triage activities &amp; tradeoff decisions. 
Thanks,
Release Team</t>
    </r>
  </si>
  <si>
    <r>
      <rPr>
        <rFont val="Arial"/>
        <b/>
        <sz val="11.0"/>
      </rPr>
      <t>TO:</t>
    </r>
    <r>
      <rPr>
        <rFont val="Arial"/>
        <sz val="11.0"/>
      </rPr>
      <t xml:space="preserve">
Release-Team@epicgames.com
</t>
    </r>
    <r>
      <rPr>
        <rFont val="Arial"/>
        <b/>
        <sz val="11.0"/>
      </rPr>
      <t>CC:</t>
    </r>
    <r>
      <rPr>
        <rFont val="Arial"/>
        <sz val="11.0"/>
      </rPr>
      <t xml:space="preserve">
FN-Prod-All &lt;FN-Prod-All@epicgames.com&gt;, FNE Release &lt;fne-release@epicgames.com&gt;
</t>
    </r>
    <r>
      <rPr>
        <rFont val="Arial"/>
        <b/>
        <sz val="11.0"/>
      </rPr>
      <t xml:space="preserve">Subject:
</t>
    </r>
    <r>
      <rPr>
        <rFont val="Arial"/>
        <sz val="11.0"/>
      </rPr>
      <t xml:space="preserve">Bug Bids for </t>
    </r>
    <r>
      <rPr>
        <rFont val="Arial"/>
        <color rgb="FFFF0000"/>
        <sz val="11.0"/>
      </rPr>
      <t>CHECKLIST_VERSION</t>
    </r>
  </si>
  <si>
    <r>
      <rPr>
        <rFont val="Arial"/>
        <color rgb="FFFF00FF"/>
        <sz val="11.0"/>
      </rPr>
      <t>(Joe) I would just completely kill this line in favor of the Build Protection line just above.</t>
    </r>
    <r>
      <rPr>
        <rFont val="Arial"/>
        <sz val="11.0"/>
      </rPr>
      <t xml:space="preserve">
Run </t>
    </r>
    <r>
      <rPr>
        <rFont val="Arial"/>
        <b/>
        <sz val="11.0"/>
      </rPr>
      <t>Keep Release Candidate</t>
    </r>
    <r>
      <rPr>
        <rFont val="Arial"/>
        <sz val="11.0"/>
      </rPr>
      <t xml:space="preserve"> job for all final client candidate CLs.</t>
    </r>
  </si>
  <si>
    <r>
      <rPr>
        <rFont val="Arial"/>
        <b/>
        <sz val="11.0"/>
      </rPr>
      <t>PLATFORM_1:</t>
    </r>
    <r>
      <rPr>
        <rFont val="Arial"/>
        <sz val="11.0"/>
      </rPr>
      <t xml:space="preserve"> </t>
    </r>
    <r>
      <rPr>
        <rFont val="Arial"/>
        <color rgb="FF0000FF"/>
        <sz val="11.0"/>
      </rPr>
      <t>HORDE_JOB_LINK</t>
    </r>
    <r>
      <rPr>
        <rFont val="Arial"/>
        <sz val="11.0"/>
      </rPr>
      <t xml:space="preserve">
</t>
    </r>
    <r>
      <rPr>
        <rFont val="Arial"/>
        <b/>
        <sz val="11.0"/>
      </rPr>
      <t>PLATFORM_2:</t>
    </r>
    <r>
      <rPr>
        <rFont val="Arial"/>
        <sz val="11.0"/>
      </rPr>
      <t xml:space="preserve"> </t>
    </r>
    <r>
      <rPr>
        <rFont val="Arial"/>
        <color rgb="FF0000FF"/>
        <sz val="11.0"/>
      </rPr>
      <t>HORDE_JOB_LINK</t>
    </r>
    <r>
      <rPr>
        <rFont val="Arial"/>
        <sz val="11.0"/>
      </rPr>
      <t xml:space="preserve">
</t>
    </r>
    <r>
      <rPr>
        <rFont val="Arial"/>
        <b/>
        <sz val="11.0"/>
      </rPr>
      <t>PLATFORM_3:</t>
    </r>
    <r>
      <rPr>
        <rFont val="Arial"/>
        <sz val="11.0"/>
      </rPr>
      <t xml:space="preserve"> </t>
    </r>
    <r>
      <rPr>
        <rFont val="Arial"/>
        <color rgb="FF0000FF"/>
        <sz val="11.0"/>
      </rPr>
      <t>HORDE_JOB_LINK</t>
    </r>
  </si>
  <si>
    <r>
      <rPr>
        <rFont val="Arial"/>
        <sz val="11.0"/>
      </rPr>
      <t xml:space="preserve">1. Go to the </t>
    </r>
    <r>
      <rPr>
        <rFont val="Arial"/>
        <color rgb="FF1155CC"/>
        <sz val="11.0"/>
        <u/>
      </rPr>
      <t>REAL-XXXX</t>
    </r>
    <r>
      <rPr>
        <rFont val="Arial"/>
        <sz val="11.0"/>
      </rPr>
      <t xml:space="preserve"> ticket for this release to see the final candidate CLs
2. Go to the </t>
    </r>
    <r>
      <rPr>
        <rFont val="Arial"/>
        <color rgb="FF1155CC"/>
        <sz val="11.0"/>
        <u/>
      </rPr>
      <t xml:space="preserve">Promotions </t>
    </r>
    <r>
      <rPr>
        <rFont val="Arial"/>
        <sz val="11.0"/>
      </rPr>
      <t xml:space="preserve">tab of Main Horde
3. Select the blue </t>
    </r>
    <r>
      <rPr>
        <rFont val="Arial"/>
        <b/>
        <sz val="11.0"/>
      </rPr>
      <t>New Job</t>
    </r>
    <r>
      <rPr>
        <rFont val="Arial"/>
        <sz val="11.0"/>
      </rPr>
      <t xml:space="preserve"> button in top right
4. Change template dropdown to </t>
    </r>
    <r>
      <rPr>
        <rFont val="Arial"/>
        <b/>
        <sz val="11.0"/>
      </rPr>
      <t xml:space="preserve">Keep Release Candidate
</t>
    </r>
    <r>
      <rPr>
        <rFont val="Arial"/>
        <sz val="11.0"/>
      </rPr>
      <t xml:space="preserve">5. Put the first CL in the </t>
    </r>
    <r>
      <rPr>
        <rFont val="Arial"/>
        <b/>
        <sz val="11.0"/>
      </rPr>
      <t>Change</t>
    </r>
    <r>
      <rPr>
        <rFont val="Arial"/>
        <sz val="11.0"/>
      </rPr>
      <t xml:space="preserve"> field and set the associated </t>
    </r>
    <r>
      <rPr>
        <rFont val="Arial"/>
        <b/>
        <sz val="11.0"/>
      </rPr>
      <t>Promote Platforms</t>
    </r>
    <r>
      <rPr>
        <rFont val="Arial"/>
        <sz val="11.0"/>
      </rPr>
      <t xml:space="preserve"> field. Then </t>
    </r>
    <r>
      <rPr>
        <rFont val="Arial"/>
        <b/>
        <sz val="11.0"/>
      </rPr>
      <t>Start Job</t>
    </r>
    <r>
      <rPr>
        <rFont val="Arial"/>
        <sz val="11.0"/>
      </rPr>
      <t xml:space="preserve">.
   a. Re-Run for all </t>
    </r>
    <r>
      <rPr>
        <rFont val="Arial"/>
        <b/>
        <sz val="11.0"/>
      </rPr>
      <t>Client</t>
    </r>
    <r>
      <rPr>
        <rFont val="Arial"/>
        <sz val="11.0"/>
      </rPr>
      <t xml:space="preserve"> CLs with their associated </t>
    </r>
    <r>
      <rPr>
        <rFont val="Arial"/>
        <b/>
        <sz val="11.0"/>
      </rPr>
      <t>Promote Platforms</t>
    </r>
    <r>
      <rPr>
        <rFont val="Arial"/>
        <sz val="11.0"/>
      </rPr>
      <t xml:space="preserve"> field. </t>
    </r>
  </si>
  <si>
    <r>
      <rPr>
        <rFont val="Arial"/>
        <sz val="11.0"/>
      </rPr>
      <t>Assign to Dav Harnish and CC Henry Meredith in comments</t>
    </r>
    <r>
      <rPr>
        <rFont val="Arial"/>
        <color rgb="FF000000"/>
        <sz val="11.0"/>
      </rPr>
      <t xml:space="preserve">
</t>
    </r>
    <r>
      <rPr>
        <rFont val="Arial"/>
        <color rgb="FF1155CC"/>
        <sz val="11.0"/>
        <u/>
      </rPr>
      <t>https://jira.it.epicgames.net/browse/FORT-247162</t>
    </r>
  </si>
  <si>
    <r>
      <rPr>
        <rFont val="Arial"/>
        <sz val="11.0"/>
      </rPr>
      <t xml:space="preserve">Create a tab in </t>
    </r>
    <r>
      <rPr>
        <rFont val="Arial"/>
        <color rgb="FF1155CC"/>
        <sz val="11.0"/>
        <u/>
      </rPr>
      <t>FN Playlist Planning sheet</t>
    </r>
    <r>
      <rPr>
        <rFont val="Arial"/>
        <sz val="11.0"/>
      </rPr>
      <t xml:space="preserve"> and let stakeholders know in </t>
    </r>
    <r>
      <rPr>
        <rFont val="Arial"/>
        <color rgb="FF1155CC"/>
        <sz val="11.0"/>
        <u/>
      </rPr>
      <t>#fn-release-playlistplanning-ext</t>
    </r>
    <r>
      <rPr>
        <rFont val="Arial"/>
        <sz val="11.0"/>
      </rPr>
      <t xml:space="preserve"> that it now exists</t>
    </r>
  </si>
  <si>
    <r>
      <rPr>
        <rFont val="Arial"/>
        <color rgb="FF1155CC"/>
        <sz val="11.0"/>
        <u/>
      </rPr>
      <t xml:space="preserve">https://confluence.it.epicgames.com/display/FORT/Playlist+Planning
</t>
    </r>
    <r>
      <rPr>
        <rFont val="Arial"/>
        <b/>
        <sz val="11.0"/>
      </rPr>
      <t xml:space="preserve">Note: </t>
    </r>
    <r>
      <rPr>
        <rFont val="Arial"/>
        <sz val="11.0"/>
      </rPr>
      <t>If its a .10 release, spin up a thread. If its not, then mark this task as N/A.</t>
    </r>
  </si>
  <si>
    <r>
      <rPr>
        <rFont val="Arial"/>
        <sz val="11.0"/>
      </rPr>
      <t xml:space="preserve">Compressed File Size: MB
Previously in 13.40 Release flagged if greater than 200 MB. Compressed sizes have increased in allowance from Apple.
We should still note what the size is and report to tech-mobile
Jira for investigations is </t>
    </r>
    <r>
      <rPr>
        <rFont val="Arial"/>
        <color rgb="FF1155CC"/>
        <sz val="11.0"/>
        <u/>
      </rPr>
      <t>FORT-772296</t>
    </r>
    <r>
      <rPr>
        <rFont val="Arial"/>
        <sz val="11.0"/>
      </rPr>
      <t xml:space="preserve">
This process may be something we can remove, but need to keep an eye out for a few releases. [</t>
    </r>
    <r>
      <rPr>
        <rFont val="Arial"/>
        <color rgb="FF1155CC"/>
        <sz val="11.0"/>
        <u/>
      </rPr>
      <t>thread</t>
    </r>
    <r>
      <rPr>
        <rFont val="Arial"/>
        <sz val="11.0"/>
      </rPr>
      <t>]</t>
    </r>
  </si>
  <si>
    <r>
      <rPr>
        <rFont val="arial,sans,sans-serif"/>
        <sz val="11.0"/>
      </rPr>
      <t xml:space="preserve">1. Go to </t>
    </r>
    <r>
      <rPr>
        <rFont val="arial,sans,sans-serif"/>
        <color rgb="FF1155CC"/>
        <sz val="11.0"/>
        <u/>
      </rPr>
      <t>https://appstoreconnect.apple.com/apps</t>
    </r>
    <r>
      <rPr>
        <rFont val="arial,sans,sans-serif"/>
        <sz val="11.0"/>
      </rPr>
      <t xml:space="preserve">
2. Select Fortnite
3. Select TestFlight
4. Select the RC candidate Version and Build
5. View the Build Metadata for Compressed File Size
6. Record the size and pass along to Tech-Mobile</t>
    </r>
  </si>
  <si>
    <r>
      <rPr>
        <rFont val="Arial"/>
        <color rgb="FFFF0000"/>
        <sz val="11.0"/>
      </rPr>
      <t xml:space="preserve">[24 hrs before] 
</t>
    </r>
    <r>
      <rPr>
        <rFont val="Arial"/>
        <color rgb="FF000000"/>
        <sz val="11.0"/>
      </rPr>
      <t>Inform Tencent and Community</t>
    </r>
  </si>
  <si>
    <r>
      <rPr>
        <rFont val="Arial"/>
      </rPr>
      <t>24 hrs before - Inform in #ext-fncn-live @Sula Yu and CN QA deply captain
Check EGC QA Checklist &gt; Captain tab  for additional @</t>
    </r>
    <r>
      <rPr>
        <rFont val="Arial"/>
        <color rgb="FF000000"/>
      </rPr>
      <t xml:space="preserve">
</t>
    </r>
    <r>
      <rPr>
        <rFont val="Arial"/>
        <color rgb="FF1155CC"/>
        <u/>
      </rPr>
      <t>https://docs.google.com/spreadsheets/d/1nUx7qP1aLLU6D1VVv0Q4mx18aMMG_tz5vmQC0Z9wxgc/edit?usp=shari</t>
    </r>
    <r>
      <rPr>
        <rFont val="Arial"/>
      </rPr>
      <t xml:space="preserve">ng </t>
    </r>
  </si>
  <si>
    <r>
      <rPr>
        <rFont val="Arial"/>
        <color rgb="FFFF0000"/>
        <sz val="11.0"/>
      </rPr>
      <t xml:space="preserve">[24 hrs before] 
</t>
    </r>
    <r>
      <rPr>
        <rFont val="Arial"/>
        <color rgb="FF000000"/>
        <sz val="11.0"/>
      </rPr>
      <t>Release JIRA</t>
    </r>
  </si>
  <si>
    <r>
      <rPr>
        <rFont val="Arial"/>
        <color rgb="FFFF0000"/>
        <sz val="11.0"/>
      </rPr>
      <t xml:space="preserve">[2 hours befire] 
</t>
    </r>
    <r>
      <rPr>
        <rFont val="Arial"/>
        <color rgb="FF000000"/>
        <sz val="11.0"/>
      </rPr>
      <t>Hotfixes Checked In and Previewed</t>
    </r>
  </si>
  <si>
    <r>
      <rPr>
        <rFont val="Arial"/>
      </rPr>
      <t xml:space="preserve">RQA will provide a Swarm shelf to approve and merge around 4PM ET
</t>
    </r>
    <r>
      <rPr>
        <rFont val="Arial"/>
        <color rgb="FF1155CC"/>
        <u/>
      </rPr>
      <t>https://docs.google.com/spreadsheets/d/1w5PQcnciR-lbbU6H6m0aaqgiFWNRbttSr7uEoCmKUzk/edit#gid=206378158</t>
    </r>
    <r>
      <rPr>
        <rFont val="Arial"/>
      </rPr>
      <t xml:space="preserve">3 </t>
    </r>
  </si>
  <si>
    <r>
      <rPr>
        <rFont val="Arial"/>
        <color rgb="FFFF0000"/>
        <sz val="11.0"/>
      </rPr>
      <t xml:space="preserve">[2 hours before] 
</t>
    </r>
    <r>
      <rPr>
        <rFont val="Arial"/>
        <color rgb="FF000000"/>
        <sz val="11.0"/>
      </rPr>
      <t>Schedule Downtime (Fortnite)</t>
    </r>
  </si>
  <si>
    <r>
      <rPr>
        <rFont val="Arial"/>
        <color rgb="FFFF0000"/>
        <sz val="11.0"/>
      </rPr>
      <t xml:space="preserve">[1 hrs before] 
</t>
    </r>
    <r>
      <rPr>
        <rFont val="Arial"/>
        <color rgb="FF000000"/>
        <sz val="11.0"/>
      </rPr>
      <t>Verify Client, Server, and MCP for release</t>
    </r>
  </si>
  <si>
    <r>
      <rPr>
        <rFont val="Arial"/>
        <color rgb="FFFF0000"/>
        <sz val="11.0"/>
      </rPr>
      <t xml:space="preserve">[1 hrs before] 
</t>
    </r>
    <r>
      <rPr>
        <rFont val="Arial"/>
        <color rgb="FF000000"/>
        <sz val="11.0"/>
      </rPr>
      <t>Internal Release Email</t>
    </r>
  </si>
  <si>
    <r>
      <rPr>
        <rFont val="Arial"/>
        <color rgb="FFFF0000"/>
        <sz val="11.0"/>
      </rPr>
      <t xml:space="preserve">[35 min before] 
</t>
    </r>
    <r>
      <rPr>
        <rFont val="Arial"/>
        <b/>
        <color rgb="FFFF0000"/>
        <sz val="11.0"/>
      </rPr>
      <t>Turn off FN CN Alerts</t>
    </r>
  </si>
  <si>
    <r>
      <rPr>
        <rFont val="Arial"/>
        <color rgb="FFFF0000"/>
        <sz val="11.0"/>
      </rPr>
      <t xml:space="preserve">[35 min before] 
</t>
    </r>
    <r>
      <rPr>
        <rFont val="Arial"/>
        <color rgb="FF000000"/>
        <sz val="11.0"/>
      </rPr>
      <t>Alternatively, Set False to True for Playlist Restrictions Configuration
section at</t>
    </r>
    <r>
      <rPr>
        <rFont val="Arial"/>
        <color rgb="FF000000"/>
        <sz val="11.0"/>
        <u/>
      </rPr>
      <t xml:space="preserve"> </t>
    </r>
    <r>
      <rPr>
        <rFont val="Arial"/>
        <color rgb="FF1155CC"/>
        <sz val="11.0"/>
        <u/>
      </rPr>
      <t>https://adminportal.ol.epicgames.net/fortnite/profileProxy?server=Fortnite%20China&amp;moduleName=fortnit</t>
    </r>
    <r>
      <rPr>
        <rFont val="Arial"/>
        <color rgb="FF1155CC"/>
        <sz val="11.0"/>
      </rPr>
      <t xml:space="preserve">e
</t>
    </r>
    <r>
      <rPr>
        <rFont val="Arial"/>
        <color rgb="FF000000"/>
        <sz val="11.0"/>
      </rPr>
      <t>Click MMS at top and scroll down to Playlist Restrictions Configuration
Set disableAllMatchmaking to true</t>
    </r>
  </si>
  <si>
    <r>
      <rPr>
        <rFont val="Arial"/>
      </rPr>
      <t xml:space="preserve">35mins before LS down
Edit directly under Admin Portal
</t>
    </r>
    <r>
      <rPr>
        <rFont val="Arial"/>
        <color rgb="FF1155CC"/>
        <u/>
      </rPr>
      <t>https://adminportal-website-management.ol.epicgames.net/fortnite/systemFiles</t>
    </r>
    <r>
      <rPr>
        <rFont val="Arial"/>
      </rPr>
      <t xml:space="preserve">
Make sure you are in "Fortnite China"
Notify fn-release-deploy (FN-Deploy Public) and Mission Control slack channels </t>
    </r>
  </si>
  <si>
    <r>
      <rPr>
        <rFont val="Arial"/>
        <color rgb="FF5DA2E8"/>
        <sz val="11.0"/>
        <u/>
      </rPr>
      <t>Confirm Lightswitch</t>
    </r>
    <r>
      <rPr>
        <rFont val="Arial"/>
        <color rgb="FF5DA2E8"/>
        <sz val="11.0"/>
        <u/>
      </rPr>
      <t xml:space="preserve"> down status</t>
    </r>
  </si>
  <si>
    <r>
      <rPr>
        <rFont val="Arial"/>
      </rPr>
      <t xml:space="preserve">Check status has switched to DOWN - </t>
    </r>
    <r>
      <rPr>
        <rFont val="Arial"/>
        <color rgb="FF1155CC"/>
        <u/>
      </rPr>
      <t>https://adminportal-website-management.ol.epicgames.net/lightswitch2/schedule/fortnitelivecn?server=Lightswitch&amp;moduleName=lightswitch</t>
    </r>
  </si>
  <si>
    <r>
      <rPr>
        <rFont val="Arial"/>
        <sz val="11.0"/>
      </rPr>
      <t>Deploy "Go Live" INI Hotfix config (</t>
    </r>
    <r>
      <rPr>
        <rFont val="Arial"/>
        <color rgb="FFFF0000"/>
        <sz val="11.0"/>
      </rPr>
      <t>make sure this is done before server deploy to ensure hotfix config is pulled correctly</t>
    </r>
    <r>
      <rPr>
        <rFont val="Arial"/>
        <sz val="11.0"/>
      </rPr>
      <t>)</t>
    </r>
  </si>
  <si>
    <r>
      <rPr>
        <rFont val="Arial"/>
        <color rgb="FF5DA2E8"/>
        <sz val="11.0"/>
        <u/>
      </rPr>
      <t>PC Client Deploy</t>
    </r>
    <r>
      <rPr>
        <rFont val="Arial"/>
        <color rgb="FF5DA2E8"/>
        <sz val="11.0"/>
        <u/>
      </rPr>
      <t xml:space="preserve"> - Use Promotion Job (Client)</t>
    </r>
  </si>
  <si>
    <r>
      <rPr>
        <rFont val="Arial"/>
        <color rgb="FF5DA2E8"/>
        <sz val="11.0"/>
        <u/>
      </rPr>
      <t>Server Deploy</t>
    </r>
    <r>
      <rPr>
        <rFont val="Arial"/>
        <color rgb="FF5DA2E8"/>
        <sz val="11.0"/>
        <u/>
      </rPr>
      <t xml:space="preserve">
</t>
    </r>
  </si>
  <si>
    <r>
      <rPr>
        <rFont val="Arial"/>
        <b/>
        <color rgb="FFFF0000"/>
      </rPr>
      <t>Start immediately after hotfix deploy</t>
    </r>
    <r>
      <rPr>
        <rFont val="Arial"/>
        <b/>
        <color rgb="FFFF0000"/>
      </rPr>
      <t xml:space="preserve">, due to server prep time, hotfixes should be live just prior to sessions starting
Fleet: LiveCN
Cohort: Main
</t>
    </r>
    <r>
      <rPr>
        <rFont val="Arial"/>
        <b/>
        <color rgb="FFFF0000"/>
      </rPr>
      <t xml:space="preserve">Use fast deploy option for downtime releases.
</t>
    </r>
    <r>
      <rPr>
        <rFont val="Arial"/>
        <b/>
        <color rgb="FFFF0000"/>
      </rPr>
      <t>Notify fn-release-deploy and Mission Control slack channels
Use FN-Deploy internal</t>
    </r>
  </si>
  <si>
    <r>
      <rPr>
        <rFont val="Arial"/>
        <sz val="11.0"/>
      </rPr>
      <t xml:space="preserve">Nvidia: reply to already existing corresponding release thread in </t>
    </r>
    <r>
      <rPr>
        <rFont val="Arial"/>
        <color rgb="FF1155CC"/>
        <sz val="11.0"/>
        <u/>
      </rPr>
      <t>#ue-partner-nvidia-ext</t>
    </r>
    <r>
      <rPr>
        <rFont val="Arial"/>
        <sz val="11.0"/>
      </rPr>
      <t xml:space="preserve"> with courtesy status updates</t>
    </r>
  </si>
  <si>
    <r>
      <rPr>
        <rFont val="arial"/>
        <color rgb="FF000000"/>
      </rPr>
      <t xml:space="preserve">Ready once the whiteglove has been confirmed and without any issues
Update status message to </t>
    </r>
    <r>
      <rPr>
        <rFont val="arial"/>
        <i/>
        <color rgb="FF000000"/>
      </rPr>
      <t>Fortnite is up!</t>
    </r>
    <r>
      <rPr>
        <rFont val="arial"/>
        <color rgb="FF000000"/>
      </rPr>
      <t xml:space="preserve">
Notify Sula - Access has been re-enabled. @Sula Yu please re-enable from wegames side as well
Notify in Mission Control and FN-Release-Deploy - No whiteglove callout and lightswitch up</t>
    </r>
  </si>
  <si>
    <r>
      <rPr>
        <rFont val="Arial"/>
      </rPr>
      <t xml:space="preserve">Unpause FN Grafana integration in OpsGenie
</t>
    </r>
    <r>
      <rPr>
        <rFont val="Arial"/>
        <color rgb="FF1155CC"/>
        <u/>
      </rPr>
      <t>https://epicgames.app.opsgenie.com/teams/dashboard/76f730d9-7346-4f83-b599-ab3589ba2fce/integrations</t>
    </r>
  </si>
</sst>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d&quot; &quot;mmm&quot; &quot;d"/>
    <numFmt numFmtId="165" formatCode="M/d/yyyy"/>
    <numFmt numFmtId="166" formatCode="m/d/yyyy, h:mm:ss am/pm"/>
    <numFmt numFmtId="167" formatCode="yyyy-mm-dd h:mm"/>
    <numFmt numFmtId="168" formatCode="h:mm am/pm"/>
  </numFmts>
  <fonts count="102">
    <font>
      <sz val="10.0"/>
      <color rgb="FF000000"/>
      <name val="Arial"/>
    </font>
    <font>
      <b/>
      <sz val="11.0"/>
      <color rgb="FF000000"/>
      <name val="Arial"/>
    </font>
    <font>
      <sz val="11.0"/>
      <name val="Arial"/>
    </font>
    <font>
      <name val="Arial"/>
    </font>
    <font/>
    <font>
      <sz val="11.0"/>
      <color rgb="FF000000"/>
    </font>
    <font>
      <b/>
      <sz val="11.0"/>
    </font>
    <font>
      <b/>
      <sz val="11.0"/>
      <name val="Arial"/>
    </font>
    <font>
      <u/>
      <color rgb="FF0000FF"/>
    </font>
    <font>
      <b/>
      <sz val="13.0"/>
    </font>
    <font>
      <sz val="21.0"/>
      <name val="Arial"/>
    </font>
    <font>
      <b/>
      <sz val="11.0"/>
      <name val="Lato"/>
    </font>
    <font>
      <b/>
    </font>
    <font>
      <u/>
      <sz val="11.0"/>
      <color rgb="FF0088CC"/>
      <name val="Lato"/>
    </font>
    <font>
      <sz val="11.0"/>
      <color rgb="FF2B2B2B"/>
      <name val="Lato"/>
    </font>
    <font>
      <u/>
      <sz val="11.0"/>
      <color rgb="FF2B2B2B"/>
      <name val="Lato"/>
    </font>
    <font>
      <u/>
      <color rgb="FF0000FF"/>
    </font>
    <font>
      <u/>
      <color rgb="FF0000FF"/>
    </font>
    <font>
      <u/>
      <sz val="11.0"/>
      <color rgb="FF2B2B2B"/>
      <name val="Lato"/>
    </font>
    <font>
      <u/>
      <sz val="11.0"/>
      <color rgb="FF0088CC"/>
      <name val="Lato"/>
    </font>
    <font>
      <u/>
      <sz val="11.0"/>
      <color rgb="FF2B2B2B"/>
      <name val="Lato"/>
    </font>
    <font>
      <b/>
      <color rgb="FFFFFFFF"/>
      <name val="Arial"/>
    </font>
    <font>
      <b/>
      <name val="Arial"/>
    </font>
    <font>
      <sz val="14.0"/>
      <name val="Arial"/>
    </font>
    <font>
      <b/>
      <sz val="12.0"/>
      <name val="Arial"/>
    </font>
    <font>
      <u/>
      <sz val="11.0"/>
      <color rgb="FF0000FF"/>
      <name val="Arial"/>
    </font>
    <font>
      <sz val="11.0"/>
      <color rgb="FF0000FF"/>
      <name val="Arial"/>
    </font>
    <font>
      <sz val="11.0"/>
    </font>
    <font>
      <sz val="11.0"/>
      <color rgb="FF000000"/>
      <name val="Arial"/>
    </font>
    <font>
      <sz val="14.0"/>
      <color rgb="FFFFFFFF"/>
      <name val="Arial"/>
    </font>
    <font>
      <u/>
      <sz val="11.0"/>
      <color rgb="FF0000FF"/>
    </font>
    <font>
      <sz val="11.0"/>
      <color rgb="FFFF00FF"/>
      <name val="Arial"/>
    </font>
    <font>
      <b/>
      <sz val="11.0"/>
      <color rgb="FFFF0000"/>
      <name val="Arial"/>
    </font>
    <font>
      <u/>
      <sz val="11.0"/>
      <color rgb="FF0000FF"/>
      <name val="Arial"/>
    </font>
    <font>
      <u/>
      <sz val="11.0"/>
      <color rgb="FF0000FF"/>
      <name val="Arial"/>
    </font>
    <font>
      <u/>
      <sz val="11.0"/>
      <color rgb="FF1155CC"/>
      <name val="Arial"/>
    </font>
    <font>
      <u/>
      <sz val="11.0"/>
      <color rgb="FF0000FF"/>
    </font>
    <font>
      <u/>
      <sz val="11.0"/>
      <color rgb="FF0000FF"/>
      <name val="Arial"/>
    </font>
    <font>
      <b/>
      <u/>
      <sz val="11.0"/>
      <color rgb="FF0000FF"/>
      <name val="Arial"/>
    </font>
    <font>
      <sz val="11.0"/>
      <color rgb="FF0000FF"/>
    </font>
    <font>
      <u/>
      <sz val="11.0"/>
      <color rgb="FF0000FF"/>
    </font>
    <font>
      <sz val="13.0"/>
      <color rgb="FFFFFFFF"/>
      <name val="Arial"/>
    </font>
    <font>
      <sz val="12.0"/>
      <color rgb="FFFFFFFF"/>
      <name val="Arial"/>
    </font>
    <font>
      <u/>
      <sz val="11.0"/>
      <color rgb="FF0000FF"/>
      <name val="Arial"/>
    </font>
    <font>
      <sz val="18.0"/>
      <color rgb="FFFFFFFF"/>
      <name val="Courier New"/>
    </font>
    <font>
      <sz val="11.0"/>
      <color rgb="FFFFFFFF"/>
      <name val="Arial"/>
    </font>
    <font>
      <b/>
      <u/>
      <sz val="11.0"/>
      <color rgb="FFFF0000"/>
      <name val="Arial"/>
    </font>
    <font>
      <u/>
      <sz val="11.0"/>
      <color rgb="FF1155CC"/>
      <name val="Arial"/>
    </font>
    <font>
      <u/>
      <sz val="11.0"/>
      <color rgb="FF0000FF"/>
      <name val="Arial"/>
    </font>
    <font>
      <sz val="11.0"/>
      <color rgb="FFFF0000"/>
      <name val="Arial"/>
    </font>
    <font>
      <u/>
      <sz val="11.0"/>
      <color rgb="FF1155CC"/>
      <name val="Arial"/>
    </font>
    <font>
      <u/>
      <sz val="11.0"/>
      <color rgb="FFFF0000"/>
      <name val="Arial"/>
    </font>
    <font>
      <b/>
      <sz val="11.0"/>
      <color rgb="FF0000FF"/>
      <name val="Arial"/>
    </font>
    <font>
      <b/>
      <u/>
      <sz val="11.0"/>
      <color rgb="FFFF0000"/>
      <name val="Arial"/>
    </font>
    <font>
      <u/>
      <sz val="11.0"/>
      <color rgb="FF1155CC"/>
      <name val="Arial"/>
    </font>
    <font>
      <u/>
      <sz val="11.0"/>
      <color rgb="FF0000FF"/>
      <name val="Arial"/>
    </font>
    <font>
      <u/>
      <sz val="11.0"/>
      <color rgb="FF0000FF"/>
      <name val="Arial"/>
    </font>
    <font>
      <u/>
      <sz val="11.0"/>
      <color rgb="FF1155CC"/>
    </font>
    <font>
      <u/>
      <sz val="11.0"/>
      <color rgb="FF0000FF"/>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0000FF"/>
    </font>
    <font>
      <u/>
      <sz val="11.0"/>
      <color rgb="FF1155CC"/>
      <name val="Arial"/>
    </font>
    <font>
      <u/>
      <color rgb="FF0000FF"/>
      <name val="Arial"/>
    </font>
    <font>
      <color rgb="FF000000"/>
      <name val="Arial"/>
    </font>
    <font>
      <u/>
      <color rgb="FF1155CC"/>
      <name val="Arial"/>
    </font>
    <font>
      <u/>
      <sz val="11.0"/>
      <color rgb="FFFF0000"/>
      <name val="Arial"/>
    </font>
    <font>
      <u/>
      <color rgb="FF0000FF"/>
      <name val="Arial"/>
    </font>
    <font>
      <u/>
      <sz val="11.0"/>
      <color rgb="FF5DA2E8"/>
      <name val="Arial"/>
    </font>
    <font>
      <u/>
      <sz val="11.0"/>
      <color rgb="FF5DA2E8"/>
      <name val="Arial"/>
    </font>
    <font>
      <u/>
      <sz val="11.0"/>
      <color rgb="FF5DA2E8"/>
      <name val="Arial"/>
    </font>
    <font>
      <b/>
      <color rgb="FFFF0000"/>
      <name val="Arial"/>
    </font>
    <font>
      <u/>
      <sz val="11.0"/>
      <color rgb="FF0000FF"/>
      <name val="Arial"/>
    </font>
    <font>
      <u/>
      <sz val="11.0"/>
      <color rgb="FF0000FF"/>
      <name val="Arial"/>
    </font>
    <font>
      <sz val="11.0"/>
      <color rgb="FFFF00FF"/>
    </font>
    <font>
      <u/>
      <sz val="11.0"/>
      <color rgb="FF000000"/>
      <name val="Arial"/>
    </font>
    <font>
      <u/>
      <sz val="11.0"/>
      <color rgb="FF222222"/>
      <name val="&quot;Google Sans&quot;"/>
    </font>
    <font>
      <u/>
      <sz val="11.0"/>
      <color rgb="FF0000FF"/>
      <name val="Arial"/>
    </font>
    <font>
      <b/>
      <sz val="10.0"/>
      <name val="Arial"/>
    </font>
    <font>
      <sz val="10.0"/>
      <name val="Arial"/>
    </font>
    <font>
      <sz val="10.0"/>
      <color rgb="FFFFFFFF"/>
      <name val="Arial"/>
    </font>
    <font>
      <u/>
      <sz val="11.0"/>
      <color rgb="FF000000"/>
      <name val="Arial"/>
    </font>
    <font>
      <u/>
      <sz val="11.0"/>
      <color rgb="FF000000"/>
      <name val="Arial"/>
    </font>
    <font>
      <u/>
      <sz val="11.0"/>
      <color rgb="FF000000"/>
      <name val="Arial"/>
    </font>
    <font>
      <u/>
      <sz val="11.0"/>
      <color rgb="FF0000FF"/>
      <name val="Arial"/>
    </font>
    <font>
      <u/>
      <color rgb="FF0000FF"/>
    </font>
    <font>
      <u/>
      <sz val="11.0"/>
      <color rgb="FF1155CC"/>
      <name val="Arial"/>
    </font>
    <font>
      <u/>
      <sz val="11.0"/>
      <color rgb="FF1155CC"/>
      <name val="Arial"/>
    </font>
    <font>
      <u/>
      <sz val="11.0"/>
      <color rgb="FF1155CC"/>
      <name val="Arial"/>
    </font>
    <font>
      <u/>
      <sz val="11.0"/>
      <color rgb="FF0000FF"/>
      <name val="Arial"/>
    </font>
    <font>
      <sz val="10.0"/>
      <color rgb="FFFFFFFF"/>
      <name val="Courier New"/>
    </font>
    <font>
      <sz val="10.0"/>
    </font>
    <font>
      <b/>
      <sz val="11.0"/>
      <color rgb="FFFFFFFF"/>
      <name val="Arial"/>
    </font>
    <font>
      <color rgb="FFFF0000"/>
    </font>
    <font>
      <u/>
      <sz val="11.0"/>
      <color rgb="FF0000FF"/>
      <name val="Arial"/>
    </font>
    <font>
      <u/>
      <sz val="11.0"/>
      <color rgb="FF000000"/>
      <name val="Arial"/>
    </font>
    <font>
      <u/>
      <sz val="11.0"/>
      <color rgb="FF0000FF"/>
      <name val="Arial"/>
    </font>
    <font>
      <b/>
      <u/>
      <sz val="11.0"/>
      <color rgb="FFFF0000"/>
      <name val="Arial"/>
    </font>
    <font>
      <sz val="11.0"/>
      <color rgb="FF1155CC"/>
      <name val="Arial"/>
    </font>
  </fonts>
  <fills count="19">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D9EAD3"/>
        <bgColor rgb="FFD9EAD3"/>
      </patternFill>
    </fill>
    <fill>
      <patternFill patternType="solid">
        <fgColor rgb="FF000000"/>
        <bgColor rgb="FF000000"/>
      </patternFill>
    </fill>
    <fill>
      <patternFill patternType="solid">
        <fgColor rgb="FFF9CB9C"/>
        <bgColor rgb="FFF9CB9C"/>
      </patternFill>
    </fill>
    <fill>
      <patternFill patternType="solid">
        <fgColor rgb="FFFCE5CD"/>
        <bgColor rgb="FFFCE5CD"/>
      </patternFill>
    </fill>
    <fill>
      <patternFill patternType="solid">
        <fgColor rgb="FF4A86E8"/>
        <bgColor rgb="FF4A86E8"/>
      </patternFill>
    </fill>
    <fill>
      <patternFill patternType="solid">
        <fgColor rgb="FFFFF2CC"/>
        <bgColor rgb="FFFFF2CC"/>
      </patternFill>
    </fill>
    <fill>
      <patternFill patternType="solid">
        <fgColor rgb="FFEFEFEF"/>
        <bgColor rgb="FFEFEFEF"/>
      </patternFill>
    </fill>
    <fill>
      <patternFill patternType="solid">
        <fgColor rgb="FFFFFF00"/>
        <bgColor rgb="FFFFFF00"/>
      </patternFill>
    </fill>
    <fill>
      <patternFill patternType="solid">
        <fgColor rgb="FFEAD1DC"/>
        <bgColor rgb="FFEAD1DC"/>
      </patternFill>
    </fill>
    <fill>
      <patternFill patternType="solid">
        <fgColor rgb="FFFF9900"/>
        <bgColor rgb="FFFF9900"/>
      </patternFill>
    </fill>
    <fill>
      <patternFill patternType="solid">
        <fgColor rgb="FFD9D2E9"/>
        <bgColor rgb="FFD9D2E9"/>
      </patternFill>
    </fill>
    <fill>
      <patternFill patternType="solid">
        <fgColor rgb="FFC9DAF8"/>
        <bgColor rgb="FFC9DAF8"/>
      </patternFill>
    </fill>
    <fill>
      <patternFill patternType="solid">
        <fgColor rgb="FFE06666"/>
        <bgColor rgb="FFE06666"/>
      </patternFill>
    </fill>
    <fill>
      <patternFill patternType="solid">
        <fgColor rgb="FFCCE70E"/>
        <bgColor rgb="FFCCE70E"/>
      </patternFill>
    </fill>
    <fill>
      <patternFill patternType="solid">
        <fgColor rgb="FFFF00FF"/>
        <bgColor rgb="FFFF00FF"/>
      </patternFill>
    </fill>
  </fills>
  <borders count="8">
    <border/>
    <border>
      <bottom style="thin">
        <color rgb="FF000000"/>
      </bottom>
    </border>
    <border>
      <bottom style="thin">
        <color rgb="FFEEEEEE"/>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bottom style="thin">
        <color rgb="FFB7B7B7"/>
      </bottom>
    </border>
    <border>
      <bottom style="thick">
        <color rgb="FF000000"/>
      </bottom>
    </border>
  </borders>
  <cellStyleXfs count="1">
    <xf borderId="0" fillId="0" fontId="0" numFmtId="0" applyAlignment="1" applyFont="1"/>
  </cellStyleXfs>
  <cellXfs count="549">
    <xf borderId="0" fillId="0" fontId="0" numFmtId="0" xfId="0" applyAlignment="1" applyFont="1">
      <alignment readingOrder="0" shrinkToFit="0" vertical="bottom" wrapText="0"/>
    </xf>
    <xf borderId="0" fillId="2" fontId="1" numFmtId="0" xfId="0" applyAlignment="1" applyFill="1" applyFont="1">
      <alignment horizontal="right" shrinkToFit="0" wrapText="1"/>
    </xf>
    <xf borderId="0" fillId="2" fontId="1" numFmtId="49" xfId="0" applyAlignment="1" applyFont="1" applyNumberFormat="1">
      <alignment horizontal="center" readingOrder="0" shrinkToFit="0" wrapText="1"/>
    </xf>
    <xf borderId="0" fillId="0" fontId="2" numFmtId="0" xfId="0" applyAlignment="1" applyFont="1">
      <alignment horizontal="right" vertical="bottom"/>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horizontal="center" readingOrder="0"/>
    </xf>
    <xf borderId="0" fillId="0" fontId="5" numFmtId="0" xfId="0" applyAlignment="1" applyFont="1">
      <alignment horizontal="left" readingOrder="0" shrinkToFit="0" vertical="center" wrapText="1"/>
    </xf>
    <xf borderId="0" fillId="2" fontId="1" numFmtId="0" xfId="0" applyAlignment="1" applyFont="1">
      <alignment horizontal="right" readingOrder="0" shrinkToFit="0" vertical="center" wrapText="1"/>
    </xf>
    <xf borderId="0" fillId="2" fontId="1" numFmtId="164" xfId="0" applyAlignment="1" applyFont="1" applyNumberFormat="1">
      <alignment horizontal="center" readingOrder="0" shrinkToFit="0" vertical="center" wrapText="1"/>
    </xf>
    <xf borderId="0" fillId="0" fontId="6" numFmtId="0" xfId="0" applyAlignment="1" applyFont="1">
      <alignment horizontal="right"/>
    </xf>
    <xf borderId="0" fillId="0" fontId="4" numFmtId="0" xfId="0" applyAlignment="1" applyFont="1">
      <alignment readingOrder="0"/>
    </xf>
    <xf borderId="0" fillId="0" fontId="4" numFmtId="0" xfId="0" applyAlignment="1" applyFont="1">
      <alignment readingOrder="0"/>
    </xf>
    <xf borderId="0" fillId="0" fontId="3" numFmtId="4" xfId="0" applyAlignment="1" applyFont="1" applyNumberFormat="1">
      <alignment horizontal="center" readingOrder="0" vertical="bottom"/>
    </xf>
    <xf borderId="0" fillId="0" fontId="4" numFmtId="0" xfId="0" applyAlignment="1" applyFont="1">
      <alignment readingOrder="0" shrinkToFit="0" wrapText="1"/>
    </xf>
    <xf borderId="0" fillId="2" fontId="7" numFmtId="0" xfId="0" applyAlignment="1" applyFont="1">
      <alignment horizontal="right" readingOrder="0" shrinkToFit="0" vertical="center" wrapText="1"/>
    </xf>
    <xf borderId="0" fillId="0" fontId="4" numFmtId="4" xfId="0" applyAlignment="1" applyFont="1" applyNumberFormat="1">
      <alignment horizontal="center" readingOrder="0"/>
    </xf>
    <xf borderId="0" fillId="0" fontId="7" numFmtId="0" xfId="0" applyAlignment="1" applyFont="1">
      <alignment horizontal="right" readingOrder="0" shrinkToFit="0" vertical="center" wrapText="1"/>
    </xf>
    <xf borderId="0" fillId="2" fontId="1" numFmtId="0" xfId="0" applyAlignment="1" applyFont="1">
      <alignment horizontal="right" shrinkToFit="0" vertical="center" wrapText="1"/>
    </xf>
    <xf borderId="0" fillId="0" fontId="8" numFmtId="0" xfId="0" applyFont="1"/>
    <xf borderId="1" fillId="3" fontId="9" numFmtId="0" xfId="0" applyAlignment="1" applyBorder="1" applyFill="1" applyFont="1">
      <alignment readingOrder="0"/>
    </xf>
    <xf borderId="1" fillId="0" fontId="4" numFmtId="0" xfId="0" applyBorder="1" applyFont="1"/>
    <xf borderId="1" fillId="3" fontId="4" numFmtId="0" xfId="0" applyBorder="1" applyFont="1"/>
    <xf borderId="0" fillId="0" fontId="7" numFmtId="0" xfId="0" applyAlignment="1" applyFont="1">
      <alignment vertical="bottom"/>
    </xf>
    <xf borderId="0" fillId="0" fontId="3" numFmtId="165" xfId="0" applyAlignment="1" applyFont="1" applyNumberFormat="1">
      <alignment horizontal="center" vertical="bottom"/>
    </xf>
    <xf borderId="0" fillId="0" fontId="3" numFmtId="0" xfId="0" applyAlignment="1" applyFont="1">
      <alignment horizontal="center" vertical="bottom"/>
    </xf>
    <xf borderId="0" fillId="0" fontId="3" numFmtId="165" xfId="0" applyAlignment="1" applyFont="1" applyNumberFormat="1">
      <alignment horizontal="left" vertical="bottom"/>
    </xf>
    <xf borderId="0" fillId="0" fontId="4" numFmtId="165" xfId="0" applyAlignment="1" applyFont="1" applyNumberFormat="1">
      <alignment horizontal="center"/>
    </xf>
    <xf borderId="0" fillId="0" fontId="4" numFmtId="0" xfId="0" applyAlignment="1" applyFont="1">
      <alignment horizontal="center"/>
    </xf>
    <xf borderId="0" fillId="0" fontId="4" numFmtId="0" xfId="0" applyAlignment="1" applyFont="1">
      <alignment horizontal="left"/>
    </xf>
    <xf borderId="0" fillId="0" fontId="4" numFmtId="165" xfId="0" applyAlignment="1" applyFont="1" applyNumberFormat="1">
      <alignment horizontal="left"/>
    </xf>
    <xf borderId="0" fillId="4" fontId="10" numFmtId="0" xfId="0" applyAlignment="1" applyFill="1" applyFont="1">
      <alignment vertical="bottom"/>
    </xf>
    <xf borderId="0" fillId="0" fontId="10" numFmtId="0" xfId="0" applyAlignment="1" applyFont="1">
      <alignment readingOrder="0" vertical="bottom"/>
    </xf>
    <xf borderId="0" fillId="0" fontId="10" numFmtId="0" xfId="0" applyAlignment="1" applyFont="1">
      <alignment vertical="bottom"/>
    </xf>
    <xf borderId="0" fillId="2" fontId="11" numFmtId="0" xfId="0" applyAlignment="1" applyFont="1">
      <alignment horizontal="center" readingOrder="0" vertical="center"/>
    </xf>
    <xf borderId="0" fillId="0" fontId="12" numFmtId="0" xfId="0" applyAlignment="1" applyFont="1">
      <alignment horizontal="center" readingOrder="0" vertical="center"/>
    </xf>
    <xf borderId="2" fillId="0" fontId="13" numFmtId="0" xfId="0" applyAlignment="1" applyBorder="1" applyFont="1">
      <alignment vertical="top"/>
    </xf>
    <xf borderId="2" fillId="0" fontId="14" numFmtId="0" xfId="0" applyAlignment="1" applyBorder="1" applyFont="1">
      <alignment vertical="top"/>
    </xf>
    <xf borderId="2" fillId="2" fontId="14" numFmtId="166" xfId="0" applyAlignment="1" applyBorder="1" applyFont="1" applyNumberFormat="1">
      <alignment vertical="center"/>
    </xf>
    <xf borderId="3" fillId="0" fontId="4" numFmtId="0" xfId="0" applyAlignment="1" applyBorder="1" applyFont="1">
      <alignment readingOrder="0"/>
    </xf>
    <xf borderId="4" fillId="0" fontId="4" numFmtId="0" xfId="0" applyAlignment="1" applyBorder="1" applyFont="1">
      <alignment readingOrder="0"/>
    </xf>
    <xf borderId="2" fillId="0" fontId="15" numFmtId="0" xfId="0" applyAlignment="1" applyBorder="1" applyFont="1">
      <alignment vertical="top"/>
    </xf>
    <xf borderId="4" fillId="0" fontId="16" numFmtId="0" xfId="0" applyAlignment="1" applyBorder="1" applyFont="1">
      <alignment readingOrder="0"/>
    </xf>
    <xf borderId="4" fillId="0" fontId="17" numFmtId="0" xfId="0" applyAlignment="1" applyBorder="1" applyFont="1">
      <alignment horizontal="center" readingOrder="0"/>
    </xf>
    <xf borderId="5" fillId="0" fontId="4" numFmtId="0" xfId="0" applyAlignment="1" applyBorder="1" applyFont="1">
      <alignment readingOrder="0"/>
    </xf>
    <xf borderId="2" fillId="0" fontId="18" numFmtId="0" xfId="0" applyAlignment="1" applyBorder="1" applyFont="1">
      <alignment readingOrder="0" vertical="top"/>
    </xf>
    <xf borderId="0" fillId="0" fontId="19" numFmtId="0" xfId="0" applyAlignment="1" applyFont="1">
      <alignment vertical="top"/>
    </xf>
    <xf borderId="0" fillId="0" fontId="20" numFmtId="0" xfId="0" applyAlignment="1" applyFont="1">
      <alignment vertical="top"/>
    </xf>
    <xf borderId="0" fillId="2" fontId="14" numFmtId="166" xfId="0" applyAlignment="1" applyFont="1" applyNumberFormat="1">
      <alignment vertical="center"/>
    </xf>
    <xf borderId="0" fillId="0" fontId="4" numFmtId="0" xfId="0" applyAlignment="1" applyFont="1">
      <alignment vertical="center"/>
    </xf>
    <xf borderId="0" fillId="5" fontId="21" numFmtId="0" xfId="0" applyAlignment="1" applyFill="1" applyFont="1">
      <alignment vertical="bottom"/>
    </xf>
    <xf borderId="0" fillId="3" fontId="22" numFmtId="0" xfId="0" applyAlignment="1" applyFont="1">
      <alignment vertical="bottom"/>
    </xf>
    <xf borderId="0" fillId="3" fontId="22" numFmtId="0" xfId="0" applyAlignment="1" applyFont="1">
      <alignment horizontal="center" vertical="bottom"/>
    </xf>
    <xf borderId="0" fillId="6" fontId="22" numFmtId="0" xfId="0" applyAlignment="1" applyFill="1" applyFont="1">
      <alignment vertical="bottom"/>
    </xf>
    <xf borderId="0" fillId="7" fontId="3" numFmtId="0" xfId="0" applyAlignment="1" applyFill="1" applyFont="1">
      <alignment horizontal="center" readingOrder="0" vertical="bottom"/>
    </xf>
    <xf borderId="0" fillId="7" fontId="3" numFmtId="0" xfId="0" applyAlignment="1" applyFont="1">
      <alignment horizontal="center" vertical="bottom"/>
    </xf>
    <xf borderId="0" fillId="0" fontId="12" numFmtId="0" xfId="0" applyAlignment="1" applyFont="1">
      <alignment horizontal="center" readingOrder="0" vertical="center"/>
    </xf>
    <xf borderId="0" fillId="3" fontId="7" numFmtId="0" xfId="0" applyAlignment="1" applyFont="1">
      <alignment horizontal="center" shrinkToFit="0" textRotation="90" vertical="center" wrapText="1"/>
    </xf>
    <xf borderId="0" fillId="3" fontId="7" numFmtId="0" xfId="0" applyAlignment="1" applyFont="1">
      <alignment horizontal="center" shrinkToFit="0" vertical="center" wrapText="1"/>
    </xf>
    <xf borderId="0" fillId="3" fontId="7" numFmtId="0" xfId="0" applyAlignment="1" applyFont="1">
      <alignment horizontal="center" readingOrder="0" shrinkToFit="0" vertical="center" wrapText="1"/>
    </xf>
    <xf borderId="0" fillId="8" fontId="23" numFmtId="0" xfId="0" applyAlignment="1" applyFill="1" applyFont="1">
      <alignment horizontal="center" readingOrder="0" shrinkToFit="0" textRotation="90" vertical="center" wrapText="1"/>
    </xf>
    <xf borderId="0" fillId="8" fontId="23" numFmtId="0" xfId="0" applyAlignment="1" applyFont="1">
      <alignment horizontal="center" readingOrder="0" shrinkToFit="0" textRotation="0" vertical="center" wrapText="1"/>
    </xf>
    <xf borderId="0" fillId="8" fontId="2" numFmtId="165" xfId="0" applyAlignment="1" applyFont="1" applyNumberFormat="1">
      <alignment horizontal="center" shrinkToFit="0" vertical="center" wrapText="1"/>
    </xf>
    <xf borderId="0" fillId="8" fontId="2" numFmtId="0" xfId="0" applyAlignment="1" applyFont="1">
      <alignment horizontal="center" shrinkToFit="0" vertical="center" wrapText="1"/>
    </xf>
    <xf borderId="0" fillId="8" fontId="2" numFmtId="0" xfId="0" applyAlignment="1" applyFont="1">
      <alignment shrinkToFit="0" vertical="center" wrapText="1"/>
    </xf>
    <xf borderId="0" fillId="8" fontId="2" numFmtId="0" xfId="0" applyAlignment="1" applyFont="1">
      <alignment readingOrder="0" shrinkToFit="0" vertical="center" wrapText="1"/>
    </xf>
    <xf borderId="0" fillId="8" fontId="2" numFmtId="0" xfId="0" applyAlignment="1" applyFont="1">
      <alignment horizontal="center" shrinkToFit="0" vertical="center" wrapText="1"/>
    </xf>
    <xf borderId="0" fillId="8" fontId="2" numFmtId="0" xfId="0" applyAlignment="1" applyFont="1">
      <alignment shrinkToFit="0" vertical="center" wrapText="1"/>
    </xf>
    <xf borderId="0" fillId="9" fontId="24" numFmtId="0" xfId="0" applyAlignment="1" applyFill="1" applyFont="1">
      <alignment horizontal="center" readingOrder="0" shrinkToFit="0" textRotation="90" vertical="center" wrapText="1"/>
    </xf>
    <xf borderId="0" fillId="9" fontId="24" numFmtId="0" xfId="0" applyAlignment="1" applyFont="1">
      <alignment horizontal="center" readingOrder="0" shrinkToFit="0" textRotation="0" vertical="center" wrapText="1"/>
    </xf>
    <xf borderId="0" fillId="9" fontId="2" numFmtId="165" xfId="0" applyAlignment="1" applyFont="1" applyNumberFormat="1">
      <alignment horizontal="center" shrinkToFit="0" vertical="center" wrapText="1"/>
    </xf>
    <xf borderId="0" fillId="10" fontId="2" numFmtId="0" xfId="0" applyAlignment="1" applyFill="1" applyFont="1">
      <alignment horizontal="center" shrinkToFit="0" vertical="center" wrapText="1"/>
    </xf>
    <xf borderId="0" fillId="10" fontId="2" numFmtId="0" xfId="0" applyAlignment="1" applyFont="1">
      <alignment horizontal="left" shrinkToFit="0" vertical="center" wrapText="1"/>
    </xf>
    <xf borderId="0" fillId="10" fontId="2" numFmtId="0" xfId="0" applyAlignment="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center" readingOrder="0" shrinkToFit="0" textRotation="9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9" fontId="24" numFmtId="0" xfId="0" applyAlignment="1" applyFont="1">
      <alignment horizontal="center" readingOrder="0" shrinkToFit="0" textRotation="90" wrapText="1"/>
    </xf>
    <xf borderId="0" fillId="9" fontId="24" numFmtId="0" xfId="0" applyAlignment="1" applyFont="1">
      <alignment horizontal="center" readingOrder="0" shrinkToFit="0" textRotation="0" wrapText="1"/>
    </xf>
    <xf borderId="0" fillId="9" fontId="3" numFmtId="165" xfId="0" applyFont="1" applyNumberFormat="1"/>
    <xf borderId="0" fillId="9" fontId="3" numFmtId="0" xfId="0" applyFont="1"/>
    <xf borderId="0" fillId="9" fontId="3" numFmtId="0" xfId="0" applyFont="1"/>
    <xf borderId="0" fillId="0" fontId="2" numFmtId="164" xfId="0" applyAlignment="1" applyFont="1" applyNumberFormat="1">
      <alignment horizontal="center" readingOrder="0" shrinkToFit="0" vertical="center" wrapText="1"/>
    </xf>
    <xf borderId="0" fillId="0" fontId="25" numFmtId="0" xfId="0" applyAlignment="1" applyFont="1">
      <alignment horizontal="left" readingOrder="0" shrinkToFit="0" vertical="center" wrapText="1"/>
    </xf>
    <xf borderId="0" fillId="0" fontId="26"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7" numFmtId="0" xfId="0" applyAlignment="1" applyFont="1">
      <alignment readingOrder="0" shrinkToFit="0" vertical="center" wrapText="1"/>
    </xf>
    <xf borderId="0" fillId="0" fontId="28"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10" fontId="24" numFmtId="0" xfId="0" applyAlignment="1" applyFont="1">
      <alignment horizontal="center" readingOrder="0" shrinkToFit="0" textRotation="90" vertical="center" wrapText="1"/>
    </xf>
    <xf borderId="0" fillId="10" fontId="24" numFmtId="0" xfId="0" applyAlignment="1" applyFont="1">
      <alignment horizontal="center" readingOrder="0" shrinkToFit="0" textRotation="0" vertical="center" wrapText="1"/>
    </xf>
    <xf borderId="0" fillId="10" fontId="2" numFmtId="165" xfId="0" applyAlignment="1" applyFont="1" applyNumberFormat="1">
      <alignment horizontal="center" shrinkToFit="0" vertical="center" wrapText="1"/>
    </xf>
    <xf borderId="0" fillId="0" fontId="6" numFmtId="0" xfId="0" applyAlignment="1" applyFont="1">
      <alignment horizontal="left" readingOrder="0" shrinkToFit="0" vertical="center" wrapText="1"/>
    </xf>
    <xf borderId="0" fillId="5" fontId="29" numFmtId="0" xfId="0" applyAlignment="1" applyFont="1">
      <alignment horizontal="center" readingOrder="0" shrinkToFit="0" textRotation="90" vertical="center" wrapText="0"/>
    </xf>
    <xf borderId="0" fillId="5" fontId="29" numFmtId="0" xfId="0" applyAlignment="1" applyFont="1">
      <alignment horizontal="center" readingOrder="0" shrinkToFit="0" vertical="center" wrapText="0"/>
    </xf>
    <xf borderId="0" fillId="5" fontId="2" numFmtId="165" xfId="0" applyAlignment="1" applyFont="1" applyNumberFormat="1">
      <alignment horizontal="center" shrinkToFit="0" vertical="center" wrapText="1"/>
    </xf>
    <xf borderId="0" fillId="5" fontId="2" numFmtId="0" xfId="0" applyAlignment="1" applyFont="1">
      <alignment horizontal="center" shrinkToFit="0" vertical="center" wrapText="1"/>
    </xf>
    <xf borderId="0" fillId="5" fontId="2" numFmtId="0" xfId="0" applyAlignment="1" applyFont="1">
      <alignment horizontal="left" shrinkToFit="0" vertical="center" wrapText="1"/>
    </xf>
    <xf borderId="0" fillId="5" fontId="2" numFmtId="0" xfId="0" applyAlignment="1" applyFont="1">
      <alignment horizontal="left" shrinkToFit="0" vertical="center" wrapText="1"/>
    </xf>
    <xf borderId="0" fillId="5" fontId="2" numFmtId="0" xfId="0" applyAlignment="1" applyFont="1">
      <alignment horizontal="center" shrinkToFit="0" vertical="center" wrapText="1"/>
    </xf>
    <xf borderId="0" fillId="3" fontId="3" numFmtId="0" xfId="0" applyAlignment="1" applyFont="1">
      <alignment horizontal="center" shrinkToFit="0" textRotation="90" vertical="center" wrapText="1"/>
    </xf>
    <xf borderId="0" fillId="3" fontId="7" numFmtId="0" xfId="0" applyAlignment="1" applyFont="1">
      <alignment horizontal="left" shrinkToFit="0" vertical="center" wrapText="1"/>
    </xf>
    <xf borderId="0" fillId="3" fontId="7" numFmtId="0" xfId="0" applyAlignment="1" applyFont="1">
      <alignment horizontal="left" shrinkToFit="0" vertical="center" wrapText="1"/>
    </xf>
    <xf borderId="0" fillId="3" fontId="7" numFmtId="165" xfId="0" applyAlignment="1" applyFont="1" applyNumberFormat="1">
      <alignment horizontal="left" shrinkToFit="0" vertical="center" wrapText="1"/>
    </xf>
    <xf borderId="0" fillId="3" fontId="7" numFmtId="165" xfId="0" applyAlignment="1" applyFont="1" applyNumberFormat="1">
      <alignment horizontal="center" shrinkToFit="0" vertical="center" wrapText="1"/>
    </xf>
    <xf borderId="0" fillId="0" fontId="2" numFmtId="165" xfId="0" applyAlignment="1" applyFont="1" applyNumberFormat="1">
      <alignment horizontal="center" shrinkToFit="0" vertical="center" wrapText="1"/>
    </xf>
    <xf borderId="0" fillId="10" fontId="2" numFmtId="0" xfId="0" applyAlignment="1" applyFont="1">
      <alignment horizontal="left" readingOrder="0" shrinkToFit="0" vertical="center" wrapText="1"/>
    </xf>
    <xf borderId="0" fillId="2" fontId="2" numFmtId="0" xfId="0" applyAlignment="1" applyFont="1">
      <alignment horizontal="center" readingOrder="0" shrinkToFit="0" vertical="center" wrapText="1"/>
    </xf>
    <xf borderId="0" fillId="2" fontId="2" numFmtId="164" xfId="0" applyAlignment="1" applyFont="1" applyNumberFormat="1">
      <alignment horizontal="center" readingOrder="0" shrinkToFit="0" vertical="center" wrapText="1"/>
    </xf>
    <xf borderId="0" fillId="0" fontId="27" numFmtId="0" xfId="0" applyAlignment="1" applyFont="1">
      <alignment horizontal="left" readingOrder="0" shrinkToFit="0" vertical="center" wrapText="1"/>
    </xf>
    <xf borderId="0" fillId="0" fontId="30" numFmtId="0" xfId="0" applyAlignment="1" applyFont="1">
      <alignment horizontal="left" readingOrder="0" shrinkToFit="0" vertical="center" wrapText="1"/>
    </xf>
    <xf borderId="0" fillId="11" fontId="27" numFmtId="0" xfId="0" applyAlignment="1" applyFill="1" applyFont="1">
      <alignment horizontal="center" readingOrder="0" shrinkToFit="0" vertical="center" wrapText="1"/>
    </xf>
    <xf borderId="0" fillId="0" fontId="31" numFmtId="0" xfId="0" applyAlignment="1" applyFont="1">
      <alignment horizontal="center" readingOrder="0" shrinkToFit="0" vertical="center" wrapText="1"/>
    </xf>
    <xf borderId="0" fillId="0" fontId="32" numFmtId="0" xfId="0" applyAlignment="1" applyFont="1">
      <alignment horizontal="left" readingOrder="0" shrinkToFit="0" vertical="center" wrapText="1"/>
    </xf>
    <xf borderId="0" fillId="12" fontId="27" numFmtId="0" xfId="0" applyAlignment="1" applyFill="1" applyFont="1">
      <alignment horizontal="left" readingOrder="0" shrinkToFit="0" vertical="center" wrapText="1"/>
    </xf>
    <xf borderId="0" fillId="2" fontId="2" numFmtId="0" xfId="0" applyAlignment="1" applyFont="1">
      <alignment horizontal="center" shrinkToFit="0" vertical="center" wrapText="1"/>
    </xf>
    <xf borderId="0" fillId="0" fontId="27"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7" numFmtId="0" xfId="0" applyAlignment="1" applyFont="1">
      <alignment horizontal="center" shrinkToFit="0" vertical="center" wrapText="1"/>
    </xf>
    <xf borderId="0" fillId="0" fontId="2" numFmtId="0" xfId="0" applyAlignment="1" applyFont="1">
      <alignment readingOrder="0" shrinkToFit="0" vertical="center" wrapText="1"/>
    </xf>
    <xf borderId="0" fillId="2" fontId="2" numFmtId="164" xfId="0" applyAlignment="1" applyFont="1" applyNumberFormat="1">
      <alignment horizontal="center" shrinkToFit="0" vertical="center" wrapText="1"/>
    </xf>
    <xf borderId="0" fillId="2" fontId="3" numFmtId="0" xfId="0" applyAlignment="1" applyFont="1">
      <alignment horizontal="center" shrinkToFit="0" vertical="center" wrapText="1"/>
    </xf>
    <xf borderId="0" fillId="0" fontId="2" numFmtId="0" xfId="0" applyAlignment="1" applyFont="1">
      <alignment shrinkToFit="0" vertical="center" wrapText="1"/>
    </xf>
    <xf borderId="0" fillId="0" fontId="33"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31" numFmtId="0" xfId="0" applyAlignment="1" applyFont="1">
      <alignment readingOrder="0" shrinkToFit="0" vertical="center" wrapText="1"/>
    </xf>
    <xf borderId="0" fillId="0" fontId="34"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vertical="center"/>
    </xf>
    <xf borderId="0" fillId="11" fontId="2" numFmtId="0" xfId="0" applyAlignment="1" applyFont="1">
      <alignment horizontal="center" shrinkToFit="0" wrapText="1"/>
    </xf>
    <xf borderId="0" fillId="0" fontId="3" numFmtId="0" xfId="0" applyFont="1"/>
    <xf borderId="0" fillId="0" fontId="2" numFmtId="0" xfId="0" applyAlignment="1" applyFont="1">
      <alignment shrinkToFit="0" wrapText="1"/>
    </xf>
    <xf borderId="0" fillId="0" fontId="2" numFmtId="0" xfId="0" applyAlignment="1" applyFont="1">
      <alignment shrinkToFit="0" wrapText="1"/>
    </xf>
    <xf borderId="0" fillId="0" fontId="3" numFmtId="0" xfId="0" applyFont="1"/>
    <xf borderId="0" fillId="0" fontId="28" numFmtId="0" xfId="0" applyAlignment="1" applyFont="1">
      <alignment horizontal="left" readingOrder="0" shrinkToFit="0" vertical="center" wrapText="1"/>
    </xf>
    <xf borderId="0" fillId="0" fontId="35"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13" fontId="2" numFmtId="0" xfId="0" applyAlignment="1" applyFill="1" applyFont="1">
      <alignment horizontal="center" readingOrder="0" shrinkToFit="0" vertical="center" wrapText="1"/>
    </xf>
    <xf borderId="0" fillId="10" fontId="24" numFmtId="0" xfId="0" applyAlignment="1" applyFont="1">
      <alignment horizontal="center" readingOrder="0" shrinkToFit="0" textRotation="90" vertical="center" wrapText="0"/>
    </xf>
    <xf borderId="0" fillId="10" fontId="24" numFmtId="0" xfId="0" applyAlignment="1" applyFont="1">
      <alignment horizontal="center" readingOrder="0" shrinkToFit="0" vertical="center" wrapText="0"/>
    </xf>
    <xf borderId="0" fillId="10" fontId="2" numFmtId="0" xfId="0" applyAlignment="1" applyFont="1">
      <alignment horizontal="left" shrinkToFit="0" vertical="center" wrapText="1"/>
    </xf>
    <xf borderId="0" fillId="0" fontId="36" numFmtId="0" xfId="0" applyAlignment="1" applyFont="1">
      <alignment readingOrder="0" shrinkToFit="0" vertical="center" wrapText="1"/>
    </xf>
    <xf borderId="0" fillId="5" fontId="29" numFmtId="0" xfId="0" applyAlignment="1" applyFont="1">
      <alignment horizontal="center" readingOrder="0" shrinkToFit="0" textRotation="90" vertical="center" wrapText="1"/>
    </xf>
    <xf borderId="0" fillId="5" fontId="29"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7"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38"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31"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39" numFmtId="0" xfId="0" applyAlignment="1" applyFont="1">
      <alignment readingOrder="0" shrinkToFit="0" vertical="center" wrapText="1"/>
    </xf>
    <xf borderId="0" fillId="0" fontId="2" numFmtId="0" xfId="0" applyAlignment="1" applyFont="1">
      <alignment horizontal="center" shrinkToFit="0" vertical="center" wrapText="1"/>
    </xf>
    <xf borderId="0" fillId="0" fontId="31"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40" numFmtId="0" xfId="0" applyAlignment="1" applyFont="1">
      <alignment readingOrder="0" shrinkToFit="0" vertical="top" wrapText="1"/>
    </xf>
    <xf borderId="0" fillId="5" fontId="41" numFmtId="0" xfId="0" applyAlignment="1" applyFont="1">
      <alignment horizontal="center" readingOrder="0" shrinkToFit="0" vertical="center" wrapText="1"/>
    </xf>
    <xf borderId="0" fillId="5" fontId="42" numFmtId="0" xfId="0" applyAlignment="1" applyFont="1">
      <alignment horizontal="center" readingOrder="0" shrinkToFit="0" vertical="center" wrapText="1"/>
    </xf>
    <xf borderId="0" fillId="5" fontId="29" numFmtId="0" xfId="0" applyAlignment="1" applyFont="1">
      <alignment horizontal="center" readingOrder="0" shrinkToFit="0" textRotation="0" vertical="center" wrapText="1"/>
    </xf>
    <xf borderId="0" fillId="5" fontId="3" numFmtId="0" xfId="0" applyAlignment="1" applyFont="1">
      <alignment horizontal="center" shrinkToFit="0" vertical="center" wrapText="1"/>
    </xf>
    <xf borderId="0" fillId="5" fontId="3" numFmtId="0" xfId="0" applyAlignment="1" applyFont="1">
      <alignment horizontal="left" shrinkToFit="0" vertical="center" wrapText="1"/>
    </xf>
    <xf borderId="0" fillId="0" fontId="2" numFmtId="0" xfId="0" applyAlignment="1" applyFont="1">
      <alignment horizontal="left" shrinkToFit="0" vertical="center" wrapText="1"/>
    </xf>
    <xf borderId="0" fillId="11" fontId="2" numFmtId="0" xfId="0" applyAlignment="1" applyFont="1">
      <alignment horizontal="center" readingOrder="0" shrinkToFit="0" vertical="center" wrapText="1"/>
    </xf>
    <xf borderId="0" fillId="11" fontId="2" numFmtId="0" xfId="0" applyAlignment="1" applyFont="1">
      <alignment horizontal="center" readingOrder="0" shrinkToFit="0" textRotation="90" vertical="center" wrapText="1"/>
    </xf>
    <xf borderId="0" fillId="11" fontId="2" numFmtId="0" xfId="0" applyAlignment="1" applyFont="1">
      <alignment horizontal="left" readingOrder="0" shrinkToFit="0" vertical="center" wrapText="1"/>
    </xf>
    <xf borderId="0" fillId="0" fontId="27" numFmtId="0" xfId="0" applyAlignment="1" applyFont="1">
      <alignment horizontal="left" readingOrder="0" shrinkToFit="0" vertical="center" wrapText="1"/>
    </xf>
    <xf borderId="0" fillId="0" fontId="27"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readingOrder="0" shrinkToFit="0" vertical="center" wrapText="1"/>
    </xf>
    <xf borderId="0" fillId="12" fontId="43" numFmtId="0" xfId="0" applyAlignment="1" applyFont="1">
      <alignment readingOrder="0" shrinkToFit="0" vertical="center" wrapText="1"/>
    </xf>
    <xf borderId="0" fillId="0" fontId="31"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5" fontId="29" numFmtId="0" xfId="0" applyAlignment="1" applyFont="1">
      <alignment horizontal="center" readingOrder="0" shrinkToFit="0" textRotation="90" vertical="center" wrapText="0"/>
    </xf>
    <xf borderId="0" fillId="5" fontId="29" numFmtId="0" xfId="0" applyAlignment="1" applyFont="1">
      <alignment horizontal="center" readingOrder="0" shrinkToFit="0" vertical="center" wrapText="0"/>
    </xf>
    <xf borderId="0" fillId="11" fontId="2" numFmtId="0" xfId="0" applyAlignment="1" applyFont="1">
      <alignment horizontal="center" readingOrder="0" shrinkToFit="0" vertical="center" wrapText="1"/>
    </xf>
    <xf borderId="0" fillId="5" fontId="44" numFmtId="0" xfId="0" applyAlignment="1" applyFont="1">
      <alignment horizontal="center" readingOrder="0" shrinkToFit="0" textRotation="90" vertical="center" wrapText="1"/>
    </xf>
    <xf borderId="0" fillId="5" fontId="44" numFmtId="0" xfId="0" applyAlignment="1" applyFont="1">
      <alignment horizontal="center" shrinkToFit="0" textRotation="0" wrapText="1"/>
    </xf>
    <xf borderId="0" fillId="5" fontId="45" numFmtId="0" xfId="0" applyAlignment="1" applyFont="1">
      <alignment horizontal="left" shrinkToFit="0" vertical="center" wrapText="1"/>
    </xf>
    <xf borderId="0" fillId="0" fontId="45" numFmtId="0" xfId="0" applyAlignment="1" applyFont="1">
      <alignment horizontal="center" shrinkToFit="0" vertical="center" wrapText="1"/>
    </xf>
    <xf borderId="0" fillId="0" fontId="46" numFmtId="0" xfId="0" applyAlignment="1" applyFont="1">
      <alignment horizontal="left" readingOrder="0" shrinkToFit="0" vertical="center" wrapText="1"/>
    </xf>
    <xf borderId="0" fillId="0" fontId="47" numFmtId="0" xfId="0" applyAlignment="1" applyFont="1">
      <alignment horizontal="left" shrinkToFit="0" vertical="center" wrapText="1"/>
    </xf>
    <xf borderId="0" fillId="0" fontId="48" numFmtId="0" xfId="0" applyAlignment="1" applyFont="1">
      <alignment horizontal="left" shrinkToFit="0" vertical="center" wrapText="1"/>
    </xf>
    <xf borderId="0" fillId="2" fontId="49" numFmtId="0" xfId="0" applyAlignment="1" applyFont="1">
      <alignment horizontal="left" readingOrder="0" shrinkToFit="0" vertical="center" wrapText="1"/>
    </xf>
    <xf borderId="0" fillId="0" fontId="49" numFmtId="0" xfId="0" applyAlignment="1" applyFont="1">
      <alignment horizontal="left" readingOrder="0" shrinkToFit="0" vertical="center" wrapText="1"/>
    </xf>
    <xf borderId="0" fillId="0" fontId="50" numFmtId="0" xfId="0" applyAlignment="1" applyFont="1">
      <alignment horizontal="left" readingOrder="0" shrinkToFit="0" vertical="center" wrapText="1"/>
    </xf>
    <xf borderId="0" fillId="5" fontId="29" numFmtId="0" xfId="0" applyAlignment="1" applyFont="1">
      <alignment horizontal="center" readingOrder="0" shrinkToFit="0" textRotation="90" vertical="center" wrapText="1"/>
    </xf>
    <xf borderId="0" fillId="5" fontId="29" numFmtId="0" xfId="0" applyAlignment="1" applyFont="1">
      <alignment horizontal="center" readingOrder="0" shrinkToFit="0" textRotation="0" vertical="center" wrapText="1"/>
    </xf>
    <xf borderId="0" fillId="5" fontId="3" numFmtId="0" xfId="0" applyAlignment="1" applyFont="1">
      <alignment horizontal="center" shrinkToFit="0" vertical="center" wrapText="1"/>
    </xf>
    <xf borderId="0" fillId="5" fontId="3" numFmtId="0" xfId="0" applyAlignment="1" applyFont="1">
      <alignment horizontal="left" shrinkToFit="0" vertical="center" wrapText="1"/>
    </xf>
    <xf borderId="0" fillId="3" fontId="2" numFmtId="0" xfId="0" applyAlignment="1" applyFont="1">
      <alignment horizontal="left" shrinkToFit="0" vertical="center" wrapText="1"/>
    </xf>
    <xf borderId="0" fillId="0" fontId="51" numFmtId="0" xfId="0" applyAlignment="1" applyFont="1">
      <alignment horizontal="left" readingOrder="0" shrinkToFit="0" vertical="center" wrapText="1"/>
    </xf>
    <xf borderId="0" fillId="2" fontId="28" numFmtId="164" xfId="0" applyAlignment="1" applyFont="1" applyNumberFormat="1">
      <alignment horizontal="center" shrinkToFit="0" vertical="center" wrapText="1"/>
    </xf>
    <xf borderId="0" fillId="0" fontId="2" numFmtId="0" xfId="0" applyAlignment="1" applyFont="1">
      <alignment horizontal="center" shrinkToFit="0" vertical="center" wrapText="1"/>
    </xf>
    <xf borderId="0" fillId="0" fontId="26" numFmtId="0" xfId="0" applyAlignment="1" applyFont="1">
      <alignment readingOrder="0" shrinkToFit="0" vertical="center" wrapText="1"/>
    </xf>
    <xf borderId="0" fillId="0" fontId="52" numFmtId="0" xfId="0" applyAlignment="1" applyFont="1">
      <alignment horizontal="left" readingOrder="0" shrinkToFit="0" vertical="center" wrapText="1"/>
    </xf>
    <xf borderId="0" fillId="0" fontId="27" numFmtId="0" xfId="0" applyFont="1"/>
    <xf borderId="0" fillId="0" fontId="53" numFmtId="0" xfId="0" applyAlignment="1" applyFont="1">
      <alignment horizontal="left" readingOrder="0" shrinkToFit="0" vertical="center" wrapText="1"/>
    </xf>
    <xf borderId="0" fillId="0" fontId="28"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28" numFmtId="0" xfId="0" applyAlignment="1" applyFont="1">
      <alignment horizontal="left" shrinkToFit="0" vertical="center" wrapText="1"/>
    </xf>
    <xf borderId="0" fillId="13" fontId="28" numFmtId="0" xfId="0" applyAlignment="1" applyFont="1">
      <alignment horizontal="left" readingOrder="0" shrinkToFit="0" vertical="center" wrapText="1"/>
    </xf>
    <xf borderId="0" fillId="13" fontId="28" numFmtId="0" xfId="0" applyAlignment="1" applyFont="1">
      <alignment horizontal="left" readingOrder="0" shrinkToFit="0" vertical="center" wrapText="1"/>
    </xf>
    <xf borderId="0" fillId="13" fontId="54" numFmtId="0" xfId="0" applyAlignment="1" applyFont="1">
      <alignment horizontal="left" readingOrder="0" shrinkToFit="0" vertical="center" wrapText="1"/>
    </xf>
    <xf borderId="0" fillId="5" fontId="45" numFmtId="0" xfId="0" applyAlignment="1" applyFont="1">
      <alignment horizontal="center" readingOrder="0" shrinkToFit="0" textRotation="90" vertical="center" wrapText="1"/>
    </xf>
    <xf borderId="0" fillId="5" fontId="45" numFmtId="0" xfId="0" applyAlignment="1" applyFont="1">
      <alignment horizontal="center" readingOrder="0" shrinkToFit="0" textRotation="0" vertical="center" wrapText="1"/>
    </xf>
    <xf borderId="0" fillId="3" fontId="7" numFmtId="0" xfId="0" applyAlignment="1" applyFont="1">
      <alignment shrinkToFit="0" vertical="center" wrapText="1"/>
    </xf>
    <xf borderId="0" fillId="0" fontId="7" numFmtId="165" xfId="0" applyAlignment="1" applyFont="1" applyNumberFormat="1">
      <alignment horizontal="center" shrinkToFit="0" vertical="center" wrapText="1"/>
    </xf>
    <xf borderId="0" fillId="3" fontId="7" numFmtId="0" xfId="0" applyAlignment="1" applyFont="1">
      <alignment horizontal="center" shrinkToFit="0" vertical="center" wrapText="1"/>
    </xf>
    <xf borderId="0" fillId="0" fontId="2" numFmtId="0" xfId="0" applyAlignment="1" applyFont="1">
      <alignment shrinkToFit="0" vertical="center" wrapText="1"/>
    </xf>
    <xf borderId="0" fillId="14" fontId="2" numFmtId="0" xfId="0" applyAlignment="1" applyFill="1" applyFont="1">
      <alignment horizontal="center" readingOrder="0" shrinkToFit="0" textRotation="90" vertical="center" wrapText="1"/>
    </xf>
    <xf borderId="0" fillId="14" fontId="2" numFmtId="0" xfId="0" applyAlignment="1" applyFont="1">
      <alignment horizontal="left" readingOrder="0" shrinkToFit="0" vertical="center" wrapText="1"/>
    </xf>
    <xf borderId="0" fillId="14" fontId="2" numFmtId="0" xfId="0" applyAlignment="1" applyFont="1">
      <alignment horizontal="center" readingOrder="0" shrinkToFit="0" vertical="center" wrapText="1"/>
    </xf>
    <xf borderId="0" fillId="0" fontId="28" numFmtId="165" xfId="0" applyAlignment="1" applyFont="1" applyNumberFormat="1">
      <alignment horizontal="center" shrinkToFit="0" vertical="center" wrapText="1"/>
    </xf>
    <xf borderId="0" fillId="14" fontId="2" numFmtId="0" xfId="0" applyAlignment="1" applyFont="1">
      <alignment horizontal="center" shrinkToFit="0" vertical="center" wrapText="1"/>
    </xf>
    <xf borderId="0" fillId="14" fontId="55" numFmtId="0" xfId="0" applyAlignment="1" applyFont="1">
      <alignment horizontal="left" readingOrder="0" shrinkToFit="0" vertical="center" wrapText="1"/>
    </xf>
    <xf borderId="0" fillId="14" fontId="2" numFmtId="0" xfId="0" applyAlignment="1" applyFont="1">
      <alignment horizontal="left" shrinkToFit="0" vertical="center" wrapText="1"/>
    </xf>
    <xf borderId="0" fillId="14" fontId="2" numFmtId="0" xfId="0" applyAlignment="1" applyFont="1">
      <alignment horizontal="center" readingOrder="0" shrinkToFit="0" vertical="center" wrapText="1"/>
    </xf>
    <xf borderId="0" fillId="14" fontId="2" numFmtId="0" xfId="0" applyAlignment="1" applyFont="1">
      <alignment horizontal="left" readingOrder="0" shrinkToFit="0" vertical="center" wrapText="1"/>
    </xf>
    <xf borderId="0" fillId="2" fontId="56" numFmtId="0" xfId="0" applyAlignment="1" applyFont="1">
      <alignment horizontal="left" readingOrder="0" shrinkToFit="0" vertical="center" wrapText="1"/>
    </xf>
    <xf borderId="0" fillId="15" fontId="2" numFmtId="0" xfId="0" applyAlignment="1" applyFill="1" applyFont="1">
      <alignment horizontal="center" readingOrder="0" shrinkToFit="0" textRotation="90" vertical="center" wrapText="1"/>
    </xf>
    <xf borderId="0" fillId="0" fontId="2" numFmtId="0" xfId="0" applyAlignment="1" applyFont="1">
      <alignment horizontal="center" shrinkToFit="0" textRotation="90" vertical="center" wrapText="1"/>
    </xf>
    <xf borderId="6" fillId="0" fontId="2" numFmtId="0" xfId="0" applyAlignment="1" applyBorder="1" applyFont="1">
      <alignment shrinkToFit="0" vertical="center" wrapText="1"/>
    </xf>
    <xf borderId="0" fillId="0" fontId="57"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4" numFmtId="0" xfId="0" applyAlignment="1" applyFont="1">
      <alignment horizontal="center" shrinkToFit="0" textRotation="90" vertical="center" wrapText="1"/>
    </xf>
    <xf borderId="0" fillId="0" fontId="4" numFmtId="0" xfId="0" applyAlignment="1" applyFont="1">
      <alignment shrinkToFit="0" vertical="center" wrapText="1"/>
    </xf>
    <xf borderId="0" fillId="0" fontId="4" numFmtId="0" xfId="0" applyAlignment="1" applyFont="1">
      <alignment horizontal="center" shrinkToFit="0" vertical="center" wrapText="1"/>
    </xf>
    <xf borderId="0" fillId="0" fontId="3" numFmtId="0" xfId="0" applyAlignment="1" applyFont="1">
      <alignment shrinkToFit="0" vertical="center" wrapText="1"/>
    </xf>
    <xf borderId="0" fillId="15" fontId="2" numFmtId="0" xfId="0" applyAlignment="1" applyFont="1">
      <alignment horizontal="center" shrinkToFit="0" textRotation="90" vertical="center" wrapText="1"/>
    </xf>
    <xf borderId="0" fillId="15" fontId="2" numFmtId="0" xfId="0" applyAlignment="1" applyFont="1">
      <alignment shrinkToFit="0" vertical="center" wrapText="1"/>
    </xf>
    <xf borderId="0" fillId="15" fontId="2" numFmtId="0" xfId="0" applyAlignment="1" applyFont="1">
      <alignment horizontal="center" shrinkToFit="0" vertical="center" wrapText="1"/>
    </xf>
    <xf borderId="0" fillId="15" fontId="3" numFmtId="0" xfId="0" applyAlignment="1" applyFont="1">
      <alignment horizontal="center" shrinkToFit="0" vertical="center" wrapText="1"/>
    </xf>
    <xf borderId="0" fillId="15" fontId="2" numFmtId="0" xfId="0" applyAlignment="1" applyFont="1">
      <alignment shrinkToFit="0" vertical="center" wrapText="1"/>
    </xf>
    <xf borderId="0" fillId="0" fontId="58" numFmtId="0" xfId="0" applyAlignment="1" applyFont="1">
      <alignment readingOrder="0" shrinkToFit="0" vertical="center" wrapText="1"/>
    </xf>
    <xf borderId="0" fillId="0" fontId="2" numFmtId="0" xfId="0" applyAlignment="1" applyFont="1">
      <alignment horizontal="center" readingOrder="0" shrinkToFit="0" textRotation="90" vertical="center" wrapText="1"/>
    </xf>
    <xf borderId="0" fillId="0" fontId="59" numFmtId="0" xfId="0" applyAlignment="1" applyFont="1">
      <alignment readingOrder="0" shrinkToFit="0" vertical="center" wrapText="1"/>
    </xf>
    <xf borderId="0" fillId="2" fontId="2" numFmtId="0" xfId="0" applyAlignment="1" applyFont="1">
      <alignment horizontal="center" readingOrder="0" shrinkToFit="0" textRotation="90" vertical="center" wrapText="1"/>
    </xf>
    <xf borderId="0" fillId="2" fontId="60" numFmtId="0" xfId="0" applyAlignment="1" applyFont="1">
      <alignment readingOrder="0" shrinkToFit="0" vertical="center" wrapText="1"/>
    </xf>
    <xf borderId="0" fillId="2" fontId="2" numFmtId="0" xfId="0" applyAlignment="1" applyFont="1">
      <alignment shrinkToFit="0" vertical="center" wrapText="1"/>
    </xf>
    <xf borderId="0" fillId="2" fontId="2" numFmtId="0" xfId="0" applyAlignment="1" applyFont="1">
      <alignment horizontal="center" shrinkToFit="0" textRotation="90" vertical="center" wrapText="1"/>
    </xf>
    <xf borderId="0" fillId="2" fontId="61" numFmtId="0" xfId="0" applyAlignment="1" applyFont="1">
      <alignment shrinkToFit="0" vertical="center" wrapText="1"/>
    </xf>
    <xf borderId="0" fillId="2" fontId="2" numFmtId="0" xfId="0" applyAlignment="1" applyFont="1">
      <alignment shrinkToFit="0" vertical="center" wrapText="1"/>
    </xf>
    <xf borderId="0" fillId="2" fontId="2" numFmtId="0" xfId="0" applyAlignment="1" applyFont="1">
      <alignment shrinkToFit="0" vertical="center" wrapText="1"/>
    </xf>
    <xf borderId="0" fillId="2" fontId="2" numFmtId="0" xfId="0" applyAlignment="1" applyFont="1">
      <alignment horizontal="center" shrinkToFit="0" textRotation="90" vertical="center" wrapText="1"/>
    </xf>
    <xf borderId="0" fillId="2" fontId="2" numFmtId="0" xfId="0" applyAlignment="1" applyFont="1">
      <alignment readingOrder="0" shrinkToFit="0" vertical="center" wrapText="1"/>
    </xf>
    <xf borderId="0" fillId="0" fontId="2" numFmtId="0" xfId="0" applyAlignment="1" applyFont="1">
      <alignment horizontal="center" shrinkToFit="0" textRotation="90" vertical="center" wrapText="1"/>
    </xf>
    <xf borderId="0" fillId="0" fontId="62" numFmtId="0" xfId="0" applyAlignment="1" applyFont="1">
      <alignment shrinkToFit="0" vertical="center" wrapText="1"/>
    </xf>
    <xf borderId="0" fillId="0" fontId="63" numFmtId="0" xfId="0" applyAlignment="1" applyFont="1">
      <alignment shrinkToFit="0" vertical="center" wrapText="1"/>
    </xf>
    <xf borderId="0" fillId="0" fontId="7" numFmtId="0" xfId="0" applyAlignment="1" applyFont="1">
      <alignment readingOrder="0" shrinkToFit="0" vertical="center" wrapText="1"/>
    </xf>
    <xf borderId="0" fillId="2" fontId="2" numFmtId="0" xfId="0" applyAlignment="1" applyFont="1">
      <alignment horizontal="center" shrinkToFit="0" vertical="center" wrapText="1"/>
    </xf>
    <xf borderId="0" fillId="2" fontId="2" numFmtId="0" xfId="0" applyAlignment="1" applyFont="1">
      <alignment horizontal="center" shrinkToFit="0" vertical="center" wrapText="1"/>
    </xf>
    <xf borderId="0" fillId="9" fontId="2" numFmtId="0" xfId="0" applyAlignment="1" applyFont="1">
      <alignment horizontal="center" shrinkToFit="0" textRotation="90" vertical="center" wrapText="1"/>
    </xf>
    <xf borderId="0" fillId="9" fontId="2" numFmtId="0" xfId="0" applyAlignment="1" applyFont="1">
      <alignment shrinkToFit="0" vertical="center" wrapText="1"/>
    </xf>
    <xf borderId="0" fillId="9" fontId="2" numFmtId="0" xfId="0" applyAlignment="1" applyFont="1">
      <alignment horizontal="center" shrinkToFit="0" vertical="center" wrapText="1"/>
    </xf>
    <xf borderId="0" fillId="9" fontId="64" numFmtId="0" xfId="0" applyAlignment="1" applyFont="1">
      <alignment readingOrder="0" shrinkToFit="0" vertical="center" wrapText="1"/>
    </xf>
    <xf borderId="0" fillId="9" fontId="2" numFmtId="0" xfId="0" applyAlignment="1" applyFont="1">
      <alignment readingOrder="0" shrinkToFit="0" vertical="center" wrapText="1"/>
    </xf>
    <xf borderId="0" fillId="9" fontId="2" numFmtId="0" xfId="0" applyAlignment="1" applyFont="1">
      <alignment shrinkToFit="0" vertical="center" wrapText="1"/>
    </xf>
    <xf borderId="0" fillId="9" fontId="2" numFmtId="0" xfId="0" applyAlignment="1" applyFont="1">
      <alignment horizontal="center" shrinkToFit="0" vertical="center" wrapText="1"/>
    </xf>
    <xf borderId="0" fillId="9" fontId="2" numFmtId="0" xfId="0" applyAlignment="1" applyFont="1">
      <alignment horizontal="center" readingOrder="0" shrinkToFit="0" textRotation="90" vertical="center" wrapText="1"/>
    </xf>
    <xf borderId="0" fillId="9" fontId="2" numFmtId="0" xfId="0" applyAlignment="1" applyFont="1">
      <alignment horizontal="center" readingOrder="0" shrinkToFit="0" vertical="center" wrapText="1"/>
    </xf>
    <xf borderId="0" fillId="9" fontId="2" numFmtId="0" xfId="0" applyAlignment="1" applyFont="1">
      <alignment shrinkToFit="0" vertical="center" wrapText="1"/>
    </xf>
    <xf borderId="0" fillId="9" fontId="28" numFmtId="0" xfId="0" applyAlignment="1" applyFont="1">
      <alignment horizontal="left" readingOrder="0" shrinkToFit="0" vertical="center" wrapText="1"/>
    </xf>
    <xf borderId="0" fillId="9" fontId="2" numFmtId="0" xfId="0" applyAlignment="1" applyFont="1">
      <alignment readingOrder="0" shrinkToFit="0" vertical="center" wrapText="1"/>
    </xf>
    <xf borderId="0" fillId="9" fontId="2" numFmtId="0" xfId="0" applyAlignment="1" applyFont="1">
      <alignment horizontal="center" readingOrder="0" shrinkToFit="0" vertical="center" wrapText="1"/>
    </xf>
    <xf borderId="0" fillId="9" fontId="2" numFmtId="0" xfId="0" applyAlignment="1" applyFont="1">
      <alignment horizontal="center" readingOrder="0" shrinkToFit="0" textRotation="90" vertical="center" wrapText="1"/>
    </xf>
    <xf borderId="0" fillId="9" fontId="3" numFmtId="0" xfId="0" applyAlignment="1" applyFont="1">
      <alignment horizontal="center" shrinkToFit="0" textRotation="90" vertical="center" wrapText="1"/>
    </xf>
    <xf borderId="0" fillId="9" fontId="2" numFmtId="0" xfId="0" applyAlignment="1" applyFont="1">
      <alignment shrinkToFit="0" vertical="center" wrapText="1"/>
    </xf>
    <xf borderId="0" fillId="9" fontId="2" numFmtId="0" xfId="0" applyAlignment="1" applyFont="1">
      <alignment readingOrder="0" shrinkToFit="0" vertical="center" wrapText="1"/>
    </xf>
    <xf borderId="0" fillId="9" fontId="65" numFmtId="0" xfId="0" applyAlignment="1" applyFont="1">
      <alignment shrinkToFit="0" vertical="center" wrapText="1"/>
    </xf>
    <xf borderId="0" fillId="9" fontId="3" numFmtId="0" xfId="0" applyAlignment="1" applyFont="1">
      <alignment shrinkToFit="0" vertical="center" wrapText="1"/>
    </xf>
    <xf borderId="0" fillId="9" fontId="3" numFmtId="0" xfId="0" applyAlignment="1" applyFont="1">
      <alignment horizontal="center" shrinkToFit="0" vertical="center" wrapText="1"/>
    </xf>
    <xf borderId="0" fillId="5" fontId="23" numFmtId="0" xfId="0" applyAlignment="1" applyFont="1">
      <alignment horizontal="center" readingOrder="0" shrinkToFit="0" textRotation="90" vertical="center" wrapText="1"/>
    </xf>
    <xf borderId="0" fillId="5" fontId="23" numFmtId="0" xfId="0" applyAlignment="1" applyFont="1">
      <alignment horizontal="center" readingOrder="0" shrinkToFit="0" textRotation="0" vertical="center" wrapText="1"/>
    </xf>
    <xf borderId="0" fillId="5" fontId="2" numFmtId="0" xfId="0" applyAlignment="1" applyFont="1">
      <alignment shrinkToFit="0" vertical="center" wrapText="1"/>
    </xf>
    <xf borderId="0" fillId="5" fontId="2" numFmtId="0" xfId="0" applyAlignment="1" applyFont="1">
      <alignment shrinkToFit="0" vertical="center" wrapText="1"/>
    </xf>
    <xf borderId="0" fillId="2" fontId="2" numFmtId="0" xfId="0" applyAlignment="1" applyFont="1">
      <alignment horizontal="center" readingOrder="0" shrinkToFit="0" textRotation="90" vertical="center" wrapText="1"/>
    </xf>
    <xf borderId="0" fillId="0" fontId="49" numFmtId="0" xfId="0" applyAlignment="1" applyFont="1">
      <alignment readingOrder="0" shrinkToFit="0" vertical="center" wrapText="1"/>
    </xf>
    <xf borderId="0" fillId="2" fontId="3" numFmtId="0" xfId="0" applyAlignment="1" applyFont="1">
      <alignment horizontal="center" shrinkToFit="0" vertical="center" wrapText="1"/>
    </xf>
    <xf borderId="0" fillId="2" fontId="3" numFmtId="0" xfId="0" applyAlignment="1" applyFont="1">
      <alignment shrinkToFit="0" vertical="center" wrapText="1"/>
    </xf>
    <xf borderId="0" fillId="2" fontId="66" numFmtId="165" xfId="0" applyAlignment="1" applyFont="1" applyNumberFormat="1">
      <alignment shrinkToFit="0" vertical="center" wrapText="1"/>
    </xf>
    <xf borderId="0" fillId="2" fontId="3" numFmtId="167" xfId="0" applyAlignment="1" applyFont="1" applyNumberFormat="1">
      <alignment shrinkToFit="0" vertical="center" wrapText="1"/>
    </xf>
    <xf borderId="0" fillId="2" fontId="3" numFmtId="167" xfId="0" applyAlignment="1" applyFont="1" applyNumberFormat="1">
      <alignment horizontal="center" shrinkToFit="0" vertical="center" wrapText="1"/>
    </xf>
    <xf borderId="0" fillId="0" fontId="67" numFmtId="165" xfId="0" applyAlignment="1" applyFont="1" applyNumberFormat="1">
      <alignment shrinkToFit="0" vertical="center" wrapText="1"/>
    </xf>
    <xf borderId="0" fillId="0" fontId="68" numFmtId="165" xfId="0" applyAlignment="1" applyFont="1" applyNumberFormat="1">
      <alignment shrinkToFit="0" vertical="center" wrapText="1"/>
    </xf>
    <xf borderId="0" fillId="0" fontId="3" numFmtId="168" xfId="0" applyAlignment="1" applyFont="1" applyNumberFormat="1">
      <alignment shrinkToFit="0" vertical="center" wrapText="1"/>
    </xf>
    <xf borderId="0" fillId="0" fontId="3" numFmtId="168" xfId="0" applyAlignment="1" applyFont="1" applyNumberFormat="1">
      <alignment horizontal="center" shrinkToFit="0" vertical="center" wrapText="1"/>
    </xf>
    <xf borderId="0" fillId="2" fontId="3" numFmtId="165" xfId="0" applyAlignment="1" applyFont="1" applyNumberFormat="1">
      <alignment shrinkToFit="0" vertical="center" wrapText="1"/>
    </xf>
    <xf borderId="0" fillId="2" fontId="3" numFmtId="168" xfId="0" applyAlignment="1" applyFont="1" applyNumberFormat="1">
      <alignment shrinkToFit="0" vertical="center" wrapText="1"/>
    </xf>
    <xf borderId="0" fillId="2" fontId="3" numFmtId="168" xfId="0" applyAlignment="1" applyFont="1" applyNumberFormat="1">
      <alignment horizontal="center" shrinkToFit="0" vertical="center" wrapText="1"/>
    </xf>
    <xf borderId="0" fillId="0" fontId="3" numFmtId="0" xfId="0" applyAlignment="1" applyFont="1">
      <alignment shrinkToFit="0" vertical="center" wrapText="1"/>
    </xf>
    <xf borderId="0" fillId="0" fontId="3" numFmtId="165" xfId="0" applyAlignment="1" applyFont="1" applyNumberFormat="1">
      <alignment shrinkToFit="0" vertical="center" wrapText="1"/>
    </xf>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69" numFmtId="0" xfId="0" applyAlignment="1" applyFont="1">
      <alignment readingOrder="0" shrinkToFit="0" vertical="center" wrapText="1"/>
    </xf>
    <xf borderId="0" fillId="0" fontId="70" numFmtId="165" xfId="0" applyAlignment="1" applyFont="1" applyNumberFormat="1">
      <alignment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5" fontId="23" numFmtId="0" xfId="0" applyAlignment="1" applyFont="1">
      <alignment horizontal="center" readingOrder="0" shrinkToFit="0" textRotation="90" vertical="center" wrapText="1"/>
    </xf>
    <xf borderId="0" fillId="5" fontId="23" numFmtId="0" xfId="0" applyAlignment="1" applyFont="1">
      <alignment horizontal="center" readingOrder="0" shrinkToFit="0" textRotation="0" vertical="center" wrapText="1"/>
    </xf>
    <xf borderId="0" fillId="5" fontId="3" numFmtId="165" xfId="0" applyAlignment="1" applyFont="1" applyNumberFormat="1">
      <alignment horizontal="center" shrinkToFit="0" vertical="center" wrapText="1"/>
    </xf>
    <xf borderId="0" fillId="0" fontId="3" numFmtId="165" xfId="0" applyAlignment="1" applyFont="1" applyNumberFormat="1">
      <alignment horizontal="center" shrinkToFit="0" vertical="center" wrapText="1"/>
    </xf>
    <xf borderId="0" fillId="5" fontId="3" numFmtId="0" xfId="0" applyAlignment="1" applyFont="1">
      <alignment shrinkToFit="0" vertical="center" wrapText="1"/>
    </xf>
    <xf borderId="0" fillId="3" fontId="2" numFmtId="0" xfId="0" applyAlignment="1" applyFont="1">
      <alignment shrinkToFit="0" vertical="center" wrapText="1"/>
    </xf>
    <xf borderId="0" fillId="0" fontId="71" numFmtId="0" xfId="0" applyAlignment="1" applyFont="1">
      <alignment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67" numFmtId="0" xfId="0" applyAlignment="1" applyFont="1">
      <alignment readingOrder="0" shrinkToFit="0" vertical="center" wrapText="1"/>
    </xf>
    <xf borderId="0" fillId="0" fontId="72" numFmtId="0" xfId="0" applyAlignment="1" applyFont="1">
      <alignment shrinkToFit="0" vertical="center" wrapText="1"/>
    </xf>
    <xf borderId="0" fillId="0" fontId="73" numFmtId="0" xfId="0" applyAlignment="1" applyFont="1">
      <alignment readingOrder="0" shrinkToFit="0" vertical="center" wrapText="1"/>
    </xf>
    <xf borderId="0" fillId="2" fontId="3" numFmtId="0" xfId="0" applyAlignment="1" applyFont="1">
      <alignment readingOrder="0" shrinkToFit="0" vertical="center" wrapText="1"/>
    </xf>
    <xf borderId="0" fillId="0" fontId="74" numFmtId="165" xfId="0" applyAlignment="1" applyFont="1" applyNumberFormat="1">
      <alignment shrinkToFit="0" vertical="center" wrapText="1"/>
    </xf>
    <xf borderId="0" fillId="13" fontId="2" numFmtId="0" xfId="0" applyAlignment="1" applyFont="1">
      <alignment horizontal="left" readingOrder="0" shrinkToFit="0" vertical="center" wrapText="1"/>
    </xf>
    <xf borderId="0" fillId="0" fontId="67" numFmtId="165" xfId="0" applyAlignment="1" applyFont="1" applyNumberFormat="1">
      <alignment shrinkToFit="0" vertical="center" wrapText="1"/>
    </xf>
    <xf borderId="0" fillId="0" fontId="3" numFmtId="0" xfId="0" applyAlignment="1" applyFont="1">
      <alignment readingOrder="0" shrinkToFit="0" vertical="center" wrapText="1"/>
    </xf>
    <xf borderId="0" fillId="0" fontId="3" numFmtId="0" xfId="0" applyAlignment="1" applyFont="1">
      <alignment horizontal="center" shrinkToFit="0" textRotation="90" vertical="center" wrapText="1"/>
    </xf>
    <xf borderId="0" fillId="0" fontId="2" numFmtId="0" xfId="0" applyAlignment="1" applyFont="1">
      <alignment horizontal="center" shrinkToFit="0" textRotation="90" wrapText="1"/>
    </xf>
    <xf borderId="0" fillId="0" fontId="2" numFmtId="0" xfId="0" applyAlignment="1" applyFont="1">
      <alignment horizontal="center" shrinkToFit="0" wrapText="1"/>
    </xf>
    <xf borderId="0" fillId="16" fontId="2" numFmtId="164" xfId="0" applyAlignment="1" applyFill="1" applyFont="1" applyNumberFormat="1">
      <alignment horizontal="center" shrinkToFit="0" wrapText="1"/>
    </xf>
    <xf borderId="0" fillId="0" fontId="3" numFmtId="0" xfId="0" applyAlignment="1" applyFont="1">
      <alignment horizontal="center" vertical="center"/>
    </xf>
    <xf borderId="0" fillId="0" fontId="2" numFmtId="0" xfId="0" applyAlignment="1" applyFont="1">
      <alignment shrinkToFit="0" wrapText="1"/>
    </xf>
    <xf borderId="0" fillId="0" fontId="75" numFmtId="0" xfId="0" applyAlignment="1" applyFont="1">
      <alignment shrinkToFit="0" wrapText="1"/>
    </xf>
    <xf borderId="0" fillId="11" fontId="2" numFmtId="0" xfId="0" applyAlignment="1" applyFont="1">
      <alignment horizontal="center" shrinkToFit="0" wrapText="1"/>
    </xf>
    <xf borderId="0" fillId="0" fontId="2" numFmtId="0" xfId="0" applyAlignment="1" applyFont="1">
      <alignment readingOrder="0" shrinkToFit="0" wrapText="1"/>
    </xf>
    <xf borderId="0" fillId="0" fontId="76" numFmtId="0" xfId="0" applyAlignment="1" applyFont="1">
      <alignment readingOrder="0" shrinkToFit="0" wrapText="1"/>
    </xf>
    <xf borderId="0" fillId="0" fontId="4" numFmtId="0" xfId="0" applyAlignment="1" applyFont="1">
      <alignment horizontal="center" vertical="center"/>
    </xf>
    <xf borderId="0" fillId="10" fontId="24" numFmtId="0" xfId="0" applyAlignment="1" applyFont="1">
      <alignment horizontal="center" readingOrder="0" shrinkToFit="0" textRotation="90" wrapText="1"/>
    </xf>
    <xf borderId="0" fillId="10" fontId="24" numFmtId="0" xfId="0" applyAlignment="1" applyFont="1">
      <alignment horizontal="center" readingOrder="0" shrinkToFit="0" textRotation="0" wrapText="1"/>
    </xf>
    <xf borderId="0" fillId="0" fontId="26" numFmtId="0" xfId="0" applyAlignment="1" applyFont="1">
      <alignment horizontal="left" readingOrder="0" shrinkToFit="0" vertical="center" wrapText="1"/>
    </xf>
    <xf borderId="0" fillId="0" fontId="27" numFmtId="0" xfId="0" applyAlignment="1" applyFont="1">
      <alignment horizontal="center" readingOrder="0" shrinkToFit="0" vertical="center" wrapText="1"/>
    </xf>
    <xf borderId="0" fillId="0" fontId="7" numFmtId="0" xfId="0" applyAlignment="1" applyFont="1">
      <alignment readingOrder="0" shrinkToFit="0" wrapText="1"/>
    </xf>
    <xf borderId="0" fillId="13" fontId="2" numFmtId="0" xfId="0" applyAlignment="1" applyFont="1">
      <alignment horizontal="center" readingOrder="0" shrinkToFit="0" vertical="center" wrapText="1"/>
    </xf>
    <xf borderId="0" fillId="0" fontId="77" numFmtId="0" xfId="0" applyAlignment="1" applyFont="1">
      <alignment readingOrder="0" shrinkToFit="0" vertical="center" wrapText="1"/>
    </xf>
    <xf borderId="0" fillId="0" fontId="4" numFmtId="0" xfId="0" applyAlignment="1" applyFont="1">
      <alignment readingOrder="0" shrinkToFit="0" vertical="top" wrapText="0"/>
    </xf>
    <xf borderId="0" fillId="0" fontId="26" numFmtId="0" xfId="0" applyAlignment="1" applyFont="1">
      <alignment readingOrder="0" shrinkToFit="0" wrapText="1"/>
    </xf>
    <xf borderId="0" fillId="0" fontId="78" numFmtId="0" xfId="0" applyAlignment="1" applyFont="1">
      <alignment horizontal="left" readingOrder="0" shrinkToFit="0" vertical="center" wrapText="1"/>
    </xf>
    <xf borderId="0" fillId="7" fontId="27" numFmtId="0" xfId="0" applyAlignment="1" applyFont="1">
      <alignment readingOrder="0" shrinkToFit="0" vertical="center" wrapText="1"/>
    </xf>
    <xf borderId="0" fillId="0" fontId="26"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79"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80" numFmtId="0" xfId="0" applyAlignment="1" applyFont="1">
      <alignment horizontal="left" readingOrder="0" shrinkToFit="0" vertical="center" wrapText="1"/>
    </xf>
    <xf borderId="0" fillId="0" fontId="27" numFmtId="0" xfId="0" applyAlignment="1" applyFont="1">
      <alignment readingOrder="0" shrinkToFit="0" vertical="center" wrapText="1"/>
    </xf>
    <xf borderId="0" fillId="0" fontId="2" numFmtId="0" xfId="0" applyAlignment="1" applyFont="1">
      <alignment readingOrder="0" shrinkToFit="0" vertical="bottom" wrapText="1"/>
    </xf>
    <xf borderId="0" fillId="0" fontId="2" numFmtId="0" xfId="0" applyAlignment="1" applyFont="1">
      <alignment horizontal="center" readingOrder="0" shrinkToFit="0" textRotation="90" vertical="center" wrapText="1"/>
    </xf>
    <xf borderId="0" fillId="0" fontId="2" numFmtId="0" xfId="0" applyAlignment="1" applyFont="1">
      <alignment horizontal="center" vertical="center"/>
    </xf>
    <xf borderId="0" fillId="0" fontId="26" numFmtId="0" xfId="0" applyAlignment="1" applyFont="1">
      <alignment readingOrder="0" shrinkToFit="0" vertical="center" wrapText="1"/>
    </xf>
    <xf borderId="0" fillId="0" fontId="2" numFmtId="0" xfId="0" applyAlignment="1" applyFont="1">
      <alignment readingOrder="0" shrinkToFit="0" vertical="center" wrapText="1"/>
    </xf>
    <xf borderId="0" fillId="0" fontId="7" numFmtId="0" xfId="0" applyAlignment="1" applyFont="1">
      <alignment horizontal="left" readingOrder="0" shrinkToFit="0" vertical="center" wrapText="1"/>
    </xf>
    <xf borderId="0" fillId="0" fontId="28" numFmtId="0" xfId="0" applyAlignment="1" applyFont="1">
      <alignment horizontal="left" readingOrder="0" shrinkToFit="0" wrapText="1"/>
    </xf>
    <xf borderId="0" fillId="0" fontId="26" numFmtId="0" xfId="0" applyAlignment="1" applyFont="1">
      <alignment readingOrder="0" shrinkToFit="0" vertical="center" wrapText="1"/>
    </xf>
    <xf borderId="0" fillId="0" fontId="77" numFmtId="0" xfId="0" applyAlignment="1" applyFont="1">
      <alignment horizontal="left" readingOrder="0" shrinkToFit="0" vertical="center" wrapText="1"/>
    </xf>
    <xf borderId="0" fillId="0" fontId="45" numFmtId="0" xfId="0" applyAlignment="1" applyFont="1">
      <alignment horizontal="left" shrinkToFit="0" vertical="center" wrapText="1"/>
    </xf>
    <xf borderId="0" fillId="3" fontId="81" numFmtId="0" xfId="0" applyAlignment="1" applyFont="1">
      <alignment horizontal="center" shrinkToFit="0" textRotation="90" vertical="center" wrapText="0"/>
    </xf>
    <xf borderId="0" fillId="8" fontId="82" numFmtId="0" xfId="0" applyAlignment="1" applyFont="1">
      <alignment horizontal="center" readingOrder="0" shrinkToFit="0" textRotation="90" vertical="center" wrapText="0"/>
    </xf>
    <xf borderId="0" fillId="10" fontId="81" numFmtId="0" xfId="0" applyAlignment="1" applyFont="1">
      <alignment horizontal="center" readingOrder="0" shrinkToFit="0" textRotation="90" vertical="center" wrapText="0"/>
    </xf>
    <xf borderId="0" fillId="15" fontId="82" numFmtId="0" xfId="0" applyAlignment="1" applyFont="1">
      <alignment horizontal="center" readingOrder="0" shrinkToFit="0" textRotation="90" vertical="center" wrapText="0"/>
    </xf>
    <xf borderId="0" fillId="10" fontId="81" numFmtId="0" xfId="0" applyAlignment="1" applyFont="1">
      <alignment horizontal="center" readingOrder="0" shrinkToFit="0" textRotation="90" wrapText="0"/>
    </xf>
    <xf borderId="0" fillId="0" fontId="2" numFmtId="0" xfId="0" applyAlignment="1" applyFont="1">
      <alignment horizontal="center" vertical="center"/>
    </xf>
    <xf borderId="0" fillId="0" fontId="3" numFmtId="0" xfId="0" applyAlignment="1" applyFont="1">
      <alignment horizontal="center" vertical="center"/>
    </xf>
    <xf borderId="0" fillId="0" fontId="3" numFmtId="165" xfId="0" applyAlignment="1" applyFont="1" applyNumberFormat="1">
      <alignment horizontal="left" vertical="center"/>
    </xf>
    <xf borderId="0" fillId="5" fontId="83" numFmtId="0" xfId="0" applyAlignment="1" applyFont="1">
      <alignment horizontal="center" readingOrder="0" shrinkToFit="0" textRotation="90" vertical="center" wrapText="0"/>
    </xf>
    <xf borderId="0" fillId="3" fontId="82" numFmtId="0" xfId="0" applyAlignment="1" applyFont="1">
      <alignment horizontal="center" shrinkToFit="0" textRotation="90" vertical="center" wrapText="0"/>
    </xf>
    <xf borderId="0" fillId="0" fontId="3" numFmtId="0" xfId="0" applyAlignment="1" applyFont="1">
      <alignment vertical="center"/>
    </xf>
    <xf borderId="0" fillId="2" fontId="84" numFmtId="0" xfId="0" applyAlignment="1" applyFont="1">
      <alignment vertical="center"/>
    </xf>
    <xf borderId="0" fillId="0" fontId="3" numFmtId="165" xfId="0" applyAlignment="1" applyFont="1" applyNumberFormat="1">
      <alignment vertical="center"/>
    </xf>
    <xf borderId="0" fillId="0" fontId="28" numFmtId="0" xfId="0" applyAlignment="1" applyFont="1">
      <alignment readingOrder="0" shrinkToFit="0" vertical="center" wrapText="1"/>
    </xf>
    <xf borderId="0" fillId="0" fontId="3" numFmtId="0" xfId="0" applyAlignment="1" applyFont="1">
      <alignment vertical="bottom"/>
    </xf>
    <xf borderId="0" fillId="0" fontId="3" numFmtId="165" xfId="0" applyFont="1" applyNumberFormat="1"/>
    <xf borderId="0" fillId="2" fontId="28" numFmtId="0" xfId="0" applyAlignment="1" applyFont="1">
      <alignment horizontal="left" readingOrder="0" shrinkToFit="0" vertical="center" wrapText="1"/>
    </xf>
    <xf borderId="0" fillId="0" fontId="28" numFmtId="164" xfId="0" applyAlignment="1" applyFont="1" applyNumberFormat="1">
      <alignment horizontal="center" shrinkToFit="0" vertical="center" wrapText="1"/>
    </xf>
    <xf borderId="0" fillId="0" fontId="3" numFmtId="0" xfId="0" applyAlignment="1" applyFont="1">
      <alignment readingOrder="0" shrinkToFit="0" vertical="center" wrapText="1"/>
    </xf>
    <xf borderId="0" fillId="2" fontId="85" numFmtId="0" xfId="0" applyAlignment="1" applyFont="1">
      <alignment horizontal="left" readingOrder="0" shrinkToFit="0" vertical="center" wrapText="1"/>
    </xf>
    <xf borderId="0" fillId="2" fontId="28" numFmtId="0" xfId="0" applyAlignment="1" applyFont="1">
      <alignment horizontal="left" readingOrder="0" shrinkToFit="0" vertical="center" wrapText="1"/>
    </xf>
    <xf borderId="0" fillId="2" fontId="31" numFmtId="0" xfId="0" applyAlignment="1" applyFont="1">
      <alignment horizontal="left" readingOrder="0" shrinkToFit="0" vertical="center" wrapText="1"/>
    </xf>
    <xf borderId="0" fillId="2" fontId="86" numFmtId="0" xfId="0" applyAlignment="1" applyFont="1">
      <alignment horizontal="left" readingOrder="0" vertical="center"/>
    </xf>
    <xf borderId="0" fillId="2" fontId="28" numFmtId="0" xfId="0" applyAlignment="1" applyFont="1">
      <alignment horizontal="left" readingOrder="0" vertical="center"/>
    </xf>
    <xf borderId="0" fillId="2" fontId="28" numFmtId="0" xfId="0" applyAlignment="1" applyFont="1">
      <alignment horizontal="left" readingOrder="0" shrinkToFit="0" vertical="center" wrapText="1"/>
    </xf>
    <xf borderId="0" fillId="2" fontId="2" numFmtId="0" xfId="0" applyAlignment="1" applyFont="1">
      <alignment horizontal="left" shrinkToFit="0" vertical="center" wrapText="1"/>
    </xf>
    <xf borderId="0" fillId="2" fontId="87" numFmtId="0" xfId="0" applyAlignment="1" applyFont="1">
      <alignment horizontal="left" readingOrder="0" shrinkToFit="0" vertical="center" wrapText="1"/>
    </xf>
    <xf borderId="0" fillId="2" fontId="2" numFmtId="0" xfId="0" applyAlignment="1" applyFont="1">
      <alignment horizontal="left" shrinkToFit="0" vertical="center" wrapText="1"/>
    </xf>
    <xf borderId="0" fillId="0" fontId="88" numFmtId="0" xfId="0" applyAlignment="1" applyFont="1">
      <alignment readingOrder="0"/>
    </xf>
    <xf borderId="0" fillId="0" fontId="28" numFmtId="0" xfId="0" applyAlignment="1" applyFont="1">
      <alignment horizontal="left" readingOrder="0" shrinkToFit="0" vertical="center" wrapText="1"/>
    </xf>
    <xf borderId="0" fillId="0" fontId="28" numFmtId="0" xfId="0" applyAlignment="1" applyFont="1">
      <alignment shrinkToFit="0" wrapText="1"/>
    </xf>
    <xf borderId="0" fillId="0" fontId="3" numFmtId="0" xfId="0" applyAlignment="1" applyFont="1">
      <alignment readingOrder="0"/>
    </xf>
    <xf borderId="0" fillId="2" fontId="89" numFmtId="0" xfId="0" applyAlignment="1" applyFont="1">
      <alignment horizontal="left" readingOrder="0" shrinkToFit="0" vertical="center" wrapText="1"/>
    </xf>
    <xf borderId="0" fillId="2" fontId="90" numFmtId="0" xfId="0" applyAlignment="1" applyFont="1">
      <alignment horizontal="left" shrinkToFit="0" vertical="center" wrapText="1"/>
    </xf>
    <xf borderId="0" fillId="5" fontId="83" numFmtId="0" xfId="0" applyAlignment="1" applyFont="1">
      <alignment horizontal="center" readingOrder="0" shrinkToFit="0" textRotation="90" vertical="center" wrapText="0"/>
    </xf>
    <xf borderId="0" fillId="0" fontId="27" numFmtId="0" xfId="0" applyAlignment="1" applyFont="1">
      <alignment horizontal="left" shrinkToFit="0" vertical="center" wrapText="1"/>
    </xf>
    <xf borderId="0" fillId="15" fontId="82" numFmtId="0" xfId="0" applyAlignment="1" applyFont="1">
      <alignment horizontal="center" readingOrder="0" shrinkToFit="0" textRotation="90" wrapText="0"/>
    </xf>
    <xf borderId="0" fillId="0" fontId="91" numFmtId="0" xfId="0" applyAlignment="1" applyFont="1">
      <alignment shrinkToFit="0" wrapText="1"/>
    </xf>
    <xf borderId="0" fillId="0" fontId="3" numFmtId="0" xfId="0" applyFont="1"/>
    <xf borderId="0" fillId="0" fontId="3" numFmtId="0" xfId="0" applyFont="1"/>
    <xf borderId="0" fillId="0" fontId="92" numFmtId="0" xfId="0" applyAlignment="1" applyFont="1">
      <alignment horizontal="left" readingOrder="0" shrinkToFit="0" vertical="center" wrapText="1"/>
    </xf>
    <xf borderId="0" fillId="0" fontId="49" numFmtId="0" xfId="0" applyAlignment="1" applyFont="1">
      <alignment horizontal="center" readingOrder="0" shrinkToFit="0" vertical="center" wrapText="1"/>
    </xf>
    <xf borderId="0" fillId="5" fontId="93" numFmtId="0" xfId="0" applyAlignment="1" applyFont="1">
      <alignment horizontal="center" readingOrder="0" shrinkToFit="0" textRotation="90" vertical="center" wrapText="0"/>
    </xf>
    <xf borderId="0" fillId="5" fontId="83" numFmtId="0" xfId="0" applyAlignment="1" applyFont="1">
      <alignment horizontal="center" readingOrder="0" shrinkToFit="0" textRotation="90" vertical="center" wrapText="0"/>
    </xf>
    <xf borderId="0" fillId="0" fontId="82" numFmtId="0" xfId="0" applyAlignment="1" applyFont="1">
      <alignment horizontal="center" readingOrder="0" shrinkToFit="0" textRotation="90" vertical="center" wrapText="0"/>
    </xf>
    <xf borderId="0" fillId="14" fontId="82" numFmtId="0" xfId="0" applyAlignment="1" applyFont="1">
      <alignment horizontal="center" readingOrder="0" shrinkToFit="0" textRotation="90" vertical="center" wrapText="0"/>
    </xf>
    <xf borderId="0" fillId="0" fontId="82" numFmtId="0" xfId="0" applyAlignment="1" applyFont="1">
      <alignment horizontal="center" shrinkToFit="0" textRotation="90" vertical="center" wrapText="0"/>
    </xf>
    <xf borderId="0" fillId="0" fontId="94" numFmtId="0" xfId="0" applyAlignment="1" applyFont="1">
      <alignment horizontal="center" shrinkToFit="0" textRotation="90" vertical="center" wrapText="0"/>
    </xf>
    <xf borderId="0" fillId="15" fontId="82" numFmtId="0" xfId="0" applyAlignment="1" applyFont="1">
      <alignment horizontal="center" shrinkToFit="0" textRotation="90" vertical="center" wrapText="0"/>
    </xf>
    <xf borderId="0" fillId="0" fontId="82" numFmtId="0" xfId="0" applyAlignment="1" applyFont="1">
      <alignment horizontal="center" readingOrder="0" shrinkToFit="0" textRotation="90" vertical="center" wrapText="0"/>
    </xf>
    <xf borderId="0" fillId="2" fontId="82" numFmtId="0" xfId="0" applyAlignment="1" applyFont="1">
      <alignment horizontal="center" readingOrder="0" shrinkToFit="0" textRotation="90" vertical="center" wrapText="0"/>
    </xf>
    <xf borderId="0" fillId="2" fontId="82" numFmtId="0" xfId="0" applyAlignment="1" applyFont="1">
      <alignment horizontal="center" shrinkToFit="0" textRotation="90" vertical="center" wrapText="0"/>
    </xf>
    <xf borderId="0" fillId="2" fontId="82" numFmtId="0" xfId="0" applyAlignment="1" applyFont="1">
      <alignment horizontal="center" shrinkToFit="0" textRotation="90" vertical="center" wrapText="0"/>
    </xf>
    <xf borderId="0" fillId="0" fontId="82" numFmtId="0" xfId="0" applyAlignment="1" applyFont="1">
      <alignment horizontal="center" shrinkToFit="0" textRotation="90" vertical="center" wrapText="0"/>
    </xf>
    <xf borderId="0" fillId="9" fontId="82" numFmtId="0" xfId="0" applyAlignment="1" applyFont="1">
      <alignment horizontal="center" shrinkToFit="0" textRotation="90" vertical="center" wrapText="0"/>
    </xf>
    <xf borderId="0" fillId="9" fontId="82" numFmtId="0" xfId="0" applyAlignment="1" applyFont="1">
      <alignment horizontal="center" readingOrder="0" shrinkToFit="0" textRotation="90" vertical="center" wrapText="0"/>
    </xf>
    <xf borderId="0" fillId="9" fontId="82" numFmtId="0" xfId="0" applyAlignment="1" applyFont="1">
      <alignment horizontal="center" readingOrder="0" shrinkToFit="0" textRotation="90" vertical="center" wrapText="0"/>
    </xf>
    <xf borderId="0" fillId="9" fontId="82" numFmtId="0" xfId="0" applyAlignment="1" applyFont="1">
      <alignment horizontal="center" shrinkToFit="0" textRotation="90" vertical="center" wrapText="0"/>
    </xf>
    <xf borderId="0" fillId="5" fontId="82" numFmtId="0" xfId="0" applyAlignment="1" applyFont="1">
      <alignment horizontal="center" readingOrder="0" shrinkToFit="0" textRotation="90" vertical="center" wrapText="0"/>
    </xf>
    <xf borderId="0" fillId="5" fontId="2" numFmtId="165" xfId="0" applyAlignment="1" applyFont="1" applyNumberFormat="1">
      <alignment horizontal="center" shrinkToFit="0" vertical="center" wrapText="1"/>
    </xf>
    <xf borderId="0" fillId="2" fontId="82" numFmtId="0" xfId="0" applyAlignment="1" applyFont="1">
      <alignment horizontal="center" readingOrder="0" shrinkToFit="0" textRotation="90" vertical="center" wrapText="0"/>
    </xf>
    <xf borderId="0" fillId="5" fontId="82" numFmtId="0" xfId="0" applyAlignment="1" applyFont="1">
      <alignment horizontal="center" readingOrder="0" shrinkToFit="0" textRotation="90" vertical="center" wrapText="0"/>
    </xf>
    <xf borderId="0" fillId="0" fontId="82" numFmtId="0" xfId="0" applyAlignment="1" applyFont="1">
      <alignment horizontal="center" shrinkToFit="0" textRotation="90" vertical="center" wrapText="0"/>
    </xf>
    <xf borderId="0" fillId="2" fontId="7" numFmtId="0" xfId="0" applyAlignment="1" applyFont="1">
      <alignment horizontal="center" readingOrder="0" shrinkToFit="0" textRotation="0" vertical="center" wrapText="1"/>
    </xf>
    <xf borderId="0" fillId="2" fontId="1" numFmtId="165" xfId="0" applyAlignment="1" applyFont="1" applyNumberFormat="1">
      <alignment horizontal="center" readingOrder="0" shrinkToFit="0" vertical="center" wrapText="1"/>
    </xf>
    <xf borderId="0" fillId="2" fontId="2" numFmtId="0" xfId="0" applyAlignment="1" applyFont="1">
      <alignment horizontal="center" readingOrder="0" shrinkToFit="0" vertical="center" wrapText="1"/>
    </xf>
    <xf borderId="0" fillId="7" fontId="2" numFmtId="0" xfId="0" applyAlignment="1" applyFont="1">
      <alignment horizontal="center" readingOrder="0" shrinkToFit="0" vertical="center" wrapText="1"/>
    </xf>
    <xf borderId="0" fillId="2" fontId="2" numFmtId="0" xfId="0" applyAlignment="1" applyFont="1">
      <alignment readingOrder="0" shrinkToFit="0" vertical="center" wrapText="1"/>
    </xf>
    <xf borderId="0" fillId="2" fontId="2" numFmtId="165" xfId="0" applyAlignment="1" applyFont="1" applyNumberFormat="1">
      <alignment readingOrder="0" shrinkToFit="0" vertical="center" wrapText="1"/>
    </xf>
    <xf borderId="0" fillId="2" fontId="95" numFmtId="14" xfId="0" applyAlignment="1" applyFont="1" applyNumberFormat="1">
      <alignment horizontal="center" shrinkToFit="0" textRotation="0" vertical="center" wrapText="1"/>
    </xf>
    <xf borderId="0" fillId="0" fontId="31" numFmtId="0" xfId="0" applyAlignment="1" applyFont="1">
      <alignment horizontal="center" readingOrder="0" shrinkToFit="0" vertical="center" wrapText="1"/>
    </xf>
    <xf borderId="0" fillId="2" fontId="7" numFmtId="0" xfId="0" applyAlignment="1" applyFont="1">
      <alignment readingOrder="0" shrinkToFit="0" vertical="center" wrapText="1"/>
    </xf>
    <xf borderId="0" fillId="2" fontId="95" numFmtId="0" xfId="0" applyAlignment="1" applyFont="1">
      <alignment horizontal="center" shrinkToFit="0" textRotation="0" vertical="center" wrapText="1"/>
    </xf>
    <xf borderId="0" fillId="0" fontId="96" numFmtId="0" xfId="0" applyAlignment="1" applyFont="1">
      <alignment readingOrder="0"/>
    </xf>
    <xf borderId="0" fillId="2" fontId="7" numFmtId="0" xfId="0" applyAlignment="1" applyFont="1">
      <alignment horizontal="center" shrinkToFit="0" textRotation="0" vertical="center" wrapText="1"/>
    </xf>
    <xf borderId="0" fillId="2" fontId="45" numFmtId="0" xfId="0" applyAlignment="1" applyFont="1">
      <alignment readingOrder="0" shrinkToFit="0" vertical="center" wrapText="1"/>
    </xf>
    <xf borderId="0" fillId="3" fontId="7" numFmtId="0" xfId="0" applyAlignment="1" applyFont="1">
      <alignment horizontal="center" shrinkToFit="0" textRotation="0" vertical="center" wrapText="1"/>
    </xf>
    <xf borderId="0" fillId="10" fontId="24" numFmtId="0" xfId="0" applyAlignment="1" applyFont="1">
      <alignment horizontal="center" readingOrder="0" shrinkToFit="0" wrapText="1"/>
    </xf>
    <xf borderId="0" fillId="9" fontId="2" numFmtId="165" xfId="0" applyAlignment="1" applyFont="1" applyNumberFormat="1">
      <alignment horizontal="center" shrinkToFit="0" wrapText="1"/>
    </xf>
    <xf borderId="0" fillId="9" fontId="3" numFmtId="165" xfId="0" applyFont="1" applyNumberFormat="1"/>
    <xf borderId="0" fillId="9" fontId="3" numFmtId="0" xfId="0" applyFont="1"/>
    <xf borderId="0" fillId="9" fontId="3" numFmtId="0" xfId="0" applyFont="1"/>
    <xf borderId="0" fillId="10" fontId="24" numFmtId="0" xfId="0" applyAlignment="1" applyFont="1">
      <alignment horizontal="center" shrinkToFit="0" wrapText="1"/>
    </xf>
    <xf borderId="0" fillId="0" fontId="2" numFmtId="0" xfId="0" applyAlignment="1" applyFont="1">
      <alignment horizontal="center" readingOrder="0" shrinkToFit="0" textRotation="0" vertical="center" wrapText="1"/>
    </xf>
    <xf borderId="0" fillId="11" fontId="27" numFmtId="0" xfId="0" applyAlignment="1" applyFont="1">
      <alignment horizontal="left" readingOrder="0" shrinkToFit="0" vertical="center" wrapText="1"/>
    </xf>
    <xf borderId="0" fillId="13" fontId="2" numFmtId="0" xfId="0" applyAlignment="1" applyFont="1">
      <alignment horizontal="left" readingOrder="0" shrinkToFit="0" vertical="center" wrapText="1"/>
    </xf>
    <xf borderId="0" fillId="0" fontId="27" numFmtId="0" xfId="0" applyAlignment="1" applyFont="1">
      <alignment shrinkToFit="0" vertical="center" wrapText="1"/>
    </xf>
    <xf borderId="1" fillId="0" fontId="2" numFmtId="0" xfId="0" applyAlignment="1" applyBorder="1" applyFont="1">
      <alignment horizontal="center" readingOrder="0" shrinkToFit="0" textRotation="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2" numFmtId="165" xfId="0" applyAlignment="1" applyBorder="1" applyFont="1" applyNumberFormat="1">
      <alignment horizontal="center" shrinkToFit="0" vertical="center" wrapText="1"/>
    </xf>
    <xf borderId="1" fillId="0" fontId="2" numFmtId="0" xfId="0" applyAlignment="1" applyBorder="1" applyFont="1">
      <alignment horizontal="left" readingOrder="0" shrinkToFit="0" vertical="center" wrapText="1"/>
    </xf>
    <xf borderId="1" fillId="0" fontId="97"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11" fontId="27" numFmtId="0" xfId="0" applyAlignment="1" applyBorder="1" applyFont="1">
      <alignment horizontal="left" readingOrder="0" shrinkToFit="0" vertical="center" wrapText="1"/>
    </xf>
    <xf borderId="0" fillId="0" fontId="2" numFmtId="165" xfId="0" applyAlignment="1" applyFont="1" applyNumberFormat="1">
      <alignment horizontal="center" readingOrder="0" shrinkToFit="0" vertical="center" wrapText="1"/>
    </xf>
    <xf borderId="0" fillId="15" fontId="2" numFmtId="0" xfId="0" applyAlignment="1" applyFont="1">
      <alignment horizontal="center" readingOrder="0" shrinkToFit="0" textRotation="0" vertical="center" wrapText="1"/>
    </xf>
    <xf borderId="0" fillId="0" fontId="2" numFmtId="165" xfId="0" applyAlignment="1" applyFont="1" applyNumberFormat="1">
      <alignment horizontal="center" vertical="center"/>
    </xf>
    <xf borderId="0" fillId="0" fontId="2" numFmtId="0" xfId="0" applyAlignment="1" applyFont="1">
      <alignment shrinkToFit="0" vertical="bottom" wrapText="1"/>
    </xf>
    <xf borderId="0" fillId="2" fontId="98" numFmtId="0" xfId="0" applyFont="1"/>
    <xf borderId="0" fillId="5" fontId="3" numFmtId="0" xfId="0" applyFont="1"/>
    <xf borderId="0" fillId="5" fontId="29" numFmtId="0" xfId="0" applyAlignment="1" applyFont="1">
      <alignment horizontal="center" readingOrder="0" shrinkToFit="0" wrapText="1"/>
    </xf>
    <xf borderId="0" fillId="5" fontId="29" numFmtId="0" xfId="0" applyAlignment="1" applyFont="1">
      <alignment horizontal="center" shrinkToFit="0" wrapText="1"/>
    </xf>
    <xf borderId="0" fillId="10" fontId="24" numFmtId="0" xfId="0" applyAlignment="1" applyFont="1">
      <alignment horizontal="center" readingOrder="0" shrinkToFit="0" vertical="bottom" wrapText="1"/>
    </xf>
    <xf borderId="0" fillId="9" fontId="3" numFmtId="165" xfId="0" applyAlignment="1" applyFont="1" applyNumberFormat="1">
      <alignment vertical="bottom"/>
    </xf>
    <xf borderId="0" fillId="9" fontId="3" numFmtId="0" xfId="0" applyAlignment="1" applyFont="1">
      <alignment vertical="bottom"/>
    </xf>
    <xf borderId="0" fillId="0" fontId="3" numFmtId="0" xfId="0" applyAlignment="1" applyFont="1">
      <alignment vertical="bottom"/>
    </xf>
    <xf borderId="0" fillId="10" fontId="3" numFmtId="0" xfId="0" applyAlignment="1" applyFont="1">
      <alignment vertical="bottom"/>
    </xf>
    <xf borderId="0" fillId="0" fontId="99" numFmtId="0" xfId="0" applyAlignment="1" applyFont="1">
      <alignment shrinkToFit="0" wrapText="1"/>
    </xf>
    <xf borderId="0" fillId="11" fontId="2" numFmtId="0" xfId="0" applyAlignment="1" applyFont="1">
      <alignment horizontal="left" readingOrder="0" shrinkToFit="0" vertical="center" wrapText="1"/>
    </xf>
    <xf borderId="0" fillId="2" fontId="28" numFmtId="0" xfId="0" applyAlignment="1" applyFont="1">
      <alignment horizontal="left" readingOrder="0"/>
    </xf>
    <xf borderId="0" fillId="2" fontId="2" numFmtId="0" xfId="0" applyAlignment="1" applyFont="1">
      <alignment horizontal="left" shrinkToFit="0" vertical="center" wrapText="1"/>
    </xf>
    <xf borderId="0" fillId="0" fontId="28" numFmtId="0" xfId="0" applyAlignment="1" applyFont="1">
      <alignment readingOrder="0" shrinkToFit="0" vertical="center" wrapText="1"/>
    </xf>
    <xf borderId="0" fillId="0" fontId="2" numFmtId="165" xfId="0" applyAlignment="1" applyFont="1" applyNumberFormat="1">
      <alignment horizontal="center" readingOrder="0" shrinkToFit="0" vertical="center" wrapText="1"/>
    </xf>
    <xf borderId="0" fillId="0" fontId="28" numFmtId="165" xfId="0" applyAlignment="1" applyFont="1" applyNumberFormat="1">
      <alignment horizontal="center" shrinkToFit="0" wrapText="1"/>
    </xf>
    <xf borderId="0" fillId="15" fontId="2" numFmtId="0" xfId="0" applyAlignment="1" applyFont="1">
      <alignment horizontal="center" shrinkToFit="0" wrapText="1"/>
    </xf>
    <xf borderId="0" fillId="5" fontId="29" numFmtId="0" xfId="0" applyAlignment="1" applyFont="1">
      <alignment horizontal="center" readingOrder="0" shrinkToFit="0" vertical="bottom" wrapText="1"/>
    </xf>
    <xf borderId="0" fillId="9" fontId="2" numFmtId="165" xfId="0" applyAlignment="1" applyFont="1" applyNumberFormat="1">
      <alignment horizontal="center" shrinkToFit="0" vertical="bottom" wrapText="1"/>
    </xf>
    <xf borderId="0" fillId="9" fontId="3" numFmtId="0" xfId="0" applyAlignment="1" applyFont="1">
      <alignment vertical="bottom"/>
    </xf>
    <xf borderId="0" fillId="11" fontId="2" numFmtId="0" xfId="0" applyAlignment="1" applyFont="1">
      <alignment horizontal="left" readingOrder="0" shrinkToFit="0" vertical="center" wrapText="1"/>
    </xf>
    <xf borderId="0" fillId="0" fontId="26" numFmtId="0" xfId="0" applyAlignment="1" applyFont="1">
      <alignment readingOrder="0" vertical="center"/>
    </xf>
    <xf borderId="7" fillId="0" fontId="2" numFmtId="0" xfId="0" applyAlignment="1" applyBorder="1" applyFont="1">
      <alignment horizontal="center" readingOrder="0" shrinkToFit="0" textRotation="0" vertical="center" wrapText="1"/>
    </xf>
    <xf borderId="7" fillId="0" fontId="2"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1"/>
    </xf>
    <xf borderId="7" fillId="0" fontId="28" numFmtId="165" xfId="0" applyAlignment="1" applyBorder="1" applyFont="1" applyNumberFormat="1">
      <alignment horizontal="center" shrinkToFit="0" vertical="center" wrapText="1"/>
    </xf>
    <xf borderId="7" fillId="0" fontId="2" numFmtId="0" xfId="0" applyAlignment="1" applyBorder="1" applyFont="1">
      <alignment horizontal="center" shrinkToFit="0" vertical="center" wrapText="1"/>
    </xf>
    <xf borderId="7" fillId="0" fontId="100" numFmtId="0" xfId="0" applyAlignment="1" applyBorder="1" applyFont="1">
      <alignment horizontal="left" readingOrder="0" shrinkToFit="0" vertical="center" wrapText="1"/>
    </xf>
    <xf borderId="7" fillId="0" fontId="2" numFmtId="0" xfId="0" applyAlignment="1" applyBorder="1" applyFont="1">
      <alignment horizontal="left" readingOrder="0" shrinkToFit="0" vertical="center" wrapText="1"/>
    </xf>
    <xf borderId="7" fillId="0" fontId="2" numFmtId="0" xfId="0" applyAlignment="1" applyBorder="1" applyFont="1">
      <alignment horizontal="left" shrinkToFit="0" vertical="center" wrapText="1"/>
    </xf>
    <xf borderId="0" fillId="5" fontId="44" numFmtId="0" xfId="0" applyAlignment="1" applyFont="1">
      <alignment horizontal="center" readingOrder="0" shrinkToFit="0" textRotation="0" vertical="center" wrapText="1"/>
    </xf>
    <xf borderId="0" fillId="0" fontId="3" numFmtId="0" xfId="0" applyAlignment="1" applyFont="1">
      <alignment horizontal="left" shrinkToFit="0" vertical="center" wrapText="1"/>
    </xf>
    <xf borderId="0" fillId="3" fontId="3" numFmtId="0" xfId="0" applyAlignment="1" applyFont="1">
      <alignment horizontal="center" shrinkToFit="0" textRotation="0" vertical="center" wrapText="1"/>
    </xf>
    <xf borderId="0" fillId="7" fontId="2" numFmtId="0" xfId="0" applyAlignment="1" applyFont="1">
      <alignment horizontal="center" readingOrder="0" shrinkToFit="0" textRotation="0" vertical="center" wrapText="1"/>
    </xf>
    <xf borderId="0" fillId="2" fontId="3" numFmtId="0" xfId="0" applyAlignment="1" applyFont="1">
      <alignment horizontal="center" shrinkToFit="0" textRotation="0" vertical="center" wrapText="1"/>
    </xf>
    <xf borderId="0" fillId="2" fontId="2" numFmtId="0" xfId="0" applyAlignment="1" applyFont="1">
      <alignment horizontal="left" shrinkToFit="0" vertical="center" wrapText="1"/>
    </xf>
    <xf borderId="0" fillId="2" fontId="3" numFmtId="0" xfId="0" applyAlignment="1" applyFont="1">
      <alignment horizontal="left" shrinkToFit="0" vertical="center" wrapText="1"/>
    </xf>
    <xf borderId="0" fillId="5" fontId="3" numFmtId="0" xfId="0" applyAlignment="1" applyFont="1">
      <alignment horizontal="center" readingOrder="0" shrinkToFit="0" vertical="center" wrapText="1"/>
    </xf>
    <xf borderId="0" fillId="0" fontId="49" numFmtId="0" xfId="0" applyAlignment="1" applyFont="1">
      <alignment horizontal="left" readingOrder="0" shrinkToFit="0" vertical="center" wrapText="1"/>
    </xf>
    <xf borderId="0" fillId="0" fontId="101" numFmtId="0" xfId="0" applyAlignment="1" applyFont="1">
      <alignment horizontal="left" readingOrder="0" shrinkToFit="0" vertical="center" wrapText="1"/>
    </xf>
    <xf borderId="0" fillId="17" fontId="2" numFmtId="0" xfId="0" applyAlignment="1" applyFill="1" applyFont="1">
      <alignment horizontal="center" readingOrder="0" shrinkToFit="0" textRotation="0" vertical="center" wrapText="1"/>
    </xf>
    <xf borderId="0" fillId="0" fontId="3" numFmtId="0" xfId="0" applyAlignment="1" applyFont="1">
      <alignment horizontal="center" shrinkToFit="0" textRotation="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14" fontId="2" numFmtId="0" xfId="0" applyAlignment="1" applyFont="1">
      <alignment horizontal="center" readingOrder="0" shrinkToFit="0" textRotation="0" vertical="center" wrapText="1"/>
    </xf>
    <xf borderId="0" fillId="0" fontId="2" numFmtId="0" xfId="0" applyAlignment="1" applyFont="1">
      <alignment horizontal="center" shrinkToFit="0" textRotation="0" vertical="center" wrapText="1"/>
    </xf>
    <xf borderId="0" fillId="0" fontId="4" numFmtId="0" xfId="0" applyAlignment="1" applyFont="1">
      <alignment horizontal="center" shrinkToFit="0" textRotation="0" vertical="center" wrapText="1"/>
    </xf>
    <xf borderId="0" fillId="15" fontId="2" numFmtId="0" xfId="0" applyAlignment="1" applyFont="1">
      <alignment horizontal="center" shrinkToFit="0" textRotation="0" vertical="center" wrapText="1"/>
    </xf>
    <xf borderId="0" fillId="0" fontId="2" numFmtId="0" xfId="0" applyAlignment="1" applyFont="1">
      <alignment horizontal="center" readingOrder="0" shrinkToFit="0" textRotation="0" vertical="center" wrapText="1"/>
    </xf>
    <xf borderId="0" fillId="2" fontId="2" numFmtId="0" xfId="0" applyAlignment="1" applyFont="1">
      <alignment horizontal="center" readingOrder="0" shrinkToFit="0" textRotation="0" vertical="center" wrapText="1"/>
    </xf>
    <xf borderId="0" fillId="2" fontId="2" numFmtId="0" xfId="0" applyAlignment="1" applyFont="1">
      <alignment horizontal="center" shrinkToFit="0" textRotation="0" vertical="center" wrapText="1"/>
    </xf>
    <xf borderId="0" fillId="2" fontId="2" numFmtId="0" xfId="0" applyAlignment="1" applyFont="1">
      <alignment horizontal="center" shrinkToFit="0" textRotation="0" vertical="center" wrapText="1"/>
    </xf>
    <xf borderId="0" fillId="0" fontId="2" numFmtId="0" xfId="0" applyAlignment="1" applyFont="1">
      <alignment horizontal="center" shrinkToFit="0" textRotation="0" vertical="center" wrapText="1"/>
    </xf>
    <xf borderId="0" fillId="9" fontId="2" numFmtId="0" xfId="0" applyAlignment="1" applyFont="1">
      <alignment horizontal="center" shrinkToFit="0" textRotation="0" vertical="center" wrapText="1"/>
    </xf>
    <xf borderId="0" fillId="9" fontId="2" numFmtId="0" xfId="0" applyAlignment="1" applyFont="1">
      <alignment horizontal="center" readingOrder="0" shrinkToFit="0" textRotation="0" vertical="center" wrapText="1"/>
    </xf>
    <xf borderId="0" fillId="9" fontId="2" numFmtId="0" xfId="0" applyAlignment="1" applyFont="1">
      <alignment horizontal="center" readingOrder="0" shrinkToFit="0" textRotation="0" vertical="center" wrapText="1"/>
    </xf>
    <xf borderId="0" fillId="9" fontId="3" numFmtId="0" xfId="0" applyAlignment="1" applyFont="1">
      <alignment horizontal="center" shrinkToFit="0" textRotation="0" vertical="center" wrapText="1"/>
    </xf>
    <xf borderId="0" fillId="2" fontId="2" numFmtId="0" xfId="0" applyAlignment="1" applyFont="1">
      <alignment horizontal="center" readingOrder="0" shrinkToFit="0" textRotation="0" vertical="center" wrapText="1"/>
    </xf>
    <xf borderId="0" fillId="2" fontId="7" numFmtId="164" xfId="0" applyAlignment="1" applyFont="1" applyNumberFormat="1">
      <alignment horizontal="center" shrinkToFit="0" wrapText="1"/>
    </xf>
    <xf borderId="0" fillId="7" fontId="1" numFmtId="49" xfId="0" applyAlignment="1" applyFont="1" applyNumberFormat="1">
      <alignment horizontal="center" readingOrder="0" shrinkToFit="0" textRotation="0" vertical="center" wrapText="0"/>
    </xf>
    <xf borderId="0" fillId="2" fontId="28" numFmtId="0" xfId="0" applyAlignment="1" applyFont="1">
      <alignment readingOrder="0" shrinkToFit="0" vertical="center" wrapText="1"/>
    </xf>
    <xf borderId="0" fillId="2" fontId="2" numFmtId="165" xfId="0" applyAlignment="1" applyFont="1" applyNumberFormat="1">
      <alignment horizontal="center" readingOrder="0" shrinkToFit="0" vertical="center" wrapText="1"/>
    </xf>
    <xf borderId="0" fillId="0" fontId="94" numFmtId="0" xfId="0" applyFont="1"/>
    <xf borderId="0" fillId="2" fontId="7" numFmtId="0" xfId="0" applyAlignment="1" applyFont="1">
      <alignment horizontal="center" readingOrder="0" shrinkToFit="0" vertical="center" wrapText="1"/>
    </xf>
    <xf borderId="0" fillId="18" fontId="2" numFmtId="0" xfId="0" applyAlignment="1" applyFill="1" applyFont="1">
      <alignment horizontal="center" readingOrder="0" shrinkToFit="0" vertical="center" wrapText="1"/>
    </xf>
    <xf borderId="0" fillId="2" fontId="82" numFmtId="0" xfId="0" applyAlignment="1" applyFont="1">
      <alignment horizontal="right" shrinkToFit="0" textRotation="0" vertical="center" wrapText="1"/>
    </xf>
    <xf borderId="0" fillId="2" fontId="45" numFmtId="0" xfId="0" applyAlignment="1" applyFont="1">
      <alignment horizontal="center" readingOrder="0" shrinkToFit="0" vertical="center" wrapText="1"/>
    </xf>
    <xf borderId="0" fillId="5" fontId="29" numFmtId="0" xfId="0" applyAlignment="1" applyFont="1">
      <alignment horizontal="center" readingOrder="0" shrinkToFit="0" textRotation="0" vertical="center" wrapText="0"/>
    </xf>
    <xf borderId="0" fillId="10" fontId="24" numFmtId="0" xfId="0" applyAlignment="1" applyFont="1">
      <alignment horizontal="center" readingOrder="0" shrinkToFit="0" textRotation="0" vertical="center" wrapText="0"/>
    </xf>
    <xf borderId="0" fillId="0" fontId="3" numFmtId="0" xfId="0" applyAlignment="1" applyFont="1">
      <alignment vertical="center"/>
    </xf>
    <xf borderId="0" fillId="15" fontId="2" numFmtId="0" xfId="0" applyAlignment="1" applyFont="1">
      <alignment horizontal="center" shrinkToFit="0" textRotation="0" wrapText="1"/>
    </xf>
    <xf borderId="0" fillId="7" fontId="2" numFmtId="0" xfId="0" applyAlignment="1" applyFont="1">
      <alignment horizontal="center" readingOrder="0" shrinkToFit="0" textRotation="0" vertical="center" wrapText="1"/>
    </xf>
    <xf borderId="0" fillId="7" fontId="2" numFmtId="0" xfId="0" applyAlignment="1" applyFont="1">
      <alignment horizontal="center" shrinkToFit="0" textRotation="0" vertical="center" wrapText="1"/>
    </xf>
    <xf borderId="0" fillId="13" fontId="3" numFmtId="0" xfId="0" applyAlignment="1" applyFont="1">
      <alignment vertical="center"/>
    </xf>
    <xf borderId="0" fillId="5" fontId="29" numFmtId="0" xfId="0" applyAlignment="1" applyFont="1">
      <alignment horizontal="center" readingOrder="0" shrinkToFit="0" textRotation="0" vertical="center" wrapText="0"/>
    </xf>
    <xf borderId="0" fillId="15" fontId="2" numFmtId="0" xfId="0" applyAlignment="1" applyFont="1">
      <alignment horizontal="center" readingOrder="0" shrinkToFit="0" wrapText="1"/>
    </xf>
    <xf borderId="0" fillId="0" fontId="3" numFmtId="0" xfId="0" applyAlignment="1" applyFont="1">
      <alignment horizontal="center"/>
    </xf>
    <xf borderId="0" fillId="15" fontId="2" numFmtId="0" xfId="0" applyAlignment="1" applyFont="1">
      <alignment horizontal="center" readingOrder="0" shrinkToFit="0" textRotation="0" wrapText="1"/>
    </xf>
    <xf borderId="0" fillId="2" fontId="28" numFmtId="164" xfId="0" applyAlignment="1" applyFont="1" applyNumberFormat="1">
      <alignment horizontal="center" shrinkToFit="0" wrapText="1"/>
    </xf>
    <xf borderId="0" fillId="7" fontId="2" numFmtId="0" xfId="0" applyAlignment="1" applyFont="1">
      <alignment horizontal="center" shrinkToFit="0" textRotation="0" wrapText="1"/>
    </xf>
  </cellXfs>
  <cellStyles count="1">
    <cellStyle xfId="0" name="Normal" builtinId="0"/>
  </cellStyles>
  <dxfs count="9">
    <dxf>
      <font/>
      <fill>
        <patternFill patternType="solid">
          <fgColor rgb="FFFFF2CC"/>
          <bgColor rgb="FFFFF2CC"/>
        </patternFill>
      </fill>
      <border/>
    </dxf>
    <dxf>
      <font/>
      <fill>
        <patternFill patternType="solid">
          <fgColor rgb="FFD9EAD3"/>
          <bgColor rgb="FFD9EAD3"/>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CCE70E"/>
          <bgColor rgb="FFCCE70E"/>
        </patternFill>
      </fill>
      <border/>
    </dxf>
    <dxf>
      <font/>
      <fill>
        <patternFill patternType="solid">
          <fgColor rgb="FFFFD966"/>
          <bgColor rgb="FFFFD966"/>
        </patternFill>
      </fill>
      <border/>
    </dxf>
    <dxf>
      <font/>
      <fill>
        <patternFill patternType="solid">
          <fgColor rgb="FFE06666"/>
          <bgColor rgb="FFE06666"/>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590550</xdr:colOff>
      <xdr:row>4</xdr:row>
      <xdr:rowOff>228600</xdr:rowOff>
    </xdr:from>
    <xdr:ext cx="1143000" cy="371475"/>
    <xdr:grpSp>
      <xdr:nvGrpSpPr>
        <xdr:cNvPr id="2" name="Shape 2" title="Drawing"/>
        <xdr:cNvGrpSpPr/>
      </xdr:nvGrpSpPr>
      <xdr:grpSpPr>
        <a:xfrm>
          <a:off x="1506950" y="975000"/>
          <a:ext cx="1278000" cy="400200"/>
          <a:chOff x="1506950" y="975000"/>
          <a:chExt cx="1278000" cy="400200"/>
        </a:xfrm>
      </xdr:grpSpPr>
      <xdr:sp>
        <xdr:nvSpPr>
          <xdr:cNvPr id="3" name="Shape 3"/>
          <xdr:cNvSpPr/>
        </xdr:nvSpPr>
        <xdr:spPr>
          <a:xfrm>
            <a:off x="1506950" y="1011600"/>
            <a:ext cx="1278000" cy="3270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 name="Shape 4"/>
          <xdr:cNvSpPr txBox="1"/>
        </xdr:nvSpPr>
        <xdr:spPr>
          <a:xfrm>
            <a:off x="1625825" y="975000"/>
            <a:ext cx="10698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REPLACE</a:t>
            </a:r>
            <a:endParaRPr sz="1400"/>
          </a:p>
        </xdr:txBody>
      </xdr: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4-swarm.epicgames.net/files/Fortnite/release-28.10?range=@30611092,@30771485" TargetMode="External"/><Relationship Id="rId2" Type="http://schemas.openxmlformats.org/officeDocument/2006/relationships/hyperlink" Target="https://www.perforce.com/manuals/cmdref/Content/CmdRef/p4_export.html"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aegis-web.bfda.live.use1a.on.epicgames.com/prewarm" TargetMode="External"/><Relationship Id="rId42" Type="http://schemas.openxmlformats.org/officeDocument/2006/relationships/hyperlink" Target="https://epicgames.slack.com/archives/C044WR7HZDG/p1691482159647189" TargetMode="External"/><Relationship Id="rId41" Type="http://schemas.openxmlformats.org/officeDocument/2006/relationships/hyperlink" Target="https://epicgames.slack.com/archives/C044WR7HZDG" TargetMode="External"/><Relationship Id="rId44" Type="http://schemas.openxmlformats.org/officeDocument/2006/relationships/hyperlink" Target="https://grafana.ol.epicgames.net/d/000000071/fortnite-operational-health?orgId=1&amp;refresh=1m" TargetMode="External"/><Relationship Id="rId43" Type="http://schemas.openxmlformats.org/officeDocument/2006/relationships/hyperlink" Target="https://docs.google.com/document/d/1d42OZnvcVzl8yqikEdsix_Y3hbD9Vm32vm_mvqQ29Gc/edit" TargetMode="External"/><Relationship Id="rId46" Type="http://schemas.openxmlformats.org/officeDocument/2006/relationships/hyperlink" Target="https://partners.playstation.net/hub" TargetMode="External"/><Relationship Id="rId45" Type="http://schemas.openxmlformats.org/officeDocument/2006/relationships/hyperlink" Target="https://partners.playstation.net/hub" TargetMode="External"/><Relationship Id="rId106" Type="http://schemas.openxmlformats.org/officeDocument/2006/relationships/vmlDrawing" Target="../drawings/vmlDrawing1.vml"/><Relationship Id="rId105" Type="http://schemas.openxmlformats.org/officeDocument/2006/relationships/drawing" Target="../drawings/drawing6.xml"/><Relationship Id="rId104" Type="http://schemas.openxmlformats.org/officeDocument/2006/relationships/hyperlink" Target="https://epicgames.app.opsgenie.com/teams/dashboard/76f730d9-7346-4f83-b599-ab3589ba2fce/integrations" TargetMode="External"/><Relationship Id="rId48" Type="http://schemas.openxmlformats.org/officeDocument/2006/relationships/hyperlink" Target="https://docs.google.com/document/d/1d42OZnvcVzl8yqikEdsix_Y3hbD9Vm32vm_mvqQ29Gc/edit" TargetMode="External"/><Relationship Id="rId47" Type="http://schemas.openxmlformats.org/officeDocument/2006/relationships/hyperlink" Target="https://teamcity.ol.epicgames.net/viewType.html?buildTypeId=ServiceFortnite_QueueWorker_DeployFortniteQueueWorkerProd11LiveDanger" TargetMode="External"/><Relationship Id="rId49" Type="http://schemas.openxmlformats.org/officeDocument/2006/relationships/hyperlink" Target="https://confluence.it.epicgames.com/pages/viewpage.action?pageId=411207689" TargetMode="External"/><Relationship Id="rId103" Type="http://schemas.openxmlformats.org/officeDocument/2006/relationships/hyperlink" Target="https://adminportal-website-management.ol.epicgames.net/fortnite/profileProxy?server=Fortnite%20China&amp;moduleName=fortnite" TargetMode="External"/><Relationship Id="rId102" Type="http://schemas.openxmlformats.org/officeDocument/2006/relationships/hyperlink" Target="https://epicgames.slack.com/archives/C048EVAMMGA" TargetMode="External"/><Relationship Id="rId101" Type="http://schemas.openxmlformats.org/officeDocument/2006/relationships/hyperlink" Target="https://fleetman.ol.epicgames.net/project/fortnite/fleet/livecn/deploy/" TargetMode="External"/><Relationship Id="rId100" Type="http://schemas.openxmlformats.org/officeDocument/2006/relationships/hyperlink" Target="https://horde.devtools.epicgames.com/stream/fortnite-main?tab=Promotions" TargetMode="External"/><Relationship Id="rId31" Type="http://schemas.openxmlformats.org/officeDocument/2006/relationships/hyperlink" Target="https://jira.it.epicgames.com/secure/RapidBoard.jspa?rapidView=1186" TargetMode="External"/><Relationship Id="rId30" Type="http://schemas.openxmlformats.org/officeDocument/2006/relationships/hyperlink" Target="https://jira.it.epicgames.com/secure/RapidBoard.jspa?rapidView=1186" TargetMode="External"/><Relationship Id="rId33" Type="http://schemas.openxmlformats.org/officeDocument/2006/relationships/hyperlink" Target="https://confluence.it.epicgames.com/display/FORT/Change+Switch+Crash+Reporter+Version" TargetMode="External"/><Relationship Id="rId32" Type="http://schemas.openxmlformats.org/officeDocument/2006/relationships/hyperlink" Target="https://p4-swarm.epicgames.net/" TargetMode="External"/><Relationship Id="rId35" Type="http://schemas.openxmlformats.org/officeDocument/2006/relationships/hyperlink" Target="https://adminportal.ol.epicgames.net/launcher/buildinfo/app/Fortnite" TargetMode="External"/><Relationship Id="rId34" Type="http://schemas.openxmlformats.org/officeDocument/2006/relationships/hyperlink" Target="https://adminportal.ol.epicgames.net/launcher/buildinfo/app/Fortnite" TargetMode="External"/><Relationship Id="rId37" Type="http://schemas.openxmlformats.org/officeDocument/2006/relationships/hyperlink" Target="https://portal.ds.on.epicgames.com/fortnite/fleets/live" TargetMode="External"/><Relationship Id="rId36" Type="http://schemas.openxmlformats.org/officeDocument/2006/relationships/hyperlink" Target="https://confluence.it.epicgames.com/display/FORT/Generate+Optimized+Patches" TargetMode="External"/><Relationship Id="rId39" Type="http://schemas.openxmlformats.org/officeDocument/2006/relationships/hyperlink" Target="https://aegis-web.bfda.live.use1a.on.epicgames.com/prewarm" TargetMode="External"/><Relationship Id="rId38" Type="http://schemas.openxmlformats.org/officeDocument/2006/relationships/hyperlink" Target="https://adminportal.ol.epicgames.net/fortnite/profileProxy?server=Fortnite%20Live&amp;moduleName=fortnite" TargetMode="External"/><Relationship Id="rId20" Type="http://schemas.openxmlformats.org/officeDocument/2006/relationships/hyperlink" Target="https://robomerge.epicgames.net/preview/33192043" TargetMode="External"/><Relationship Id="rId22" Type="http://schemas.openxmlformats.org/officeDocument/2006/relationships/hyperlink" Target="https://epicgames.slack.com/archives/C046C55NAV6" TargetMode="External"/><Relationship Id="rId21" Type="http://schemas.openxmlformats.org/officeDocument/2006/relationships/hyperlink" Target="https://epicgames.slack.com/archives/C0440GPKLKH/p1736804685316239" TargetMode="External"/><Relationship Id="rId24" Type="http://schemas.openxmlformats.org/officeDocument/2006/relationships/hyperlink" Target="https://epicgames.slack.com/archives/C04586VMG3S" TargetMode="External"/><Relationship Id="rId23" Type="http://schemas.openxmlformats.org/officeDocument/2006/relationships/hyperlink" Target="https://docs.google.com/spreadsheets/d/11P9U3a6TDH-u8mR6ynIKFpqGKaMxSe-NbvfAmt42iIY/edit" TargetMode="External"/><Relationship Id="rId26" Type="http://schemas.openxmlformats.org/officeDocument/2006/relationships/hyperlink" Target="https://confluence.it.epicgames.com/display/FORT/Build+Protection" TargetMode="External"/><Relationship Id="rId25" Type="http://schemas.openxmlformats.org/officeDocument/2006/relationships/hyperlink" Target="https://confluence-epicgames.atlassian.net/wiki/spaces/ERM/pages/98213590/Generate+Optimized+Patches" TargetMode="External"/><Relationship Id="rId28" Type="http://schemas.openxmlformats.org/officeDocument/2006/relationships/hyperlink" Target="https://horde.devtools.epicgames.com/stream/fortnite-main?tab=Misc" TargetMode="External"/><Relationship Id="rId27" Type="http://schemas.openxmlformats.org/officeDocument/2006/relationships/hyperlink" Target="https://confluence.it.epicgames.com/display/FORT/Build+Protection" TargetMode="External"/><Relationship Id="rId29" Type="http://schemas.openxmlformats.org/officeDocument/2006/relationships/hyperlink" Target="https://epicgames.slack.com/archives/C04586VMG3S" TargetMode="External"/><Relationship Id="rId95" Type="http://schemas.openxmlformats.org/officeDocument/2006/relationships/hyperlink" Target="https://adminportal.ol.epicgames.net/fortnite/profileProxy?server=Fortnite%20China&amp;moduleName=fortnite" TargetMode="External"/><Relationship Id="rId94" Type="http://schemas.openxmlformats.org/officeDocument/2006/relationships/hyperlink" Target="https://adminportal-website-management.ol.epicgames.net/lightswitch2/schedule/fortnitelivecn?server=Lightswitch&amp;moduleName=lightswitch" TargetMode="External"/><Relationship Id="rId97" Type="http://schemas.openxmlformats.org/officeDocument/2006/relationships/hyperlink" Target="https://adminportal-website-management.ol.epicgames.net/lightswitch2/schedule/fortnitelivecn?server=Lightswitch&amp;moduleName=lightswitch" TargetMode="External"/><Relationship Id="rId96" Type="http://schemas.openxmlformats.org/officeDocument/2006/relationships/hyperlink" Target="https://adminportal-website-management.ol.epicgames.net/fortnite/systemFiles" TargetMode="External"/><Relationship Id="rId11" Type="http://schemas.openxmlformats.org/officeDocument/2006/relationships/hyperlink" Target="https://docs.google.com/spreadsheets/d/1aPCKDpei31VrxbJrD4ZKkAUAZeBCj6Ec2OrgeiyNP5U/edit" TargetMode="External"/><Relationship Id="rId99" Type="http://schemas.openxmlformats.org/officeDocument/2006/relationships/hyperlink" Target="https://teamcity.ol.epicgames.net/project/_Root?mode=builds" TargetMode="External"/><Relationship Id="rId10" Type="http://schemas.openxmlformats.org/officeDocument/2006/relationships/hyperlink" Target="https://horde.devtools.epicgames.com/project/fortnite" TargetMode="External"/><Relationship Id="rId98" Type="http://schemas.openxmlformats.org/officeDocument/2006/relationships/hyperlink" Target="https://adminportal-website-management.ol.epicgames.net/lightswitch2/schedule/fortnitelivecn?server=Lightswitch&amp;moduleName=lightswitch" TargetMode="External"/><Relationship Id="rId13" Type="http://schemas.openxmlformats.org/officeDocument/2006/relationships/hyperlink" Target="https://confluence.it.epicgames.com/display/FORT/Updating+UGS+MOTD" TargetMode="External"/><Relationship Id="rId12" Type="http://schemas.openxmlformats.org/officeDocument/2006/relationships/hyperlink" Target="https://confluence.it.epicgames.com/pages/viewpage.action?pageId=337806837" TargetMode="External"/><Relationship Id="rId91" Type="http://schemas.openxmlformats.org/officeDocument/2006/relationships/hyperlink" Target="https://wiki.it.epicgames.net/pages/viewpage.action?spaceKey=FORT&amp;title=Replay+Whitelisting" TargetMode="External"/><Relationship Id="rId90" Type="http://schemas.openxmlformats.org/officeDocument/2006/relationships/hyperlink" Target="https://wiki.it.epicgames.net/pages/viewpage.action?pageId=54231764" TargetMode="External"/><Relationship Id="rId93" Type="http://schemas.openxmlformats.org/officeDocument/2006/relationships/hyperlink" Target="https://docs.google.com/spreadsheets/d/1w5PQcnciR-lbbU6H6m0aaqgiFWNRbttSr7uEoCmKUzk/edit" TargetMode="External"/><Relationship Id="rId92" Type="http://schemas.openxmlformats.org/officeDocument/2006/relationships/hyperlink" Target="https://docs.google.com/spreadsheets/d/1nUx7qP1aLLU6D1VVv0Q4mx18aMMG_tz5vmQC0Z9wxgc/edit?usp=sharing" TargetMode="External"/><Relationship Id="rId15" Type="http://schemas.openxmlformats.org/officeDocument/2006/relationships/hyperlink" Target="https://robomerge.epicgames.net/trackchange/" TargetMode="External"/><Relationship Id="rId14" Type="http://schemas.openxmlformats.org/officeDocument/2006/relationships/hyperlink" Target="https://robomerge.epicgames.net/allbots?bots=fortnite,valkyrie,UE5,FN_Enginemerge&amp;noGroups" TargetMode="External"/><Relationship Id="rId17" Type="http://schemas.openxmlformats.org/officeDocument/2006/relationships/hyperlink" Target="https://data-asset-directory-admin-service-prod.ol.epicgames.net/ui/assets/Fortnite" TargetMode="External"/><Relationship Id="rId16" Type="http://schemas.openxmlformats.org/officeDocument/2006/relationships/hyperlink" Target="mailto:keaton.stewart@epicgames.com" TargetMode="External"/><Relationship Id="rId19" Type="http://schemas.openxmlformats.org/officeDocument/2006/relationships/hyperlink" Target="https://confluence.it.epicgames.com/pages/viewpage.action?pageId=337806837" TargetMode="External"/><Relationship Id="rId18" Type="http://schemas.openxmlformats.org/officeDocument/2006/relationships/hyperlink" Target="https://github.ol.epicgames.net/dedicated-servers/deckard-config/tree/main/games/fortnite/profiles" TargetMode="External"/><Relationship Id="rId84" Type="http://schemas.openxmlformats.org/officeDocument/2006/relationships/hyperlink" Target="https://jira.it.epicgames.com/browse/FORT-772296" TargetMode="External"/><Relationship Id="rId83" Type="http://schemas.openxmlformats.org/officeDocument/2006/relationships/hyperlink" Target="https://confluence.it.epicgames.com/display/FORT/Playlist+Planning" TargetMode="External"/><Relationship Id="rId86" Type="http://schemas.openxmlformats.org/officeDocument/2006/relationships/hyperlink" Target="https://wiki.it.epicgames.net/pages/viewpage.action?pageId=54231764" TargetMode="External"/><Relationship Id="rId85" Type="http://schemas.openxmlformats.org/officeDocument/2006/relationships/hyperlink" Target="https://appstoreconnect.apple.com/apps" TargetMode="External"/><Relationship Id="rId88" Type="http://schemas.openxmlformats.org/officeDocument/2006/relationships/hyperlink" Target="https://wiki.it.epicgames.net/display/FORT/Pre-Submission" TargetMode="External"/><Relationship Id="rId87" Type="http://schemas.openxmlformats.org/officeDocument/2006/relationships/hyperlink" Target="https://wiki.it.epicgames.net/display/FORT/Pre-Submission" TargetMode="External"/><Relationship Id="rId89" Type="http://schemas.openxmlformats.org/officeDocument/2006/relationships/hyperlink" Target="https://wiki.it.epicgames.net/pages/viewpage.action?pageId=54231764" TargetMode="External"/><Relationship Id="rId80" Type="http://schemas.openxmlformats.org/officeDocument/2006/relationships/hyperlink" Target="https://jira.it.epicgames.com/secure/RapidBoard.jspa?rapidView=1186" TargetMode="External"/><Relationship Id="rId82" Type="http://schemas.openxmlformats.org/officeDocument/2006/relationships/hyperlink" Target="https://docs.google.com/spreadsheets/d/1GFEiuJhb8CqH6RKBYFdqG5Ie5H93FO-zm8zfJT6eHfE/edit" TargetMode="External"/><Relationship Id="rId81" Type="http://schemas.openxmlformats.org/officeDocument/2006/relationships/hyperlink" Target="https://jira.it.epicgames.net/browse/FORT-247162" TargetMode="External"/><Relationship Id="rId1" Type="http://schemas.openxmlformats.org/officeDocument/2006/relationships/comments" Target="../comments1.xml"/><Relationship Id="rId2" Type="http://schemas.openxmlformats.org/officeDocument/2006/relationships/hyperlink" Target="https://docs.google.com/spreadsheets/d/1FDvzspyyWzvJBa6tTD52w5OVoYa-lDoSLDT0T667rjk" TargetMode="External"/><Relationship Id="rId3" Type="http://schemas.openxmlformats.org/officeDocument/2006/relationships/hyperlink" Target="https://docs.google.com/spreadsheets/d/1FDvzspyyWzvJBa6tTD52w5OVoYa-lDoSLDT0T667rjk" TargetMode="External"/><Relationship Id="rId4" Type="http://schemas.openxmlformats.org/officeDocument/2006/relationships/hyperlink" Target="https://epicgames.slack.com/archives/C04586VMG3S" TargetMode="External"/><Relationship Id="rId9" Type="http://schemas.openxmlformats.org/officeDocument/2006/relationships/hyperlink" Target="https://docs.google.com/spreadsheets/d/1L6LWocz1lolIWxtQoHjkUuvEzWFTvAb6fPtVOtVPQuY/edit?gid=1420338449" TargetMode="External"/><Relationship Id="rId5" Type="http://schemas.openxmlformats.org/officeDocument/2006/relationships/hyperlink" Target="https://docs.google.com/spreadsheets/d/11P9U3a6TDH-u8mR6ynIKFpqGKaMxSe-NbvfAmt42iIY/edit" TargetMode="External"/><Relationship Id="rId6" Type="http://schemas.openxmlformats.org/officeDocument/2006/relationships/hyperlink" Target="https://epicenter.on.epicgames.com/fortnite/backends/latest-gamedev" TargetMode="External"/><Relationship Id="rId7" Type="http://schemas.openxmlformats.org/officeDocument/2006/relationships/hyperlink" Target="https://epicgames.slack.com/archives/C04586VMG3S" TargetMode="External"/><Relationship Id="rId8" Type="http://schemas.openxmlformats.org/officeDocument/2006/relationships/hyperlink" Target="https://drive.google.com/drive/folders/1O3sxv5TLHDw0XwoF2KwOL80-gVaBD18T" TargetMode="External"/><Relationship Id="rId73" Type="http://schemas.openxmlformats.org/officeDocument/2006/relationships/hyperlink" Target="https://epicgames.slack.com/archives/C04586VMG3S" TargetMode="External"/><Relationship Id="rId72" Type="http://schemas.openxmlformats.org/officeDocument/2006/relationships/hyperlink" Target="https://epicgames.slack.com/archives/C04586VMG3S" TargetMode="External"/><Relationship Id="rId75" Type="http://schemas.openxmlformats.org/officeDocument/2006/relationships/hyperlink" Target="https://epicgames.slack.com/archives/C044W1097GW/p1746631550346059" TargetMode="External"/><Relationship Id="rId74" Type="http://schemas.openxmlformats.org/officeDocument/2006/relationships/hyperlink" Target="https://epic.enterprise.slack.com/archives/C04B25WSGNP" TargetMode="External"/><Relationship Id="rId77" Type="http://schemas.openxmlformats.org/officeDocument/2006/relationships/hyperlink" Target="https://docs.google.com/document/d/1sX6760qJvDm9_E5bHtYnfg6nF7VJ4pfRnWhJbBOZZwI/edit" TargetMode="External"/><Relationship Id="rId76" Type="http://schemas.openxmlformats.org/officeDocument/2006/relationships/hyperlink" Target="https://wiki.it.epicgames.net/display/FORT/How+to+Index+Symbols+Manually+for+Crash+Reporter" TargetMode="External"/><Relationship Id="rId79" Type="http://schemas.openxmlformats.org/officeDocument/2006/relationships/hyperlink" Target="https://confluence.it.epicgames.com/display/FORT/Release+Accountability" TargetMode="External"/><Relationship Id="rId78" Type="http://schemas.openxmlformats.org/officeDocument/2006/relationships/hyperlink" Target="https://epicgames.slack.com/archives/C046C55NAV6" TargetMode="External"/><Relationship Id="rId71" Type="http://schemas.openxmlformats.org/officeDocument/2006/relationships/hyperlink" Target="https://docs.google.com/document/d/1ZjB8edO3jwCjLNctx41b-pD42WKROyh_-NXTNGEAp6Q/edit" TargetMode="External"/><Relationship Id="rId70" Type="http://schemas.openxmlformats.org/officeDocument/2006/relationships/hyperlink" Target="https://epic.enterprise.slack.com/archives/C04B25WSGNP" TargetMode="External"/><Relationship Id="rId62" Type="http://schemas.openxmlformats.org/officeDocument/2006/relationships/hyperlink" Target="https://miro.com/app/board/uXjVOu8Riy0=/" TargetMode="External"/><Relationship Id="rId61" Type="http://schemas.openxmlformats.org/officeDocument/2006/relationships/hyperlink" Target="https://api.slack.com/apps/A044VB8SXFV/incoming-webhooks?" TargetMode="External"/><Relationship Id="rId64" Type="http://schemas.openxmlformats.org/officeDocument/2006/relationships/hyperlink" Target="https://epicgames.slack.com/archives/C044TGENRG9/p1687859293781389" TargetMode="External"/><Relationship Id="rId63" Type="http://schemas.openxmlformats.org/officeDocument/2006/relationships/hyperlink" Target="https://jira.it.epicgames.com/projects/ERM/queues/issue/ERM-26491" TargetMode="External"/><Relationship Id="rId66" Type="http://schemas.openxmlformats.org/officeDocument/2006/relationships/hyperlink" Target="https://confluence.it.epicgames.com/display/FORT/Release+Log" TargetMode="External"/><Relationship Id="rId65" Type="http://schemas.openxmlformats.org/officeDocument/2006/relationships/hyperlink" Target="https://jira.it.epicgames.net/projects/FORT?selectedItem=com.atlassian.jira.jira-projects-plugin:release-page" TargetMode="External"/><Relationship Id="rId68" Type="http://schemas.openxmlformats.org/officeDocument/2006/relationships/hyperlink" Target="https://fm-as-scale-fn-prod.ol.epicgames.net/fleet/live" TargetMode="External"/><Relationship Id="rId67" Type="http://schemas.openxmlformats.org/officeDocument/2006/relationships/hyperlink" Target="https://grafana.ol.epicgames.net/d/HtGhj_nMz/fortnite-ds-fleets-ipu-sequences?viewPanel=513&amp;orgId=1&amp;refresh=1m" TargetMode="External"/><Relationship Id="rId60" Type="http://schemas.openxmlformats.org/officeDocument/2006/relationships/hyperlink" Target="https://epicgames.slack.com/archives/C044TN4LVFT" TargetMode="External"/><Relationship Id="rId69" Type="http://schemas.openxmlformats.org/officeDocument/2006/relationships/hyperlink" Target="https://fm-as-scale-fn-prod.ol.epicgames.net/fleet/live/scalecapacity" TargetMode="External"/><Relationship Id="rId51" Type="http://schemas.openxmlformats.org/officeDocument/2006/relationships/hyperlink" Target="https://docs.google.com/document/d/1PPzUsg2HzXgBRx2IdYGswNCBFaLjn9hgOvdhjaRSD4g/edit" TargetMode="External"/><Relationship Id="rId50" Type="http://schemas.openxmlformats.org/officeDocument/2006/relationships/hyperlink" Target="https://adminportal.ol.epicgames.net/launcher/buildinfo/app/Fortnite" TargetMode="External"/><Relationship Id="rId53" Type="http://schemas.openxmlformats.org/officeDocument/2006/relationships/hyperlink" Target="https://epic.enterprise.slack.com/archives/C04534EGS2X" TargetMode="External"/><Relationship Id="rId52" Type="http://schemas.openxmlformats.org/officeDocument/2006/relationships/hyperlink" Target="https://wiki.it.epicgames.net/pages/viewpage.action?pageId=54231764" TargetMode="External"/><Relationship Id="rId55" Type="http://schemas.openxmlformats.org/officeDocument/2006/relationships/hyperlink" Target="https://confluence.it.epicgames.com/display/FORT/Build+Info+Version+Management" TargetMode="External"/><Relationship Id="rId54" Type="http://schemas.openxmlformats.org/officeDocument/2006/relationships/hyperlink" Target="https://epicgames.slack.com/archives/C044TN4LVFT/p1667291267646149" TargetMode="External"/><Relationship Id="rId57" Type="http://schemas.openxmlformats.org/officeDocument/2006/relationships/hyperlink" Target="https://confluence-epicgames.atlassian.net/wiki/spaces/ERM/pages/98206124/Scaling+Servers+for+Deployments" TargetMode="External"/><Relationship Id="rId56" Type="http://schemas.openxmlformats.org/officeDocument/2006/relationships/hyperlink" Target="https://adminportal.ol.epicgames.net/launcher/buildinfo/app/Fortnite" TargetMode="External"/><Relationship Id="rId59" Type="http://schemas.openxmlformats.org/officeDocument/2006/relationships/hyperlink" Target="https://adminportal-website-management.ol.epicgames.net/lightswitch2/schedule/fortnite?server=Lightswitch&amp;moduleName=lightswitch" TargetMode="External"/><Relationship Id="rId58" Type="http://schemas.openxmlformats.org/officeDocument/2006/relationships/hyperlink" Target="https://adminportal.ol.epicgames.net/fortnite/profileProxy?server=Fortnite%20Live&amp;moduleName=fortnite"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airtable.com/appachk0WfaFrftUG/pagfMvTQneR53xcwj?FpNGl=b%3AWzAsWyIyenRLSSIsMCx7Im1vZGUiOiJleGFjdERhdGUiLCJleGFjdERhdGUiOiIyMDI0LTA4LTA2VDAwOjAwOjAwLjAwMFoiLCJ0aW1lWm9uZSI6IkFtZXJpY2EvTmV3X1lvcmsiLCJzaG91bGRVc2VDb3JyZWN0VGltZVpvbmVGb3JGb3JtdWxhaWNDb2x1bW4iOnRydWV9XV0" TargetMode="External"/><Relationship Id="rId42" Type="http://schemas.openxmlformats.org/officeDocument/2006/relationships/hyperlink" Target="https://testrail.it.epicgames.com/index.php?/projects/overview/2" TargetMode="External"/><Relationship Id="rId41" Type="http://schemas.openxmlformats.org/officeDocument/2006/relationships/hyperlink" Target="https://airtable.com/appachk0WfaFrftUG/pagfMvTQneR53xcwj" TargetMode="External"/><Relationship Id="rId44" Type="http://schemas.openxmlformats.org/officeDocument/2006/relationships/hyperlink" Target="https://confluence.it.epicgames.com/display/VAL/Aegis+Prewarm+User+Guide" TargetMode="External"/><Relationship Id="rId43" Type="http://schemas.openxmlformats.org/officeDocument/2006/relationships/hyperlink" Target="https://docs.google.com/spreadsheets/d/1w5PQcnciR-lbbU6H6m0aaqgiFWNRbttSr7uEoCmKUzk/edit?pli=1" TargetMode="External"/><Relationship Id="rId46" Type="http://schemas.openxmlformats.org/officeDocument/2006/relationships/hyperlink" Target="https://epicgames.slack.com/archives/C045DUMSVTJ" TargetMode="External"/><Relationship Id="rId45" Type="http://schemas.openxmlformats.org/officeDocument/2006/relationships/hyperlink" Target="https://testrail.it.epicgames.com/index.php?/projects/overview/2" TargetMode="External"/><Relationship Id="rId48" Type="http://schemas.openxmlformats.org/officeDocument/2006/relationships/hyperlink" Target="https://epicgames.slack.com/archives/C06QF2JG81X/p1713819808084769" TargetMode="External"/><Relationship Id="rId47" Type="http://schemas.openxmlformats.org/officeDocument/2006/relationships/hyperlink" Target="https://epicgames.slack.com/archives/C06QF2JG81X/p1713819808084769" TargetMode="External"/><Relationship Id="rId49" Type="http://schemas.openxmlformats.org/officeDocument/2006/relationships/hyperlink" Target="https://docs.google.com/spreadsheets/d/1bcIZ5_CIgJCjJ8XnBftp4_tLz5UOAtZIm2B-tZI6PqQ/edit" TargetMode="External"/><Relationship Id="rId31" Type="http://schemas.openxmlformats.org/officeDocument/2006/relationships/hyperlink" Target="https://docs.google.com/spreadsheets/d/11P9U3a6TDH-u8mR6ynIKFpqGKaMxSe-NbvfAmt42iIY/edit" TargetMode="External"/><Relationship Id="rId30" Type="http://schemas.openxmlformats.org/officeDocument/2006/relationships/hyperlink" Target="https://confluence.it.epicgames.com/display/FORT/Fortnite+Release+Strategy" TargetMode="External"/><Relationship Id="rId33" Type="http://schemas.openxmlformats.org/officeDocument/2006/relationships/hyperlink" Target="https://docs.google.com/document/d/1YE_i_FywiO8ng1tBY_BLp2AmwvIHSUm51U2wea9ibec/edit?tab=t.0" TargetMode="External"/><Relationship Id="rId32" Type="http://schemas.openxmlformats.org/officeDocument/2006/relationships/hyperlink" Target="https://docs.google.com/document/d/1YE_i_FywiO8ng1tBY_BLp2AmwvIHSUm51U2wea9ibec/edit?tab=t.0" TargetMode="External"/><Relationship Id="rId35" Type="http://schemas.openxmlformats.org/officeDocument/2006/relationships/hyperlink" Target="https://docs.google.com/spreadsheets/d/11P9U3a6TDH-u8mR6ynIKFpqGKaMxSe-NbvfAmt42iIY/edit" TargetMode="External"/><Relationship Id="rId34" Type="http://schemas.openxmlformats.org/officeDocument/2006/relationships/hyperlink" Target="https://epicenter.on.epicgames.com/?tools=all" TargetMode="External"/><Relationship Id="rId37" Type="http://schemas.openxmlformats.org/officeDocument/2006/relationships/hyperlink" Target="https://data-asset-directory-admin-service-prod.ol.epicgames.net/ui/assets/Fortnite/++Fortnite+Release-XX.XX" TargetMode="External"/><Relationship Id="rId36" Type="http://schemas.openxmlformats.org/officeDocument/2006/relationships/hyperlink" Target="https://epicenter.on.epicgames.com/?tools=all" TargetMode="External"/><Relationship Id="rId39" Type="http://schemas.openxmlformats.org/officeDocument/2006/relationships/hyperlink" Target="https://airtable.com/appachk0WfaFrftUG/pagfMvTQneR53xcwj" TargetMode="External"/><Relationship Id="rId38" Type="http://schemas.openxmlformats.org/officeDocument/2006/relationships/hyperlink" Target="https://docs.google.com/document/d/1HkgPx9-C44pvqE_mOQpduMBeHPU3t5-fFgjiQzrnunQ/edit" TargetMode="External"/><Relationship Id="rId20" Type="http://schemas.openxmlformats.org/officeDocument/2006/relationships/hyperlink" Target="https://docs.google.com/spreadsheets/d/11P9U3a6TDH-u8mR6ynIKFpqGKaMxSe-NbvfAmt42iIY/edit" TargetMode="External"/><Relationship Id="rId22" Type="http://schemas.openxmlformats.org/officeDocument/2006/relationships/hyperlink" Target="https://docs.google.com/spreadsheets/d/11P9U3a6TDH-u8mR6ynIKFpqGKaMxSe-NbvfAmt42iIY/edit" TargetMode="External"/><Relationship Id="rId21" Type="http://schemas.openxmlformats.org/officeDocument/2006/relationships/hyperlink" Target="https://airtable.com/appTMZnv3FFYvaEf5/pagpfOnOZWOCAYnCF?IwdO0=b%3AWzAsWyIyRUhuMSIsMTIsWyJzZWxQQjFKV1FIYjZaVXR5NyJdLCJ3SXJmYSJdXQ" TargetMode="External"/><Relationship Id="rId24" Type="http://schemas.openxmlformats.org/officeDocument/2006/relationships/hyperlink" Target="https://epicgames.slack.com/archives/C0440HNJFJT" TargetMode="External"/><Relationship Id="rId23" Type="http://schemas.openxmlformats.org/officeDocument/2006/relationships/hyperlink" Target="https://jira.it.epicgames.net/browse/FORT-247164" TargetMode="External"/><Relationship Id="rId26" Type="http://schemas.openxmlformats.org/officeDocument/2006/relationships/hyperlink" Target="https://calendar.google.com/calendar/u/0/r/week" TargetMode="External"/><Relationship Id="rId25" Type="http://schemas.openxmlformats.org/officeDocument/2006/relationships/hyperlink" Target="https://epicgames.slack.com/archives/C0440HNJFJT" TargetMode="External"/><Relationship Id="rId28" Type="http://schemas.openxmlformats.org/officeDocument/2006/relationships/hyperlink" Target="https://calendar.google.com/calendar/u/0/r/week" TargetMode="External"/><Relationship Id="rId27" Type="http://schemas.openxmlformats.org/officeDocument/2006/relationships/hyperlink" Target="https://epicgames.zoom.us/j/94213202675?pwd=S0J6YmJLcVpqUDdrQTlHazZBaWo3Zz09" TargetMode="External"/><Relationship Id="rId29" Type="http://schemas.openxmlformats.org/officeDocument/2006/relationships/hyperlink" Target="https://calendar.google.com/calendar/u/0/r/week" TargetMode="External"/><Relationship Id="rId11" Type="http://schemas.openxmlformats.org/officeDocument/2006/relationships/hyperlink" Target="https://docs.google.com/spreadsheets/d/1cMQP68V9ug5JilEABNhUIUA526PasRIugXGpmYT4Aj4/edit?gid=0" TargetMode="External"/><Relationship Id="rId10" Type="http://schemas.openxmlformats.org/officeDocument/2006/relationships/hyperlink" Target="mailto:kevin.shen@epicgames.com" TargetMode="External"/><Relationship Id="rId13" Type="http://schemas.openxmlformats.org/officeDocument/2006/relationships/hyperlink" Target="https://jira.it.epicgames.net/browse/REAL-540" TargetMode="External"/><Relationship Id="rId12" Type="http://schemas.openxmlformats.org/officeDocument/2006/relationships/hyperlink" Target="https://docs.google.com/document/d/1GMR0sItvvdMYYbWumPwvH4dPW2V3Q-Pr3jYAEVBOuKg/edit?tab=t.0" TargetMode="External"/><Relationship Id="rId15" Type="http://schemas.openxmlformats.org/officeDocument/2006/relationships/hyperlink" Target="https://docs.google.com/spreadsheets/d/1X03BYaAsXUnyHQcC_GdOa6_fpVh-hZZkiiI35Efqjqg/edit" TargetMode="External"/><Relationship Id="rId14" Type="http://schemas.openxmlformats.org/officeDocument/2006/relationships/hyperlink" Target="https://jira.it.epicgames.net/secure/Dashboard.jspa?selectPageId=19477" TargetMode="External"/><Relationship Id="rId17" Type="http://schemas.openxmlformats.org/officeDocument/2006/relationships/hyperlink" Target="https://docs.google.com/spreadsheets/d/11P9U3a6TDH-u8mR6ynIKFpqGKaMxSe-NbvfAmt42iIY/edit" TargetMode="External"/><Relationship Id="rId16" Type="http://schemas.openxmlformats.org/officeDocument/2006/relationships/hyperlink" Target="http://epic.gm/28-10" TargetMode="External"/><Relationship Id="rId19" Type="http://schemas.openxmlformats.org/officeDocument/2006/relationships/hyperlink" Target="https://docs.google.com/spreadsheets/d/11P9U3a6TDH-u8mR6ynIKFpqGKaMxSe-NbvfAmt42iIY/edit?gid=2068775089" TargetMode="External"/><Relationship Id="rId18" Type="http://schemas.openxmlformats.org/officeDocument/2006/relationships/hyperlink" Target="http://epic.gm/TeamInfo" TargetMode="External"/><Relationship Id="rId80"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hyperlink" Target="https://jira.it.epicgames.com/issues/?filter=46654&amp;jql=project%20in%20(FORT%2C%20JUNO)%20and%20status%20!%3D%20Backlogged%20and%20(labels%20in%20(Pre_ShitHappens%2C%20QAHighRisk)%20or%20%22Release%20Flags%22%20in%20(Pre-ShitHappens%2C%20QAHighRisk))%20and%20resolution%20%3D%20Unresolved%20and%20fixVersion%20is%20EMPTY%20and%20affectedVersion%20%3D%2033.11%20order%20by%20component%20asc" TargetMode="External"/><Relationship Id="rId3" Type="http://schemas.openxmlformats.org/officeDocument/2006/relationships/hyperlink" Target="https://jira.it.epicgames.com/issues/?filter=46654&amp;jql=project%20in%20(FORT%2C%20JUNO)%20and%20status%20!%3D%20Backlogged%20and%20(labels%20in%20(Pre_ShitHappens%2C%20QAHighRisk)%20or%20%22Release%20Flags%22%20in%20(Pre-ShitHappens%2C%20QAHighRisk))%20and%20resolution%20%3D%20Unresolved%20and%20fixVersion%20%3D%2034.30" TargetMode="External"/><Relationship Id="rId4" Type="http://schemas.openxmlformats.org/officeDocument/2006/relationships/hyperlink" Target="https://epicgames.slack.com/archives/C045Y2Z82SH" TargetMode="External"/><Relationship Id="rId9" Type="http://schemas.openxmlformats.org/officeDocument/2006/relationships/hyperlink" Target="mailto:adam.baxter@epicgames.com" TargetMode="External"/><Relationship Id="rId5" Type="http://schemas.openxmlformats.org/officeDocument/2006/relationships/hyperlink" Target="https://epicgames.slack.com/archives/C045X6U7NSV" TargetMode="External"/><Relationship Id="rId6" Type="http://schemas.openxmlformats.org/officeDocument/2006/relationships/hyperlink" Target="https://jira.it.epicgames.com/issues/?filter=46654&amp;jql=project%20in%20(FORT%2C%20JUNO)%20and%20status%20!%3D%20Backlogged%20and%20(labels%20in%20(Pre_ShitHappens%2C%20QAHighRisk)%20or%20%22Release%20Flags%22%20in%20(Pre-ShitHappens%2C%20QAHighRisk))%20and%20resolution%20%3D%20Unresolved%20and%20fixVersion%20is%20EMPTY%20and%20affectedVersion%20%3D%2033.11%20order%20by%20component%20asc" TargetMode="External"/><Relationship Id="rId7" Type="http://schemas.openxmlformats.org/officeDocument/2006/relationships/hyperlink" Target="https://jira.it.epicgames.com/issues/?filter=46654&amp;jql=project%20in%20(FORT%2C%20JUNO)%20and%20status%20!%3D%20Backlogged%20and%20labels%20in%20(Crash%2C%20LiveCrash%2C%20ClientCrash%2C%20CrashClient%2C%20crash%2C%20CRASH%2C%20ServerAssert%2C%20ServerCrash%2C%20serverCrash%2C%20ServerHang%2C%20ServerEnsure%2C%20Ensure%2C%20ensure%2C%20Assert%2C%20UEFN-Editor-Crash%2C%20UEFN-Editor-Ensure)%20and%20resolution%20%3D%20Unresolved%20and%20fixVersion%20is%20EMPTY%20and%20affectedVersion%20%3D%2033.11%20order%20by%20component%20asc" TargetMode="External"/><Relationship Id="rId8" Type="http://schemas.openxmlformats.org/officeDocument/2006/relationships/hyperlink" Target="https://docs.google.com/spreadsheets/d/19VzAZEnHqCvWaB2Lcs7-yF48vdRX-q3kUJuGEyd3puo/edit" TargetMode="External"/><Relationship Id="rId73" Type="http://schemas.openxmlformats.org/officeDocument/2006/relationships/hyperlink" Target="https://teamcity.ol.epicgames.net/project/_Root?mode=builds" TargetMode="External"/><Relationship Id="rId72" Type="http://schemas.openxmlformats.org/officeDocument/2006/relationships/hyperlink" Target="https://adminportal-website-management.ol.epicgames.net/lightswitch2/schedule/fortnitelivecn?server=Lightswitch&amp;moduleName=lightswitch" TargetMode="External"/><Relationship Id="rId75" Type="http://schemas.openxmlformats.org/officeDocument/2006/relationships/hyperlink" Target="https://fleetman.ol.epicgames.net/project/fortnite/fleet/livecn/deploy/" TargetMode="External"/><Relationship Id="rId74" Type="http://schemas.openxmlformats.org/officeDocument/2006/relationships/hyperlink" Target="https://horde.devtools.epicgames.com/stream/fortnite-main?tab=Promotions" TargetMode="External"/><Relationship Id="rId77" Type="http://schemas.openxmlformats.org/officeDocument/2006/relationships/hyperlink" Target="https://adminportal-website-management.ol.epicgames.net/fortnite/profileProxy?server=Fortnite%20China&amp;moduleName=fortnite" TargetMode="External"/><Relationship Id="rId76" Type="http://schemas.openxmlformats.org/officeDocument/2006/relationships/hyperlink" Target="https://epicgames.slack.com/archives/C048EVAMMGA" TargetMode="External"/><Relationship Id="rId79" Type="http://schemas.openxmlformats.org/officeDocument/2006/relationships/drawing" Target="../drawings/drawing7.xml"/><Relationship Id="rId78" Type="http://schemas.openxmlformats.org/officeDocument/2006/relationships/hyperlink" Target="https://epicgames.app.opsgenie.com/teams/dashboard/76f730d9-7346-4f83-b599-ab3589ba2fce/integrations" TargetMode="External"/><Relationship Id="rId71" Type="http://schemas.openxmlformats.org/officeDocument/2006/relationships/hyperlink" Target="https://adminportal-website-management.ol.epicgames.net/lightswitch2/schedule/fortnitelivecn?server=Lightswitch&amp;moduleName=lightswitch" TargetMode="External"/><Relationship Id="rId70" Type="http://schemas.openxmlformats.org/officeDocument/2006/relationships/hyperlink" Target="https://adminportal-website-management.ol.epicgames.net/fortnite/systemFiles" TargetMode="External"/><Relationship Id="rId62" Type="http://schemas.openxmlformats.org/officeDocument/2006/relationships/hyperlink" Target="https://wiki.it.epicgames.net/display/FORT/Pre-Submission" TargetMode="External"/><Relationship Id="rId61" Type="http://schemas.openxmlformats.org/officeDocument/2006/relationships/hyperlink" Target="https://wiki.it.epicgames.net/display/FORT/Pre-Submission" TargetMode="External"/><Relationship Id="rId64" Type="http://schemas.openxmlformats.org/officeDocument/2006/relationships/hyperlink" Target="https://wiki.it.epicgames.net/pages/viewpage.action?pageId=54231764" TargetMode="External"/><Relationship Id="rId63" Type="http://schemas.openxmlformats.org/officeDocument/2006/relationships/hyperlink" Target="https://wiki.it.epicgames.net/pages/viewpage.action?pageId=54231764" TargetMode="External"/><Relationship Id="rId66" Type="http://schemas.openxmlformats.org/officeDocument/2006/relationships/hyperlink" Target="https://docs.google.com/spreadsheets/d/1nUx7qP1aLLU6D1VVv0Q4mx18aMMG_tz5vmQC0Z9wxgc/edit?usp=sharing" TargetMode="External"/><Relationship Id="rId65" Type="http://schemas.openxmlformats.org/officeDocument/2006/relationships/hyperlink" Target="https://wiki.it.epicgames.net/pages/viewpage.action?spaceKey=FORT&amp;title=Replay+Whitelisting" TargetMode="External"/><Relationship Id="rId68" Type="http://schemas.openxmlformats.org/officeDocument/2006/relationships/hyperlink" Target="https://adminportal-website-management.ol.epicgames.net/lightswitch2/schedule/fortnitelivecn?server=Lightswitch&amp;moduleName=lightswitch" TargetMode="External"/><Relationship Id="rId67" Type="http://schemas.openxmlformats.org/officeDocument/2006/relationships/hyperlink" Target="https://docs.google.com/spreadsheets/d/1w5PQcnciR-lbbU6H6m0aaqgiFWNRbttSr7uEoCmKUzk/edit" TargetMode="External"/><Relationship Id="rId60" Type="http://schemas.openxmlformats.org/officeDocument/2006/relationships/hyperlink" Target="https://wiki.it.epicgames.net/pages/viewpage.action?pageId=54231764" TargetMode="External"/><Relationship Id="rId69" Type="http://schemas.openxmlformats.org/officeDocument/2006/relationships/hyperlink" Target="https://adminportal.ol.epicgames.net/fortnite/profileProxy?server=Fortnite%20China&amp;moduleName=fortnite" TargetMode="External"/><Relationship Id="rId51" Type="http://schemas.openxmlformats.org/officeDocument/2006/relationships/hyperlink" Target="https://docs.google.com/document/d/1sX6760qJvDm9_E5bHtYnfg6nF7VJ4pfRnWhJbBOZZwI/edit" TargetMode="External"/><Relationship Id="rId50" Type="http://schemas.openxmlformats.org/officeDocument/2006/relationships/hyperlink" Target="https://docs.google.com/spreadsheets/d/13zN-3PxF1dWYZNPQOC8tHAGskyl3QszIE9TxYZl-Hmo/edit?gid=460410439" TargetMode="External"/><Relationship Id="rId53" Type="http://schemas.openxmlformats.org/officeDocument/2006/relationships/hyperlink" Target="https://confluence.it.epicgames.com/display/FORT/Release+Accountability" TargetMode="External"/><Relationship Id="rId52" Type="http://schemas.openxmlformats.org/officeDocument/2006/relationships/hyperlink" Target="https://epicgames.slack.com/archives/C046C55NAV6" TargetMode="External"/><Relationship Id="rId55" Type="http://schemas.openxmlformats.org/officeDocument/2006/relationships/hyperlink" Target="https://jira.it.epicgames.net/browse/FORT-247162" TargetMode="External"/><Relationship Id="rId54" Type="http://schemas.openxmlformats.org/officeDocument/2006/relationships/hyperlink" Target="https://jira.it.epicgames.com/secure/RapidBoard.jspa?rapidView=1186" TargetMode="External"/><Relationship Id="rId57" Type="http://schemas.openxmlformats.org/officeDocument/2006/relationships/hyperlink" Target="https://confluence.it.epicgames.com/display/FORT/Playlist+Planning" TargetMode="External"/><Relationship Id="rId56" Type="http://schemas.openxmlformats.org/officeDocument/2006/relationships/hyperlink" Target="https://docs.google.com/spreadsheets/d/1GFEiuJhb8CqH6RKBYFdqG5Ie5H93FO-zm8zfJT6eHfE/edit" TargetMode="External"/><Relationship Id="rId59" Type="http://schemas.openxmlformats.org/officeDocument/2006/relationships/hyperlink" Target="https://appstoreconnect.apple.com/apps" TargetMode="External"/><Relationship Id="rId58" Type="http://schemas.openxmlformats.org/officeDocument/2006/relationships/hyperlink" Target="https://jira.it.epicgames.com/browse/FORT-77229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confluence.it.epicgames.com/display/FORT/iOS+Promotion+Steps" TargetMode="External"/><Relationship Id="rId42" Type="http://schemas.openxmlformats.org/officeDocument/2006/relationships/hyperlink" Target="https://docs.google.com/document/d/1NHhO_XAVOmz6DlAgZSJp9KrlfD0nNb9c929L4l2yd7k/edit" TargetMode="External"/><Relationship Id="rId41" Type="http://schemas.openxmlformats.org/officeDocument/2006/relationships/hyperlink" Target="https://adminportal-website-management.ol.epicgames.net/lightswitch2/schedule/fortnite?server=Lightswitch&amp;moduleName=lightswitch" TargetMode="External"/><Relationship Id="rId44" Type="http://schemas.openxmlformats.org/officeDocument/2006/relationships/hyperlink" Target="https://docs.google.com/document/d/1NHhO_XAVOmz6DlAgZSJp9KrlfD0nNb9c929L4l2yd7k/edit" TargetMode="External"/><Relationship Id="rId43" Type="http://schemas.openxmlformats.org/officeDocument/2006/relationships/hyperlink" Target="https://jira.it.epicgames.com/secure/RapidBoard.jspa?rapidView=1186" TargetMode="External"/><Relationship Id="rId46" Type="http://schemas.openxmlformats.org/officeDocument/2006/relationships/hyperlink" Target="https://confluence.it.epicgames.com/display/FORT/Tracking+Cert+Timelines" TargetMode="External"/><Relationship Id="rId45" Type="http://schemas.openxmlformats.org/officeDocument/2006/relationships/hyperlink" Target="https://jira.it.epicgames.com/secure/RapidBoard.jspa?rapidView=1186" TargetMode="External"/><Relationship Id="rId48" Type="http://schemas.openxmlformats.org/officeDocument/2006/relationships/hyperlink" Target="https://docs.google.com/spreadsheets/d/1XmNNbnrrAcGnDoMe5ANtgucYJPCnXdUIcWRL-fTXSO8" TargetMode="External"/><Relationship Id="rId47" Type="http://schemas.openxmlformats.org/officeDocument/2006/relationships/hyperlink" Target="https://docs.google.com/spreadsheets/d/1_uDC69vTLf3i65Yc5m-MnVIAl0h3UykhQ5xLJXIE0oQ/edit?usp=sharing" TargetMode="External"/><Relationship Id="rId49" Type="http://schemas.openxmlformats.org/officeDocument/2006/relationships/hyperlink" Target="https://docs.google.com/document/d/1sX6760qJvDm9_E5bHtYnfg6nF7VJ4pfRnWhJbBOZZwI/edit" TargetMode="External"/><Relationship Id="rId31" Type="http://schemas.openxmlformats.org/officeDocument/2006/relationships/hyperlink" Target="https://confluence.it.epicgames.com/pages/viewpage.action?pageId=76135659" TargetMode="External"/><Relationship Id="rId30" Type="http://schemas.openxmlformats.org/officeDocument/2006/relationships/hyperlink" Target="https://wiki.it.epicgames.net/display/FORT/Xbox+Patch+-+Submission+and+Publishing" TargetMode="External"/><Relationship Id="rId33" Type="http://schemas.openxmlformats.org/officeDocument/2006/relationships/hyperlink" Target="https://xbox-send.mediashuttle.com/memberLogin" TargetMode="External"/><Relationship Id="rId32" Type="http://schemas.openxmlformats.org/officeDocument/2006/relationships/hyperlink" Target="https://wiki.it.epicgames.net/display/FORT/Upload+PS4+Symbols" TargetMode="External"/><Relationship Id="rId35" Type="http://schemas.openxmlformats.org/officeDocument/2006/relationships/hyperlink" Target="https://confluence-epicgames.atlassian.net/wiki/spaces/ERM/pages/124825681/OneStore+Submission" TargetMode="External"/><Relationship Id="rId34" Type="http://schemas.openxmlformats.org/officeDocument/2006/relationships/hyperlink" Target="https://wiki.it.epicgames.net/display/FORT/Switch+Patch+-+Submission+and+Scheduling" TargetMode="External"/><Relationship Id="rId37" Type="http://schemas.openxmlformats.org/officeDocument/2006/relationships/hyperlink" Target="https://confluence.it.epicgames.com/display/FORT/Oppo+App+Marketplace+Submissions" TargetMode="External"/><Relationship Id="rId36" Type="http://schemas.openxmlformats.org/officeDocument/2006/relationships/hyperlink" Target="https://confluence.it.epicgames.com/pages/viewpage.action?pageId=296128504" TargetMode="External"/><Relationship Id="rId39" Type="http://schemas.openxmlformats.org/officeDocument/2006/relationships/hyperlink" Target="https://confluence.it.epicgames.com/display/FORT/Update+Build+Info%3A+Switch%2C+Sony%2C+Microsoft+and+Android" TargetMode="External"/><Relationship Id="rId38" Type="http://schemas.openxmlformats.org/officeDocument/2006/relationships/hyperlink" Target="https://wiki.it.epicgames.net/display/FORT/Geforce+Now+Submission" TargetMode="External"/><Relationship Id="rId20" Type="http://schemas.openxmlformats.org/officeDocument/2006/relationships/hyperlink" Target="https://epic.enterprise.slack.com/archives/C044JJPCGF9" TargetMode="External"/><Relationship Id="rId22" Type="http://schemas.openxmlformats.org/officeDocument/2006/relationships/hyperlink" Target="https://p.siedev.net/support/issue/21595/_Fortnite_Patch_Release_Roadmap" TargetMode="External"/><Relationship Id="rId21" Type="http://schemas.openxmlformats.org/officeDocument/2006/relationships/hyperlink" Target="https://epic.enterprise.slack.com/archives/C044JJUD5GX" TargetMode="External"/><Relationship Id="rId24" Type="http://schemas.openxmlformats.org/officeDocument/2006/relationships/hyperlink" Target="https://confluence.it.epicgames.com/pages/viewpage.action?pageId=280212224" TargetMode="External"/><Relationship Id="rId23" Type="http://schemas.openxmlformats.org/officeDocument/2006/relationships/hyperlink" Target="https://wiki.it.epicgames.net/display/FORT/PS5+Build+Submission" TargetMode="External"/><Relationship Id="rId26" Type="http://schemas.openxmlformats.org/officeDocument/2006/relationships/hyperlink" Target="https://wiki.it.epicgames.net/display/FORT/Schedule+a+PS5+patch" TargetMode="External"/><Relationship Id="rId25" Type="http://schemas.openxmlformats.org/officeDocument/2006/relationships/hyperlink" Target="https://wiki.it.epicgames.net/display/FORT/Xbox+Patch+-+Submission+and+Publishing" TargetMode="External"/><Relationship Id="rId28" Type="http://schemas.openxmlformats.org/officeDocument/2006/relationships/hyperlink" Target="https://wiki.it.epicgames.net/display/FORT/PS4+Patch+-+Packaging+Remaster" TargetMode="External"/><Relationship Id="rId27" Type="http://schemas.openxmlformats.org/officeDocument/2006/relationships/hyperlink" Target="https://wiki.it.epicgames.net/display/FORT/PS4+Patch+-+Packaging+Remaster" TargetMode="External"/><Relationship Id="rId29" Type="http://schemas.openxmlformats.org/officeDocument/2006/relationships/hyperlink" Target="https://wiki.it.epicgames.net/display/FORT/Schedule+a+PS5+patch" TargetMode="External"/><Relationship Id="rId11" Type="http://schemas.openxmlformats.org/officeDocument/2006/relationships/hyperlink" Target="https://wiki.it.epicgames.net/display/FORT/PS4+Patch+-+Requesting+and+Submitting+Remaster+Patch" TargetMode="External"/><Relationship Id="rId10" Type="http://schemas.openxmlformats.org/officeDocument/2006/relationships/hyperlink" Target="https://wiki.it.epicgames.net/display/FORT/PS4+Patch+-+Requesting+and+Submitting+Remaster+Patch" TargetMode="External"/><Relationship Id="rId13" Type="http://schemas.openxmlformats.org/officeDocument/2006/relationships/hyperlink" Target="https://docs.google.com/document/d/1krb18jjtEBn10duEBgaiklnLnN55RE5raKLL4acSX3c/edit" TargetMode="External"/><Relationship Id="rId12" Type="http://schemas.openxmlformats.org/officeDocument/2006/relationships/hyperlink" Target="https://appstoreconnect.apple.com/apps" TargetMode="External"/><Relationship Id="rId15" Type="http://schemas.openxmlformats.org/officeDocument/2006/relationships/hyperlink" Target="https://confluence.it.epicgames.com/pages/viewpage.action?pageId=54231764" TargetMode="External"/><Relationship Id="rId14" Type="http://schemas.openxmlformats.org/officeDocument/2006/relationships/hyperlink" Target="https://epicgames.slack.com/archives/C07HMAD6YLC/p1727367422195349" TargetMode="External"/><Relationship Id="rId17" Type="http://schemas.openxmlformats.org/officeDocument/2006/relationships/hyperlink" Target="https://fm-as-scale-fn-prod.ol.epicgames.net/fleet/consolecerta/deployments" TargetMode="External"/><Relationship Id="rId16" Type="http://schemas.openxmlformats.org/officeDocument/2006/relationships/hyperlink" Target="https://fleetman.ol.epicgames.net/project/fortnite/fleet/consolecerta/deploys" TargetMode="External"/><Relationship Id="rId19" Type="http://schemas.openxmlformats.org/officeDocument/2006/relationships/hyperlink" Target="https://epicgames.slack.com/archives/C019Y08LZBQ" TargetMode="External"/><Relationship Id="rId18" Type="http://schemas.openxmlformats.org/officeDocument/2006/relationships/hyperlink" Target="https://wiki.it.epicgames.net/display/FORT/Get+Patch+Sizes" TargetMode="External"/><Relationship Id="rId1" Type="http://schemas.openxmlformats.org/officeDocument/2006/relationships/comments" Target="../comments3.xml"/><Relationship Id="rId2" Type="http://schemas.openxmlformats.org/officeDocument/2006/relationships/hyperlink" Target="https://wiki.it.epicgames.net/display/FORT/Publishing+Tool+Version" TargetMode="External"/><Relationship Id="rId3" Type="http://schemas.openxmlformats.org/officeDocument/2006/relationships/hyperlink" Target="https://p.siedev.net/docs/master_submission" TargetMode="External"/><Relationship Id="rId4" Type="http://schemas.openxmlformats.org/officeDocument/2006/relationships/hyperlink" Target="https://confluence.it.epicgames.com/display/FORT/PS4+Patch+-+Pre-Submission" TargetMode="External"/><Relationship Id="rId9" Type="http://schemas.openxmlformats.org/officeDocument/2006/relationships/hyperlink" Target="https://jira.it.epicgames.com/secure/Dashboard.jspa?selectPageId=25898" TargetMode="External"/><Relationship Id="rId5" Type="http://schemas.openxmlformats.org/officeDocument/2006/relationships/hyperlink" Target="https://epicgames.slack.com/archives/C044BSHSW3X" TargetMode="External"/><Relationship Id="rId6" Type="http://schemas.openxmlformats.org/officeDocument/2006/relationships/hyperlink" Target="https://wiki.it.epicgames.net/pages/viewpage.action?pageId=76120628" TargetMode="External"/><Relationship Id="rId7" Type="http://schemas.openxmlformats.org/officeDocument/2006/relationships/hyperlink" Target="https://epic.enterprise.slack.com/archives/C04534EGS2X" TargetMode="External"/><Relationship Id="rId8" Type="http://schemas.openxmlformats.org/officeDocument/2006/relationships/hyperlink" Target="https://adminportal.ol.epicgames.net/launcher/buildinfo/app/FortniteContentBuilds" TargetMode="External"/><Relationship Id="rId73" Type="http://schemas.openxmlformats.org/officeDocument/2006/relationships/hyperlink" Target="https://fleetman.ol.epicgames.net/project/fortnite/fleet/livecn/deploy/" TargetMode="External"/><Relationship Id="rId72" Type="http://schemas.openxmlformats.org/officeDocument/2006/relationships/hyperlink" Target="https://horde.devtools.epicgames.com/stream/fortnite-main?tab=Promotions" TargetMode="External"/><Relationship Id="rId75" Type="http://schemas.openxmlformats.org/officeDocument/2006/relationships/hyperlink" Target="https://adminportal-website-management.ol.epicgames.net/fortnite/profileProxy?server=Fortnite%20China&amp;moduleName=fortnite" TargetMode="External"/><Relationship Id="rId74" Type="http://schemas.openxmlformats.org/officeDocument/2006/relationships/hyperlink" Target="https://epicgames.slack.com/archives/C048EVAMMGA" TargetMode="External"/><Relationship Id="rId77" Type="http://schemas.openxmlformats.org/officeDocument/2006/relationships/drawing" Target="../drawings/drawing8.xml"/><Relationship Id="rId76" Type="http://schemas.openxmlformats.org/officeDocument/2006/relationships/hyperlink" Target="https://epicgames.app.opsgenie.com/teams/dashboard/76f730d9-7346-4f83-b599-ab3589ba2fce/integrations" TargetMode="External"/><Relationship Id="rId78" Type="http://schemas.openxmlformats.org/officeDocument/2006/relationships/vmlDrawing" Target="../drawings/vmlDrawing3.vml"/><Relationship Id="rId71" Type="http://schemas.openxmlformats.org/officeDocument/2006/relationships/hyperlink" Target="https://teamcity.ol.epicgames.net/project/_Root?mode=builds" TargetMode="External"/><Relationship Id="rId70" Type="http://schemas.openxmlformats.org/officeDocument/2006/relationships/hyperlink" Target="https://adminportal-website-management.ol.epicgames.net/lightswitch2/schedule/fortnitelivecn?server=Lightswitch&amp;moduleName=lightswitch" TargetMode="External"/><Relationship Id="rId62" Type="http://schemas.openxmlformats.org/officeDocument/2006/relationships/hyperlink" Target="https://wiki.it.epicgames.net/pages/viewpage.action?pageId=54231764" TargetMode="External"/><Relationship Id="rId61" Type="http://schemas.openxmlformats.org/officeDocument/2006/relationships/hyperlink" Target="https://wiki.it.epicgames.net/pages/viewpage.action?pageId=54231764" TargetMode="External"/><Relationship Id="rId64" Type="http://schemas.openxmlformats.org/officeDocument/2006/relationships/hyperlink" Target="https://docs.google.com/spreadsheets/d/1nUx7qP1aLLU6D1VVv0Q4mx18aMMG_tz5vmQC0Z9wxgc/edit?usp=sharing" TargetMode="External"/><Relationship Id="rId63" Type="http://schemas.openxmlformats.org/officeDocument/2006/relationships/hyperlink" Target="https://wiki.it.epicgames.net/pages/viewpage.action?spaceKey=FORT&amp;title=Replay+Whitelisting" TargetMode="External"/><Relationship Id="rId66" Type="http://schemas.openxmlformats.org/officeDocument/2006/relationships/hyperlink" Target="https://adminportal-website-management.ol.epicgames.net/lightswitch2/schedule/fortnitelivecn?server=Lightswitch&amp;moduleName=lightswitch" TargetMode="External"/><Relationship Id="rId65" Type="http://schemas.openxmlformats.org/officeDocument/2006/relationships/hyperlink" Target="https://docs.google.com/spreadsheets/d/1w5PQcnciR-lbbU6H6m0aaqgiFWNRbttSr7uEoCmKUzk/edit" TargetMode="External"/><Relationship Id="rId68" Type="http://schemas.openxmlformats.org/officeDocument/2006/relationships/hyperlink" Target="https://adminportal-website-management.ol.epicgames.net/fortnite/systemFiles" TargetMode="External"/><Relationship Id="rId67" Type="http://schemas.openxmlformats.org/officeDocument/2006/relationships/hyperlink" Target="https://adminportal.ol.epicgames.net/fortnite/profileProxy?server=Fortnite%20China&amp;moduleName=fortnite" TargetMode="External"/><Relationship Id="rId60" Type="http://schemas.openxmlformats.org/officeDocument/2006/relationships/hyperlink" Target="https://wiki.it.epicgames.net/display/FORT/Pre-Submission" TargetMode="External"/><Relationship Id="rId69" Type="http://schemas.openxmlformats.org/officeDocument/2006/relationships/hyperlink" Target="https://adminportal-website-management.ol.epicgames.net/lightswitch2/schedule/fortnitelivecn?server=Lightswitch&amp;moduleName=lightswitch" TargetMode="External"/><Relationship Id="rId51" Type="http://schemas.openxmlformats.org/officeDocument/2006/relationships/hyperlink" Target="https://confluence.it.epicgames.com/display/FORT/Release+Accountability" TargetMode="External"/><Relationship Id="rId50" Type="http://schemas.openxmlformats.org/officeDocument/2006/relationships/hyperlink" Target="https://epicgames.slack.com/archives/C046C55NAV6" TargetMode="External"/><Relationship Id="rId53" Type="http://schemas.openxmlformats.org/officeDocument/2006/relationships/hyperlink" Target="https://jira.it.epicgames.net/browse/FORT-247162" TargetMode="External"/><Relationship Id="rId52" Type="http://schemas.openxmlformats.org/officeDocument/2006/relationships/hyperlink" Target="https://jira.it.epicgames.com/secure/RapidBoard.jspa?rapidView=1186" TargetMode="External"/><Relationship Id="rId55" Type="http://schemas.openxmlformats.org/officeDocument/2006/relationships/hyperlink" Target="https://confluence.it.epicgames.com/display/FORT/Playlist+Planning" TargetMode="External"/><Relationship Id="rId54" Type="http://schemas.openxmlformats.org/officeDocument/2006/relationships/hyperlink" Target="https://docs.google.com/spreadsheets/d/1GFEiuJhb8CqH6RKBYFdqG5Ie5H93FO-zm8zfJT6eHfE/edit" TargetMode="External"/><Relationship Id="rId57" Type="http://schemas.openxmlformats.org/officeDocument/2006/relationships/hyperlink" Target="https://appstoreconnect.apple.com/apps" TargetMode="External"/><Relationship Id="rId56" Type="http://schemas.openxmlformats.org/officeDocument/2006/relationships/hyperlink" Target="https://jira.it.epicgames.com/browse/FORT-772296" TargetMode="External"/><Relationship Id="rId59" Type="http://schemas.openxmlformats.org/officeDocument/2006/relationships/hyperlink" Target="https://wiki.it.epicgames.net/display/FORT/Pre-Submission" TargetMode="External"/><Relationship Id="rId58" Type="http://schemas.openxmlformats.org/officeDocument/2006/relationships/hyperlink" Target="https://wiki.it.epicgames.net/pages/viewpage.action?pageId=54231764"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confluence.it.epicgames.com/pages/viewpage.action?pageId=337806837" TargetMode="External"/><Relationship Id="rId42" Type="http://schemas.openxmlformats.org/officeDocument/2006/relationships/hyperlink" Target="https://horde.devtools.epicgames.com/project/fortnite" TargetMode="External"/><Relationship Id="rId41" Type="http://schemas.openxmlformats.org/officeDocument/2006/relationships/hyperlink" Target="https://docs.google.com/spreadsheets/d/11P9U3a6TDH-u8mR6ynIKFpqGKaMxSe-NbvfAmt42iIY/edit" TargetMode="External"/><Relationship Id="rId44" Type="http://schemas.openxmlformats.org/officeDocument/2006/relationships/hyperlink" Target="https://horde.devtools.epicgames.com/project/fortnite" TargetMode="External"/><Relationship Id="rId43" Type="http://schemas.openxmlformats.org/officeDocument/2006/relationships/hyperlink" Target="https://epic.enterprise.slack.com/archives/C046ZN312KB" TargetMode="External"/><Relationship Id="rId46" Type="http://schemas.openxmlformats.org/officeDocument/2006/relationships/hyperlink" Target="https://docs.google.com/spreadsheets/d/11P9U3a6TDH-u8mR6ynIKFpqGKaMxSe-NbvfAmt42iIY/edit" TargetMode="External"/><Relationship Id="rId45" Type="http://schemas.openxmlformats.org/officeDocument/2006/relationships/hyperlink" Target="https://data-asset-directory-admin-service-prod.ol.epicgames.net/ui/assets/Fortnite" TargetMode="External"/><Relationship Id="rId107" Type="http://schemas.openxmlformats.org/officeDocument/2006/relationships/hyperlink" Target="https://epicgames.slack.com/archives/C046C55NAV6" TargetMode="External"/><Relationship Id="rId106" Type="http://schemas.openxmlformats.org/officeDocument/2006/relationships/hyperlink" Target="https://docs.google.com/document/d/1sX6760qJvDm9_E5bHtYnfg6nF7VJ4pfRnWhJbBOZZwI/edit" TargetMode="External"/><Relationship Id="rId105" Type="http://schemas.openxmlformats.org/officeDocument/2006/relationships/hyperlink" Target="https://jira.it.epicgames.com/secure/RapidBoard.jspa?rapidView=1186" TargetMode="External"/><Relationship Id="rId104" Type="http://schemas.openxmlformats.org/officeDocument/2006/relationships/hyperlink" Target="https://drive.google.com/drive/folders/1c0qvaBuvwtNqX6JaQyai-eV8pZuHjnki" TargetMode="External"/><Relationship Id="rId109" Type="http://schemas.openxmlformats.org/officeDocument/2006/relationships/hyperlink" Target="https://jira.it.epicgames.com/secure/RapidBoard.jspa?rapidView=1186" TargetMode="External"/><Relationship Id="rId108" Type="http://schemas.openxmlformats.org/officeDocument/2006/relationships/hyperlink" Target="https://docs.google.com/document/d/1NHhO_XAVOmz6DlAgZSJp9KrlfD0nNb9c929L4l2yd7k/edit" TargetMode="External"/><Relationship Id="rId48" Type="http://schemas.openxmlformats.org/officeDocument/2006/relationships/hyperlink" Target="https://fleetman.ol.epicgames.net/project/fortnite/releases" TargetMode="External"/><Relationship Id="rId47" Type="http://schemas.openxmlformats.org/officeDocument/2006/relationships/hyperlink" Target="https://confluence.it.epicgames.com/pages/viewpage.action?pageId=296137463" TargetMode="External"/><Relationship Id="rId49" Type="http://schemas.openxmlformats.org/officeDocument/2006/relationships/hyperlink" Target="https://confluence.it.epicgames.com/display/FORT/Temporary+Allow+List+Process" TargetMode="External"/><Relationship Id="rId103" Type="http://schemas.openxmlformats.org/officeDocument/2006/relationships/hyperlink" Target="https://wiki.it.epicgames.net/display/FORT/How+to+Index+Symbols+Manually+for+Crash+Reporter" TargetMode="External"/><Relationship Id="rId102" Type="http://schemas.openxmlformats.org/officeDocument/2006/relationships/hyperlink" Target="https://confluence.it.epicgames.com/display/FORT/Update+Build+Info%3A+Switch%2C+Sony%2C+Microsoft+and+Android" TargetMode="External"/><Relationship Id="rId101" Type="http://schemas.openxmlformats.org/officeDocument/2006/relationships/hyperlink" Target="https://horde.devtools.epicgames.com/stream/fortnite-main?tab=Patching" TargetMode="External"/><Relationship Id="rId100" Type="http://schemas.openxmlformats.org/officeDocument/2006/relationships/hyperlink" Target="https://wiki.it.epicgames.net/display/FORT/Generate+Optimized+Patches" TargetMode="External"/><Relationship Id="rId31" Type="http://schemas.openxmlformats.org/officeDocument/2006/relationships/hyperlink" Target="https://wiki.it.epicgames.net/display/FORT/Publishing+Tool+Version" TargetMode="External"/><Relationship Id="rId30" Type="http://schemas.openxmlformats.org/officeDocument/2006/relationships/hyperlink" Target="mailto:adam.baxter@epicgames.com" TargetMode="External"/><Relationship Id="rId33" Type="http://schemas.openxmlformats.org/officeDocument/2006/relationships/hyperlink" Target="https://jira.it.epicgames.com/issues/?filter=46654&amp;jql=project%20%3D%20FORT%20AND%20status%20!%3D%20Closed%20AND%20labels%20in%20(Crash%2C%20LiveCrash%2C%20ClientCrash%2C%20CrashClient%2C%20crash%2C%20CRASH%2C%20ServerAssert%2C%20ServerCrash%2C%20serverCrash%2C%20ServerHang%2C%20ServerEnsure%2C%20Ensure%2C%20ensure%2C%20Assert%2C%20UEFN-Editor-Crash%2C%20UEFN-Editor-Ensure)%20AND%20resolution%20%3D%20Unresolved%20AND%20(labels%20is%20not%20EMPTY%20AND%20labels%20not%20in%20(OOB)%20OR%20labels%20is%20EMPTY)%20AND%20affectedVersion%20%3D%2025.00%20ORDER%20BY%20Rank%20ASC" TargetMode="External"/><Relationship Id="rId32" Type="http://schemas.openxmlformats.org/officeDocument/2006/relationships/hyperlink" Target="https://confluence.it.epicgames.com/display/FORT/PS4+Patch+-+Pre-Submission" TargetMode="External"/><Relationship Id="rId35" Type="http://schemas.openxmlformats.org/officeDocument/2006/relationships/hyperlink" Target="https://docs.google.com/spreadsheets/d/1FDvzspyyWzvJBa6tTD52w5OVoYa-lDoSLDT0T667rjk" TargetMode="External"/><Relationship Id="rId181" Type="http://schemas.openxmlformats.org/officeDocument/2006/relationships/vmlDrawing" Target="../drawings/vmlDrawing4.vml"/><Relationship Id="rId34" Type="http://schemas.openxmlformats.org/officeDocument/2006/relationships/hyperlink" Target="https://docs.google.com/spreadsheets/d/1FDvzspyyWzvJBa6tTD52w5OVoYa-lDoSLDT0T667rjk" TargetMode="External"/><Relationship Id="rId180" Type="http://schemas.openxmlformats.org/officeDocument/2006/relationships/drawing" Target="../drawings/drawing9.xml"/><Relationship Id="rId37" Type="http://schemas.openxmlformats.org/officeDocument/2006/relationships/hyperlink" Target="https://docs.google.com/spreadsheets/d/11P9U3a6TDH-u8mR6ynIKFpqGKaMxSe-NbvfAmt42iIY/edit" TargetMode="External"/><Relationship Id="rId176" Type="http://schemas.openxmlformats.org/officeDocument/2006/relationships/hyperlink" Target="https://fleetman.ol.epicgames.net/project/fortnite/fleet/livecn/deploy/" TargetMode="External"/><Relationship Id="rId36" Type="http://schemas.openxmlformats.org/officeDocument/2006/relationships/hyperlink" Target="https://confluence.it.epicgames.com/display/FORT/Fortnite+Release+Strategy" TargetMode="External"/><Relationship Id="rId175" Type="http://schemas.openxmlformats.org/officeDocument/2006/relationships/hyperlink" Target="https://horde.devtools.epicgames.com/stream/fortnite-main?tab=Promotions" TargetMode="External"/><Relationship Id="rId39" Type="http://schemas.openxmlformats.org/officeDocument/2006/relationships/hyperlink" Target="https://docs.google.com/spreadsheets/d/1aPCKDpei31VrxbJrD4ZKkAUAZeBCj6Ec2OrgeiyNP5U/edit" TargetMode="External"/><Relationship Id="rId174" Type="http://schemas.openxmlformats.org/officeDocument/2006/relationships/hyperlink" Target="https://teamcity.ol.epicgames.net/project/_Root?mode=builds" TargetMode="External"/><Relationship Id="rId38" Type="http://schemas.openxmlformats.org/officeDocument/2006/relationships/hyperlink" Target="https://jira.it.epicgames.com/secure/Dashboard.jspa?selectPageId=25898" TargetMode="External"/><Relationship Id="rId173" Type="http://schemas.openxmlformats.org/officeDocument/2006/relationships/hyperlink" Target="https://adminportal-website-management.ol.epicgames.net/lightswitch2/schedule/fortnitelivecn?server=Lightswitch&amp;moduleName=lightswitch" TargetMode="External"/><Relationship Id="rId179" Type="http://schemas.openxmlformats.org/officeDocument/2006/relationships/hyperlink" Target="https://epicgames.app.opsgenie.com/teams/dashboard/76f730d9-7346-4f83-b599-ab3589ba2fce/integrations" TargetMode="External"/><Relationship Id="rId178" Type="http://schemas.openxmlformats.org/officeDocument/2006/relationships/hyperlink" Target="https://adminportal-website-management.ol.epicgames.net/fortnite/profileProxy?server=Fortnite%20China&amp;moduleName=fortnite" TargetMode="External"/><Relationship Id="rId177" Type="http://schemas.openxmlformats.org/officeDocument/2006/relationships/hyperlink" Target="https://epicgames.slack.com/archives/C048EVAMMGA" TargetMode="External"/><Relationship Id="rId20" Type="http://schemas.openxmlformats.org/officeDocument/2006/relationships/hyperlink" Target="https://jira.it.epicgames.net/browse/FORT-247164" TargetMode="External"/><Relationship Id="rId22" Type="http://schemas.openxmlformats.org/officeDocument/2006/relationships/hyperlink" Target="https://epicgames.slack.com/archives/C0440HNJFJT" TargetMode="External"/><Relationship Id="rId21" Type="http://schemas.openxmlformats.org/officeDocument/2006/relationships/hyperlink" Target="https://epicgames.slack.com/archives/C0440HNJFJT" TargetMode="External"/><Relationship Id="rId24" Type="http://schemas.openxmlformats.org/officeDocument/2006/relationships/hyperlink" Target="https://calendar.google.com/calendar/u/0/r/week" TargetMode="External"/><Relationship Id="rId23" Type="http://schemas.openxmlformats.org/officeDocument/2006/relationships/hyperlink" Target="https://calendar.google.com/calendar/u/0/r/week" TargetMode="External"/><Relationship Id="rId129" Type="http://schemas.openxmlformats.org/officeDocument/2006/relationships/hyperlink" Target="https://docs.google.com/document/d/1PPzUsg2HzXgBRx2IdYGswNCBFaLjn9hgOvdhjaRSD4g/edit" TargetMode="External"/><Relationship Id="rId128" Type="http://schemas.openxmlformats.org/officeDocument/2006/relationships/hyperlink" Target="https://docs.google.com/document/d/1d42OZnvcVzl8yqikEdsix_Y3hbD9Vm32vm_mvqQ29Gc/edit" TargetMode="External"/><Relationship Id="rId127" Type="http://schemas.openxmlformats.org/officeDocument/2006/relationships/hyperlink" Target="https://teamcity.ol.epicgames.net/viewType.html?buildTypeId=ServiceFortnite_QueueWorker_DeployFortniteQueueWorkerProd11LiveDanger" TargetMode="External"/><Relationship Id="rId126" Type="http://schemas.openxmlformats.org/officeDocument/2006/relationships/hyperlink" Target="https://partners.playstation.net/hub" TargetMode="External"/><Relationship Id="rId26" Type="http://schemas.openxmlformats.org/officeDocument/2006/relationships/hyperlink" Target="https://confluence.it.epicgames.com/display/FORT/Enabling+and+Disabling+Scheduled+Horde+Builds" TargetMode="External"/><Relationship Id="rId121" Type="http://schemas.openxmlformats.org/officeDocument/2006/relationships/hyperlink" Target="https://fm-as-scale-fn-prod.ol.epicgames.net/fleet/live" TargetMode="External"/><Relationship Id="rId25" Type="http://schemas.openxmlformats.org/officeDocument/2006/relationships/hyperlink" Target="https://calendar.google.com/calendar/u/0/r/week" TargetMode="External"/><Relationship Id="rId120" Type="http://schemas.openxmlformats.org/officeDocument/2006/relationships/hyperlink" Target="https://confluence.it.epicgames.com/display/FORT/Generate+Optimized+Patches" TargetMode="External"/><Relationship Id="rId28" Type="http://schemas.openxmlformats.org/officeDocument/2006/relationships/hyperlink" Target="mailto:paris.nourmohammadi@epicgames.com" TargetMode="External"/><Relationship Id="rId27" Type="http://schemas.openxmlformats.org/officeDocument/2006/relationships/hyperlink" Target="https://epicgames.slack.com/archives/C04586VMG3S" TargetMode="External"/><Relationship Id="rId125" Type="http://schemas.openxmlformats.org/officeDocument/2006/relationships/hyperlink" Target="https://partners.playstation.net/hub" TargetMode="External"/><Relationship Id="rId29" Type="http://schemas.openxmlformats.org/officeDocument/2006/relationships/hyperlink" Target="mailto:adam.baxter@epicgames.com" TargetMode="External"/><Relationship Id="rId124" Type="http://schemas.openxmlformats.org/officeDocument/2006/relationships/hyperlink" Target="https://grafana.ol.epicgames.net/d/000000071/fortnite-operational-health?orgId=1&amp;refresh=1m" TargetMode="External"/><Relationship Id="rId123" Type="http://schemas.openxmlformats.org/officeDocument/2006/relationships/hyperlink" Target="https://docs.google.com/document/d/1d42OZnvcVzl8yqikEdsix_Y3hbD9Vm32vm_mvqQ29Gc/edit" TargetMode="External"/><Relationship Id="rId122" Type="http://schemas.openxmlformats.org/officeDocument/2006/relationships/hyperlink" Target="https://adminportal.ol.epicgames.net/fortnite/profileProxy?server=Fortnite%20Live&amp;moduleName=fortnite" TargetMode="External"/><Relationship Id="rId95" Type="http://schemas.openxmlformats.org/officeDocument/2006/relationships/hyperlink" Target="https://confluence.it.epicgames.com/display/FORT/Oppo+App+Marketplace+Submissions" TargetMode="External"/><Relationship Id="rId94" Type="http://schemas.openxmlformats.org/officeDocument/2006/relationships/hyperlink" Target="https://wiki.it.epicgames.net/display/FORT/Switch+Patch+-+Submission+and+Scheduling" TargetMode="External"/><Relationship Id="rId97" Type="http://schemas.openxmlformats.org/officeDocument/2006/relationships/hyperlink" Target="https://epicgames.slack.com/archives/C045DUMSVTJ" TargetMode="External"/><Relationship Id="rId96" Type="http://schemas.openxmlformats.org/officeDocument/2006/relationships/hyperlink" Target="https://wiki.it.epicgames.net/display/FORT/Geforce+Now+Submission" TargetMode="External"/><Relationship Id="rId11" Type="http://schemas.openxmlformats.org/officeDocument/2006/relationships/hyperlink" Target="https://epic.gm/3fl" TargetMode="External"/><Relationship Id="rId99" Type="http://schemas.openxmlformats.org/officeDocument/2006/relationships/hyperlink" Target="https://epicgames.slack.com/archives/C06QF2JG81X/p1713819808084769" TargetMode="External"/><Relationship Id="rId10" Type="http://schemas.openxmlformats.org/officeDocument/2006/relationships/hyperlink" Target="https://docs.google.com/spreadsheets/d/11P9U3a6TDH-u8mR6ynIKFpqGKaMxSe-NbvfAmt42iIY/edit" TargetMode="External"/><Relationship Id="rId98" Type="http://schemas.openxmlformats.org/officeDocument/2006/relationships/hyperlink" Target="https://epicgames.slack.com/archives/C06QF2JG81X/p1713819808084769" TargetMode="External"/><Relationship Id="rId13" Type="http://schemas.openxmlformats.org/officeDocument/2006/relationships/hyperlink" Target="https://docs.google.com/spreadsheets/d/1w5PQcnciR-lbbU6H6m0aaqgiFWNRbttSr7uEoCmKUzk/edit" TargetMode="External"/><Relationship Id="rId12" Type="http://schemas.openxmlformats.org/officeDocument/2006/relationships/hyperlink" Target="https://confluence.it.epicgames.com/display/FORT/Release+Accountability" TargetMode="External"/><Relationship Id="rId91" Type="http://schemas.openxmlformats.org/officeDocument/2006/relationships/hyperlink" Target="https://wiki.it.epicgames.net/display/FORT/Xbox+Patch+-+Submission+and+Publishing" TargetMode="External"/><Relationship Id="rId90" Type="http://schemas.openxmlformats.org/officeDocument/2006/relationships/hyperlink" Target="https://testrail.it.epicgames.com/index.php?/projects/overview/2" TargetMode="External"/><Relationship Id="rId93" Type="http://schemas.openxmlformats.org/officeDocument/2006/relationships/hyperlink" Target="https://wiki.it.epicgames.net/display/FORT/Upload+PS4+Symbols" TargetMode="External"/><Relationship Id="rId92" Type="http://schemas.openxmlformats.org/officeDocument/2006/relationships/hyperlink" Target="https://confluence.it.epicgames.com/pages/viewpage.action?pageId=76135659" TargetMode="External"/><Relationship Id="rId118" Type="http://schemas.openxmlformats.org/officeDocument/2006/relationships/hyperlink" Target="https://adminportal.ol.epicgames.net/launcher/buildinfo/app/Fortnite" TargetMode="External"/><Relationship Id="rId117" Type="http://schemas.openxmlformats.org/officeDocument/2006/relationships/hyperlink" Target="https://docs.google.com/spreadsheets/d/1dycxSjGsHUC29FRelcLz1AVxtBZ8QW2NiG7WsNt-eXo/edit" TargetMode="External"/><Relationship Id="rId116" Type="http://schemas.openxmlformats.org/officeDocument/2006/relationships/hyperlink" Target="https://epicgames.slack.com/archives/C045DUMSVTJ" TargetMode="External"/><Relationship Id="rId115" Type="http://schemas.openxmlformats.org/officeDocument/2006/relationships/hyperlink" Target="https://adminportal.ol.epicgames.net/launcher/buildinfo/app/Fortnite" TargetMode="External"/><Relationship Id="rId119" Type="http://schemas.openxmlformats.org/officeDocument/2006/relationships/hyperlink" Target="https://confluence.it.epicgames.com/display/FORT/Change+Switch+Crash+Reporter+Version" TargetMode="External"/><Relationship Id="rId15" Type="http://schemas.openxmlformats.org/officeDocument/2006/relationships/hyperlink" Target="https://confluence.it.epicgames.com/display/FORT/Updating+UGS+MOTD" TargetMode="External"/><Relationship Id="rId110" Type="http://schemas.openxmlformats.org/officeDocument/2006/relationships/hyperlink" Target="https://docs.google.com/document/d/1NHhO_XAVOmz6DlAgZSJp9KrlfD0nNb9c929L4l2yd7k/edit" TargetMode="External"/><Relationship Id="rId14" Type="http://schemas.openxmlformats.org/officeDocument/2006/relationships/hyperlink" Target="https://docs.google.com/spreadsheets/d/11P9U3a6TDH-u8mR6ynIKFpqGKaMxSe-NbvfAmt42iIY/edit" TargetMode="External"/><Relationship Id="rId17" Type="http://schemas.openxmlformats.org/officeDocument/2006/relationships/hyperlink" Target="https://epicgames.slack.com/archives/C04586VMG3S" TargetMode="External"/><Relationship Id="rId16" Type="http://schemas.openxmlformats.org/officeDocument/2006/relationships/hyperlink" Target="https://docs.google.com/spreadsheets/d/11P9U3a6TDH-u8mR6ynIKFpqGKaMxSe-NbvfAmt42iIY/edit" TargetMode="External"/><Relationship Id="rId19" Type="http://schemas.openxmlformats.org/officeDocument/2006/relationships/hyperlink" Target="https://docs.google.com/spreadsheets/d/11P9U3a6TDH-u8mR6ynIKFpqGKaMxSe-NbvfAmt42iIY/edit" TargetMode="External"/><Relationship Id="rId114" Type="http://schemas.openxmlformats.org/officeDocument/2006/relationships/hyperlink" Target="https://docs.google.com/spreadsheets/d/1bcIZ5_CIgJCjJ8XnBftp4_tLz5UOAtZIm2B-tZI6PqQ/edit" TargetMode="External"/><Relationship Id="rId18" Type="http://schemas.openxmlformats.org/officeDocument/2006/relationships/hyperlink" Target="https://docs.google.com/spreadsheets/d/11P9U3a6TDH-u8mR6ynIKFpqGKaMxSe-NbvfAmt42iIY/edit" TargetMode="External"/><Relationship Id="rId113" Type="http://schemas.openxmlformats.org/officeDocument/2006/relationships/hyperlink" Target="https://adminportal-website-management.ol.epicgames.net/lightswitch2/schedule/fortnite?server=Lightswitch&amp;moduleName=lightswitch" TargetMode="External"/><Relationship Id="rId112" Type="http://schemas.openxmlformats.org/officeDocument/2006/relationships/hyperlink" Target="https://p4-swarm.epicgames.net/" TargetMode="External"/><Relationship Id="rId111" Type="http://schemas.openxmlformats.org/officeDocument/2006/relationships/hyperlink" Target="https://jira.it.epicgames.com/secure/RapidBoard.jspa?rapidView=1186" TargetMode="External"/><Relationship Id="rId84" Type="http://schemas.openxmlformats.org/officeDocument/2006/relationships/hyperlink" Target="https://wiki.it.epicgames.net/display/FORT/PS4+Patch+-+Packaging+Remaster" TargetMode="External"/><Relationship Id="rId83" Type="http://schemas.openxmlformats.org/officeDocument/2006/relationships/hyperlink" Target="https://wiki.it.epicgames.net/display/FORT/PS4+Patch+-+Packaging+Remaster" TargetMode="External"/><Relationship Id="rId86" Type="http://schemas.openxmlformats.org/officeDocument/2006/relationships/hyperlink" Target="https://confluence.it.epicgames.com/display/FORT/Build+Protection" TargetMode="External"/><Relationship Id="rId85" Type="http://schemas.openxmlformats.org/officeDocument/2006/relationships/hyperlink" Target="https://wiki.it.epicgames.net/display/FORT/Schedule+a+PS5+patch" TargetMode="External"/><Relationship Id="rId88" Type="http://schemas.openxmlformats.org/officeDocument/2006/relationships/hyperlink" Target="https://epicgames.slack.com/archives/C04586VMG3S" TargetMode="External"/><Relationship Id="rId150" Type="http://schemas.openxmlformats.org/officeDocument/2006/relationships/hyperlink" Target="https://epicgames.slack.com/archives/C04586VMG3S" TargetMode="External"/><Relationship Id="rId87" Type="http://schemas.openxmlformats.org/officeDocument/2006/relationships/hyperlink" Target="https://docs.google.com/spreadsheets/d/1UQ-a2r1fo6NL7PPccBIx2UmtOYRhnc505yws2XKAm_U/edit" TargetMode="External"/><Relationship Id="rId89" Type="http://schemas.openxmlformats.org/officeDocument/2006/relationships/hyperlink" Target="https://jira.it.epicgames.com/secure/RapidBoard.jspa?rapidView=1186" TargetMode="External"/><Relationship Id="rId80" Type="http://schemas.openxmlformats.org/officeDocument/2006/relationships/hyperlink" Target="https://confluence.it.epicgames.com/pages/viewpage.action?pageId=296128504" TargetMode="External"/><Relationship Id="rId82" Type="http://schemas.openxmlformats.org/officeDocument/2006/relationships/hyperlink" Target="https://wiki.it.epicgames.net/display/FORT/Schedule+a+PS5+patch" TargetMode="External"/><Relationship Id="rId81" Type="http://schemas.openxmlformats.org/officeDocument/2006/relationships/hyperlink" Target="https://wiki.it.epicgames.net/display/FORT/Xbox+Patch+-+Submission+and+Publishing" TargetMode="External"/><Relationship Id="rId1" Type="http://schemas.openxmlformats.org/officeDocument/2006/relationships/comments" Target="../comments4.xml"/><Relationship Id="rId2" Type="http://schemas.openxmlformats.org/officeDocument/2006/relationships/hyperlink" Target="https://epicgames.slack.com/archives/C04586VMG3S" TargetMode="External"/><Relationship Id="rId3" Type="http://schemas.openxmlformats.org/officeDocument/2006/relationships/hyperlink" Target="https://epicgames.slack.com/archives/C04586VMG3S/p1704743240474509" TargetMode="External"/><Relationship Id="rId149" Type="http://schemas.openxmlformats.org/officeDocument/2006/relationships/hyperlink" Target="https://fm-as-scale-fn-prod.ol.epicgames.net/fleet/live/scalecapacity" TargetMode="External"/><Relationship Id="rId4" Type="http://schemas.openxmlformats.org/officeDocument/2006/relationships/hyperlink" Target="https://epicgames.slack.com/archives/C04586VMG3S/p1705949895880899" TargetMode="External"/><Relationship Id="rId148" Type="http://schemas.openxmlformats.org/officeDocument/2006/relationships/hyperlink" Target="https://fm-as-scale-fn-prod.ol.epicgames.net/fleet/live" TargetMode="External"/><Relationship Id="rId9" Type="http://schemas.openxmlformats.org/officeDocument/2006/relationships/hyperlink" Target="https://docs.google.com/spreadsheets/d/1X03BYaAsXUnyHQcC_GdOa6_fpVh-hZZkiiI35Efqjqg/edit" TargetMode="External"/><Relationship Id="rId143" Type="http://schemas.openxmlformats.org/officeDocument/2006/relationships/hyperlink" Target="https://jira.it.epicgames.com/browse/FNR-1132" TargetMode="External"/><Relationship Id="rId142" Type="http://schemas.openxmlformats.org/officeDocument/2006/relationships/hyperlink" Target="https://miro.com/app/board/uXjVOu8Riy0=/" TargetMode="External"/><Relationship Id="rId141" Type="http://schemas.openxmlformats.org/officeDocument/2006/relationships/hyperlink" Target="https://api.slack.com/apps/A044VB8SXFV/incoming-webhooks?" TargetMode="External"/><Relationship Id="rId140" Type="http://schemas.openxmlformats.org/officeDocument/2006/relationships/hyperlink" Target="https://epicgames.slack.com/archives/C044TN4LVFT" TargetMode="External"/><Relationship Id="rId5" Type="http://schemas.openxmlformats.org/officeDocument/2006/relationships/hyperlink" Target="https://www.timeanddate.com/date/dateadd.html?" TargetMode="External"/><Relationship Id="rId147" Type="http://schemas.openxmlformats.org/officeDocument/2006/relationships/hyperlink" Target="https://grafana.ol.epicgames.net/d/HtGhj_nMz/fortnite-ds-fleets-ipu-sequences?viewPanel=513&amp;orgId=1&amp;refresh=1m" TargetMode="External"/><Relationship Id="rId6" Type="http://schemas.openxmlformats.org/officeDocument/2006/relationships/hyperlink" Target="https://epic.enterprise.slack.com/archives/C04MBFWDVA9" TargetMode="External"/><Relationship Id="rId146" Type="http://schemas.openxmlformats.org/officeDocument/2006/relationships/hyperlink" Target="https://confluence.it.epicgames.com/display/FORT/Release+Log" TargetMode="External"/><Relationship Id="rId7" Type="http://schemas.openxmlformats.org/officeDocument/2006/relationships/hyperlink" Target="https://jira.it.epicgames.net/browse/REAL-540" TargetMode="External"/><Relationship Id="rId145" Type="http://schemas.openxmlformats.org/officeDocument/2006/relationships/hyperlink" Target="https://jira.it.epicgames.net/projects/FORT?selectedItem=com.atlassian.jira.jira-projects-plugin:release-page" TargetMode="External"/><Relationship Id="rId8" Type="http://schemas.openxmlformats.org/officeDocument/2006/relationships/hyperlink" Target="https://jira.it.epicgames.net/secure/Dashboard.jspa?selectPageId=19477" TargetMode="External"/><Relationship Id="rId144" Type="http://schemas.openxmlformats.org/officeDocument/2006/relationships/hyperlink" Target="https://epicgames.slack.com/archives/C044TGENRG9/p1687859293781389" TargetMode="External"/><Relationship Id="rId73" Type="http://schemas.openxmlformats.org/officeDocument/2006/relationships/hyperlink" Target="https://confluence.it.epicgames.com/display/FORT/Enabling+and+Disabling+Scheduled+Horde+Builds" TargetMode="External"/><Relationship Id="rId72" Type="http://schemas.openxmlformats.org/officeDocument/2006/relationships/hyperlink" Target="https://docs.google.com/spreadsheets/d/1w5PQcnciR-lbbU6H6m0aaqgiFWNRbttSr7uEoCmKUzk/edit" TargetMode="External"/><Relationship Id="rId75" Type="http://schemas.openxmlformats.org/officeDocument/2006/relationships/hyperlink" Target="https://jira.it.epicgames.com/secure/RapidBoard.jspa?rapidView=1186" TargetMode="External"/><Relationship Id="rId74" Type="http://schemas.openxmlformats.org/officeDocument/2006/relationships/hyperlink" Target="https://epicgames.slack.com/archives/C04586VMG3S" TargetMode="External"/><Relationship Id="rId77" Type="http://schemas.openxmlformats.org/officeDocument/2006/relationships/hyperlink" Target="https://confluence.it.epicgames.com/pages/viewpage.action?pageId=54231764" TargetMode="External"/><Relationship Id="rId76" Type="http://schemas.openxmlformats.org/officeDocument/2006/relationships/hyperlink" Target="https://docs.google.com/spreadsheets/d/1w5PQcnciR-lbbU6H6m0aaqgiFWNRbttSr7uEoCmKUzk/edit?pli=1" TargetMode="External"/><Relationship Id="rId79" Type="http://schemas.openxmlformats.org/officeDocument/2006/relationships/hyperlink" Target="https://confluence.it.epicgames.com/pages/viewpage.action?pageId=280212224" TargetMode="External"/><Relationship Id="rId78" Type="http://schemas.openxmlformats.org/officeDocument/2006/relationships/hyperlink" Target="https://wiki.it.epicgames.net/display/FORT/PS5+Build+Submission" TargetMode="External"/><Relationship Id="rId71" Type="http://schemas.openxmlformats.org/officeDocument/2006/relationships/hyperlink" Target="https://data-asset-directory-admin-service-prod.ol.epicgames.net/ui/assets/Fortnite/++Fortnite+Release-XX.XX" TargetMode="External"/><Relationship Id="rId70" Type="http://schemas.openxmlformats.org/officeDocument/2006/relationships/hyperlink" Target="https://testrail.it.epicgames.com/index.php?/projects/overview/2" TargetMode="External"/><Relationship Id="rId139" Type="http://schemas.openxmlformats.org/officeDocument/2006/relationships/hyperlink" Target="https://adminportal-website-management.ol.epicgames.net/lightswitch2/schedule/fortnite?server=Lightswitch&amp;moduleName=lightswitch" TargetMode="External"/><Relationship Id="rId138" Type="http://schemas.openxmlformats.org/officeDocument/2006/relationships/hyperlink" Target="https://adminportal.ol.epicgames.net/fortnite/profileProxy?server=Fortnite%20Live&amp;moduleName=fortnite" TargetMode="External"/><Relationship Id="rId137" Type="http://schemas.openxmlformats.org/officeDocument/2006/relationships/hyperlink" Target="https://confluence.it.epicgames.com/display/FORT/Scaling+Servers+for+Deployments" TargetMode="External"/><Relationship Id="rId132" Type="http://schemas.openxmlformats.org/officeDocument/2006/relationships/hyperlink" Target="https://epicgames.slack.com/archives/C044WR7HZDG/p1691482159647189" TargetMode="External"/><Relationship Id="rId131" Type="http://schemas.openxmlformats.org/officeDocument/2006/relationships/hyperlink" Target="https://epicgames.slack.com/archives/C044WR7HZDG" TargetMode="External"/><Relationship Id="rId130" Type="http://schemas.openxmlformats.org/officeDocument/2006/relationships/hyperlink" Target="https://fm-as-scale-fn-prod.ol.epicgames.net/fleet/live/scalesets" TargetMode="External"/><Relationship Id="rId136" Type="http://schemas.openxmlformats.org/officeDocument/2006/relationships/hyperlink" Target="https://adminportal.ol.epicgames.net/launcher/buildinfo/app/Fortnite" TargetMode="External"/><Relationship Id="rId135" Type="http://schemas.openxmlformats.org/officeDocument/2006/relationships/hyperlink" Target="https://confluence.it.epicgames.com/display/FORT/Build+Info+Version+Management" TargetMode="External"/><Relationship Id="rId134" Type="http://schemas.openxmlformats.org/officeDocument/2006/relationships/hyperlink" Target="https://epicgames.slack.com/archives/C044TN4LVFT/p1667291267646149" TargetMode="External"/><Relationship Id="rId133" Type="http://schemas.openxmlformats.org/officeDocument/2006/relationships/hyperlink" Target="https://wiki.it.epicgames.net/pages/viewpage.action?pageId=54231764" TargetMode="External"/><Relationship Id="rId62" Type="http://schemas.openxmlformats.org/officeDocument/2006/relationships/hyperlink" Target="https://confluence.it.epicgames.com/display/FORT/PS4+Patch+-+Pre-Submission" TargetMode="External"/><Relationship Id="rId61" Type="http://schemas.openxmlformats.org/officeDocument/2006/relationships/hyperlink" Target="https://adminportal.ol.epicgames.net/launcher/buildinfo/app/FortniteContentBuilds" TargetMode="External"/><Relationship Id="rId64" Type="http://schemas.openxmlformats.org/officeDocument/2006/relationships/hyperlink" Target="https://docs.google.com/document/d/1krb18jjtEBn10duEBgaiklnLnN55RE5raKLL4acSX3c/edit" TargetMode="External"/><Relationship Id="rId63" Type="http://schemas.openxmlformats.org/officeDocument/2006/relationships/hyperlink" Target="https://confluence.it.epicgames.com/display/FORT/Release+Log" TargetMode="External"/><Relationship Id="rId66" Type="http://schemas.openxmlformats.org/officeDocument/2006/relationships/hyperlink" Target="https://airtable.com/appachk0WfaFrftUG/pagfMvTQneR53xcwj" TargetMode="External"/><Relationship Id="rId172" Type="http://schemas.openxmlformats.org/officeDocument/2006/relationships/hyperlink" Target="https://adminportal-website-management.ol.epicgames.net/lightswitch2/schedule/fortnitelivecn?server=Lightswitch&amp;moduleName=lightswitch" TargetMode="External"/><Relationship Id="rId65" Type="http://schemas.openxmlformats.org/officeDocument/2006/relationships/hyperlink" Target="https://docs.google.com/document/d/1HkgPx9-C44pvqE_mOQpduMBeHPU3t5-fFgjiQzrnunQ/edit" TargetMode="External"/><Relationship Id="rId171" Type="http://schemas.openxmlformats.org/officeDocument/2006/relationships/hyperlink" Target="https://adminportal-website-management.ol.epicgames.net/fortnite/systemFiles" TargetMode="External"/><Relationship Id="rId68" Type="http://schemas.openxmlformats.org/officeDocument/2006/relationships/hyperlink" Target="https://epicgames.slack.com/archives/C046C55NAV6" TargetMode="External"/><Relationship Id="rId170" Type="http://schemas.openxmlformats.org/officeDocument/2006/relationships/hyperlink" Target="https://adminportal.ol.epicgames.net/fortnite/profileProxy?server=Fortnite%20China&amp;moduleName=fortnite" TargetMode="External"/><Relationship Id="rId67" Type="http://schemas.openxmlformats.org/officeDocument/2006/relationships/hyperlink" Target="https://airtable.com/appachk0WfaFrftUG/pagfMvTQneR53xcwj" TargetMode="External"/><Relationship Id="rId60" Type="http://schemas.openxmlformats.org/officeDocument/2006/relationships/hyperlink" Target="https://wiki.it.epicgames.net/pages/viewpage.action?pageId=76120628" TargetMode="External"/><Relationship Id="rId165" Type="http://schemas.openxmlformats.org/officeDocument/2006/relationships/hyperlink" Target="https://wiki.it.epicgames.net/pages/viewpage.action?pageId=54231764" TargetMode="External"/><Relationship Id="rId69" Type="http://schemas.openxmlformats.org/officeDocument/2006/relationships/hyperlink" Target="https://docs.google.com/spreadsheets/d/11P9U3a6TDH-u8mR6ynIKFpqGKaMxSe-NbvfAmt42iIY/edit" TargetMode="External"/><Relationship Id="rId164" Type="http://schemas.openxmlformats.org/officeDocument/2006/relationships/hyperlink" Target="https://wiki.it.epicgames.net/pages/viewpage.action?pageId=54231764" TargetMode="External"/><Relationship Id="rId163" Type="http://schemas.openxmlformats.org/officeDocument/2006/relationships/hyperlink" Target="https://wiki.it.epicgames.net/display/FORT/Pre-Submission" TargetMode="External"/><Relationship Id="rId162" Type="http://schemas.openxmlformats.org/officeDocument/2006/relationships/hyperlink" Target="https://wiki.it.epicgames.net/display/FORT/Pre-Submission" TargetMode="External"/><Relationship Id="rId169" Type="http://schemas.openxmlformats.org/officeDocument/2006/relationships/hyperlink" Target="https://adminportal-website-management.ol.epicgames.net/lightswitch2/schedule/fortnitelivecn?server=Lightswitch&amp;moduleName=lightswitch" TargetMode="External"/><Relationship Id="rId168" Type="http://schemas.openxmlformats.org/officeDocument/2006/relationships/hyperlink" Target="https://docs.google.com/spreadsheets/d/1w5PQcnciR-lbbU6H6m0aaqgiFWNRbttSr7uEoCmKUzk/edit" TargetMode="External"/><Relationship Id="rId167" Type="http://schemas.openxmlformats.org/officeDocument/2006/relationships/hyperlink" Target="https://docs.google.com/spreadsheets/d/1nUx7qP1aLLU6D1VVv0Q4mx18aMMG_tz5vmQC0Z9wxgc/edit?usp=sharing" TargetMode="External"/><Relationship Id="rId166" Type="http://schemas.openxmlformats.org/officeDocument/2006/relationships/hyperlink" Target="https://wiki.it.epicgames.net/pages/viewpage.action?spaceKey=FORT&amp;title=Replay+Whitelisting" TargetMode="External"/><Relationship Id="rId51" Type="http://schemas.openxmlformats.org/officeDocument/2006/relationships/hyperlink" Target="https://robomerge.epicgames.net/preview/33192043" TargetMode="External"/><Relationship Id="rId50" Type="http://schemas.openxmlformats.org/officeDocument/2006/relationships/hyperlink" Target="https://confluence.it.epicgames.com/pages/viewpage.action?pageId=337806837" TargetMode="External"/><Relationship Id="rId53" Type="http://schemas.openxmlformats.org/officeDocument/2006/relationships/hyperlink" Target="https://p.siedev.net/support/issue/21595/_Fortnite_Patch_Release_Roadmap" TargetMode="External"/><Relationship Id="rId52" Type="http://schemas.openxmlformats.org/officeDocument/2006/relationships/hyperlink" Target="https://epicgames.slack.com/archives/C019Y08LZBQ" TargetMode="External"/><Relationship Id="rId55" Type="http://schemas.openxmlformats.org/officeDocument/2006/relationships/hyperlink" Target="mailto:kevin.shen@epicgames.com" TargetMode="External"/><Relationship Id="rId161" Type="http://schemas.openxmlformats.org/officeDocument/2006/relationships/hyperlink" Target="https://wiki.it.epicgames.net/pages/viewpage.action?pageId=54231764" TargetMode="External"/><Relationship Id="rId54" Type="http://schemas.openxmlformats.org/officeDocument/2006/relationships/hyperlink" Target="https://epicgames.slack.com/archives/C044BSHSW3X" TargetMode="External"/><Relationship Id="rId160" Type="http://schemas.openxmlformats.org/officeDocument/2006/relationships/hyperlink" Target="https://confluence.it.epicgames.com/display/FORT/Playlist+Planning" TargetMode="External"/><Relationship Id="rId57" Type="http://schemas.openxmlformats.org/officeDocument/2006/relationships/hyperlink" Target="mailto:adam.baxter@epicgames.com" TargetMode="External"/><Relationship Id="rId56" Type="http://schemas.openxmlformats.org/officeDocument/2006/relationships/hyperlink" Target="https://docs.google.com/spreadsheets/d/19VzAZEnHqCvWaB2Lcs7-yF48vdRX-q3kUJuGEyd3puo/edit" TargetMode="External"/><Relationship Id="rId159" Type="http://schemas.openxmlformats.org/officeDocument/2006/relationships/hyperlink" Target="https://docs.google.com/spreadsheets/d/1GFEiuJhb8CqH6RKBYFdqG5Ie5H93FO-zm8zfJT6eHfE/edit" TargetMode="External"/><Relationship Id="rId59" Type="http://schemas.openxmlformats.org/officeDocument/2006/relationships/hyperlink" Target="https://epicgames.slack.com/archives/C0448GCBM5L" TargetMode="External"/><Relationship Id="rId154" Type="http://schemas.openxmlformats.org/officeDocument/2006/relationships/hyperlink" Target="https://docs.google.com/spreadsheets/d/1bAuyT5DXDJuidhh9RTBdEgGx-7BE1kur1iX-r8vZbqM/edit" TargetMode="External"/><Relationship Id="rId58" Type="http://schemas.openxmlformats.org/officeDocument/2006/relationships/hyperlink" Target="mailto:adam.baxter@epicgames.com" TargetMode="External"/><Relationship Id="rId153" Type="http://schemas.openxmlformats.org/officeDocument/2006/relationships/hyperlink" Target="https://docs.google.com/spreadsheets/d/1_uDC69vTLf3i65Yc5m-MnVIAl0h3UykhQ5xLJXIE0oQ/edit?usp=sharing" TargetMode="External"/><Relationship Id="rId152" Type="http://schemas.openxmlformats.org/officeDocument/2006/relationships/hyperlink" Target="https://confluence.it.epicgames.com/display/FORT/Tracking+Cert+Timelines" TargetMode="External"/><Relationship Id="rId151" Type="http://schemas.openxmlformats.org/officeDocument/2006/relationships/hyperlink" Target="https://epicgames.slack.com/archives/C04586VMG3S" TargetMode="External"/><Relationship Id="rId158" Type="http://schemas.openxmlformats.org/officeDocument/2006/relationships/hyperlink" Target="https://jira.it.epicgames.net/browse/FORT-247162" TargetMode="External"/><Relationship Id="rId157" Type="http://schemas.openxmlformats.org/officeDocument/2006/relationships/hyperlink" Target="https://jira.it.epicgames.com/secure/RapidBoard.jspa?rapidView=1186" TargetMode="External"/><Relationship Id="rId156" Type="http://schemas.openxmlformats.org/officeDocument/2006/relationships/hyperlink" Target="https://jira.it.epicgames.com/browse/REAL-3589" TargetMode="External"/><Relationship Id="rId155" Type="http://schemas.openxmlformats.org/officeDocument/2006/relationships/hyperlink" Target="https://horde.devtools.epicgames.com/stream/fortnite-main?tab=Misc"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epicgames.zoom.us/j/94213202675?pwd=S0J6YmJLcVpqUDdrQTlHazZBaWo3Zz09" TargetMode="External"/><Relationship Id="rId190" Type="http://schemas.openxmlformats.org/officeDocument/2006/relationships/hyperlink" Target="https://wiki.it.epicgames.net/pages/viewpage.action?pageId=54231764" TargetMode="External"/><Relationship Id="rId42" Type="http://schemas.openxmlformats.org/officeDocument/2006/relationships/hyperlink" Target="https://calendar.google.com/calendar/u/0/r/week" TargetMode="External"/><Relationship Id="rId41" Type="http://schemas.openxmlformats.org/officeDocument/2006/relationships/hyperlink" Target="https://calendar.google.com/calendar/u/0/r/week" TargetMode="External"/><Relationship Id="rId44" Type="http://schemas.openxmlformats.org/officeDocument/2006/relationships/hyperlink" Target="https://epicgames.slack.com/archives/C04586VMG3S" TargetMode="External"/><Relationship Id="rId194" Type="http://schemas.openxmlformats.org/officeDocument/2006/relationships/hyperlink" Target="https://adminportal-website-management.ol.epicgames.net/lightswitch2/schedule/fortnitelivecn?server=Lightswitch&amp;moduleName=lightswitch" TargetMode="External"/><Relationship Id="rId43" Type="http://schemas.openxmlformats.org/officeDocument/2006/relationships/hyperlink" Target="https://confluence.it.epicgames.com/display/FORT/Enabling+and+Disabling+Scheduled+Horde+Builds" TargetMode="External"/><Relationship Id="rId193" Type="http://schemas.openxmlformats.org/officeDocument/2006/relationships/hyperlink" Target="https://docs.google.com/spreadsheets/d/1w5PQcnciR-lbbU6H6m0aaqgiFWNRbttSr7uEoCmKUzk/edit" TargetMode="External"/><Relationship Id="rId46" Type="http://schemas.openxmlformats.org/officeDocument/2006/relationships/hyperlink" Target="https://docs.google.com/spreadsheets/d/13zN-3PxF1dWYZNPQOC8tHAGskyl3QszIE9TxYZl-Hmo/edit?gid=460410439" TargetMode="External"/><Relationship Id="rId192" Type="http://schemas.openxmlformats.org/officeDocument/2006/relationships/hyperlink" Target="https://docs.google.com/spreadsheets/d/1nUx7qP1aLLU6D1VVv0Q4mx18aMMG_tz5vmQC0Z9wxgc/edit?usp=sharing" TargetMode="External"/><Relationship Id="rId45" Type="http://schemas.openxmlformats.org/officeDocument/2006/relationships/hyperlink" Target="https://drive.google.com/drive/folders/1O3sxv5TLHDw0XwoF2KwOL80-gVaBD18T" TargetMode="External"/><Relationship Id="rId191" Type="http://schemas.openxmlformats.org/officeDocument/2006/relationships/hyperlink" Target="https://wiki.it.epicgames.net/pages/viewpage.action?spaceKey=FORT&amp;title=Replay+Whitelisting" TargetMode="External"/><Relationship Id="rId48" Type="http://schemas.openxmlformats.org/officeDocument/2006/relationships/hyperlink" Target="https://docs.google.com/spreadsheets/d/11P9U3a6TDH-u8mR6ynIKFpqGKaMxSe-NbvfAmt42iIY/edit" TargetMode="External"/><Relationship Id="rId187" Type="http://schemas.openxmlformats.org/officeDocument/2006/relationships/hyperlink" Target="https://wiki.it.epicgames.net/display/FORT/Pre-Submission" TargetMode="External"/><Relationship Id="rId47" Type="http://schemas.openxmlformats.org/officeDocument/2006/relationships/hyperlink" Target="https://confluence.it.epicgames.com/display/FORT/Fortnite+Release+Strategy" TargetMode="External"/><Relationship Id="rId186" Type="http://schemas.openxmlformats.org/officeDocument/2006/relationships/hyperlink" Target="https://wiki.it.epicgames.net/pages/viewpage.action?pageId=54231764" TargetMode="External"/><Relationship Id="rId185" Type="http://schemas.openxmlformats.org/officeDocument/2006/relationships/hyperlink" Target="https://appstoreconnect.apple.com/apps" TargetMode="External"/><Relationship Id="rId49" Type="http://schemas.openxmlformats.org/officeDocument/2006/relationships/hyperlink" Target="https://horde.devtools.epicgames.com/project/fortnite" TargetMode="External"/><Relationship Id="rId184" Type="http://schemas.openxmlformats.org/officeDocument/2006/relationships/hyperlink" Target="https://jira.it.epicgames.com/browse/FORT-772296" TargetMode="External"/><Relationship Id="rId189" Type="http://schemas.openxmlformats.org/officeDocument/2006/relationships/hyperlink" Target="https://wiki.it.epicgames.net/pages/viewpage.action?pageId=54231764" TargetMode="External"/><Relationship Id="rId188" Type="http://schemas.openxmlformats.org/officeDocument/2006/relationships/hyperlink" Target="https://wiki.it.epicgames.net/display/FORT/Pre-Submission" TargetMode="External"/><Relationship Id="rId31" Type="http://schemas.openxmlformats.org/officeDocument/2006/relationships/hyperlink" Target="https://docs.google.com/spreadsheets/d/11P9U3a6TDH-u8mR6ynIKFpqGKaMxSe-NbvfAmt42iIY/edit" TargetMode="External"/><Relationship Id="rId30" Type="http://schemas.openxmlformats.org/officeDocument/2006/relationships/hyperlink" Target="https://confluence.it.epicgames.com/display/FORT/Updating+UGS+MOTD" TargetMode="External"/><Relationship Id="rId33" Type="http://schemas.openxmlformats.org/officeDocument/2006/relationships/hyperlink" Target="https://docs.google.com/spreadsheets/d/11P9U3a6TDH-u8mR6ynIKFpqGKaMxSe-NbvfAmt42iIY/edit" TargetMode="External"/><Relationship Id="rId183" Type="http://schemas.openxmlformats.org/officeDocument/2006/relationships/hyperlink" Target="https://confluence.it.epicgames.com/display/FORT/Playlist+Planning" TargetMode="External"/><Relationship Id="rId32" Type="http://schemas.openxmlformats.org/officeDocument/2006/relationships/hyperlink" Target="https://epicgames.slack.com/archives/C04586VMG3S" TargetMode="External"/><Relationship Id="rId182" Type="http://schemas.openxmlformats.org/officeDocument/2006/relationships/hyperlink" Target="https://docs.google.com/spreadsheets/d/1GFEiuJhb8CqH6RKBYFdqG5Ie5H93FO-zm8zfJT6eHfE/edit" TargetMode="External"/><Relationship Id="rId35" Type="http://schemas.openxmlformats.org/officeDocument/2006/relationships/hyperlink" Target="https://docs.google.com/spreadsheets/d/11P9U3a6TDH-u8mR6ynIKFpqGKaMxSe-NbvfAmt42iIY/edit" TargetMode="External"/><Relationship Id="rId181" Type="http://schemas.openxmlformats.org/officeDocument/2006/relationships/hyperlink" Target="https://jira.it.epicgames.net/browse/FORT-247162" TargetMode="External"/><Relationship Id="rId34" Type="http://schemas.openxmlformats.org/officeDocument/2006/relationships/hyperlink" Target="https://airtable.com/appTMZnv3FFYvaEf5/pagpfOnOZWOCAYnCF?IwdO0=b%3AWzAsWyIyRUhuMSIsMTIsWyJzZWxQQjFKV1FIYjZaVXR5NyJdLCJ3SXJmYSJdXQ" TargetMode="External"/><Relationship Id="rId180" Type="http://schemas.openxmlformats.org/officeDocument/2006/relationships/hyperlink" Target="https://jira.it.epicgames.com/secure/RapidBoard.jspa?rapidView=1186" TargetMode="External"/><Relationship Id="rId37" Type="http://schemas.openxmlformats.org/officeDocument/2006/relationships/hyperlink" Target="https://epicgames.slack.com/archives/C0440HNJFJT" TargetMode="External"/><Relationship Id="rId176" Type="http://schemas.openxmlformats.org/officeDocument/2006/relationships/hyperlink" Target="https://jira.it.epicgames.com/browse/REAL-3589" TargetMode="External"/><Relationship Id="rId36" Type="http://schemas.openxmlformats.org/officeDocument/2006/relationships/hyperlink" Target="https://jira.it.epicgames.net/browse/FORT-247164" TargetMode="External"/><Relationship Id="rId175" Type="http://schemas.openxmlformats.org/officeDocument/2006/relationships/hyperlink" Target="https://docs.google.com/spreadsheets/d/1bAuyT5DXDJuidhh9RTBdEgGx-7BE1kur1iX-r8vZbqM/edit" TargetMode="External"/><Relationship Id="rId39" Type="http://schemas.openxmlformats.org/officeDocument/2006/relationships/hyperlink" Target="https://calendar.google.com/calendar/u/0/r/week" TargetMode="External"/><Relationship Id="rId174" Type="http://schemas.openxmlformats.org/officeDocument/2006/relationships/hyperlink" Target="https://docs.google.com/spreadsheets/d/1_uDC69vTLf3i65Yc5m-MnVIAl0h3UykhQ5xLJXIE0oQ/edit?usp=sharing" TargetMode="External"/><Relationship Id="rId38" Type="http://schemas.openxmlformats.org/officeDocument/2006/relationships/hyperlink" Target="https://epicgames.slack.com/archives/C0440HNJFJT" TargetMode="External"/><Relationship Id="rId173" Type="http://schemas.openxmlformats.org/officeDocument/2006/relationships/hyperlink" Target="https://confluence.it.epicgames.com/display/FORT/Tracking+Cert+Timelines" TargetMode="External"/><Relationship Id="rId179" Type="http://schemas.openxmlformats.org/officeDocument/2006/relationships/hyperlink" Target="https://confluence.it.epicgames.com/display/FORT/Release+Accountability" TargetMode="External"/><Relationship Id="rId178" Type="http://schemas.openxmlformats.org/officeDocument/2006/relationships/hyperlink" Target="https://epicgames.slack.com/archives/C046C55NAV6" TargetMode="External"/><Relationship Id="rId177" Type="http://schemas.openxmlformats.org/officeDocument/2006/relationships/hyperlink" Target="https://docs.google.com/document/d/1sX6760qJvDm9_E5bHtYnfg6nF7VJ4pfRnWhJbBOZZwI/edit" TargetMode="External"/><Relationship Id="rId20" Type="http://schemas.openxmlformats.org/officeDocument/2006/relationships/hyperlink" Target="https://docs.google.com/spreadsheets/d/11P9U3a6TDH-u8mR6ynIKFpqGKaMxSe-NbvfAmt42iIY/edit" TargetMode="External"/><Relationship Id="rId22" Type="http://schemas.openxmlformats.org/officeDocument/2006/relationships/hyperlink" Target="https://docs.google.com/document/d/1GMR0sItvvdMYYbWumPwvH4dPW2V3Q-Pr3jYAEVBOuKg/edit?tab=t.0" TargetMode="External"/><Relationship Id="rId21" Type="http://schemas.openxmlformats.org/officeDocument/2006/relationships/hyperlink" Target="https://epicenter.on.epicgames.com/fortnite/backends/latest-gamedev" TargetMode="External"/><Relationship Id="rId24" Type="http://schemas.openxmlformats.org/officeDocument/2006/relationships/hyperlink" Target="https://jira.it.epicgames.net/secure/Dashboard.jspa?selectPageId=19477" TargetMode="External"/><Relationship Id="rId23" Type="http://schemas.openxmlformats.org/officeDocument/2006/relationships/hyperlink" Target="https://jira.it.epicgames.net/browse/REAL-540" TargetMode="External"/><Relationship Id="rId26" Type="http://schemas.openxmlformats.org/officeDocument/2006/relationships/hyperlink" Target="https://docs.google.com/spreadsheets/d/11P9U3a6TDH-u8mR6ynIKFpqGKaMxSe-NbvfAmt42iIY/edit" TargetMode="External"/><Relationship Id="rId25" Type="http://schemas.openxmlformats.org/officeDocument/2006/relationships/hyperlink" Target="https://docs.google.com/spreadsheets/d/1X03BYaAsXUnyHQcC_GdOa6_fpVh-hZZkiiI35Efqjqg/edit" TargetMode="External"/><Relationship Id="rId28" Type="http://schemas.openxmlformats.org/officeDocument/2006/relationships/hyperlink" Target="https://docs.google.com/spreadsheets/d/1w5PQcnciR-lbbU6H6m0aaqgiFWNRbttSr7uEoCmKUzk/edit" TargetMode="External"/><Relationship Id="rId27" Type="http://schemas.openxmlformats.org/officeDocument/2006/relationships/hyperlink" Target="http://epic.gm/3fl" TargetMode="External"/><Relationship Id="rId29" Type="http://schemas.openxmlformats.org/officeDocument/2006/relationships/hyperlink" Target="https://docs.google.com/spreadsheets/d/11P9U3a6TDH-u8mR6ynIKFpqGKaMxSe-NbvfAmt42iIY/edit?gid=2068775089" TargetMode="External"/><Relationship Id="rId11" Type="http://schemas.openxmlformats.org/officeDocument/2006/relationships/hyperlink" Target="https://epicgames.slack.com/archives/C044BSHSW3X" TargetMode="External"/><Relationship Id="rId10" Type="http://schemas.openxmlformats.org/officeDocument/2006/relationships/hyperlink" Target="https://jira.it.epicgames.com/issues/?filter=46654&amp;jql=project%20in%20(FORT%2C%20JUNO)%20and%20status%20!%3D%20Backlogged%20and%20labels%20in%20(Crash%2C%20LiveCrash%2C%20ClientCrash%2C%20CrashClient%2C%20crash%2C%20CRASH%2C%20ServerAssert%2C%20ServerCrash%2C%20serverCrash%2C%20ServerHang%2C%20ServerEnsure%2C%20Ensure%2C%20ensure%2C%20Assert%2C%20UEFN-Editor-Crash%2C%20UEFN-Editor-Ensure)%20and%20resolution%20%3D%20Unresolved%20and%20fixVersion%20is%20EMPTY%20and%20affectedVersion%20%3D%2033.11%20order%20by%20component%20asc" TargetMode="External"/><Relationship Id="rId13" Type="http://schemas.openxmlformats.org/officeDocument/2006/relationships/hyperlink" Target="https://epicgames.slack.com/archives/C045Y2Z82SH" TargetMode="External"/><Relationship Id="rId12" Type="http://schemas.openxmlformats.org/officeDocument/2006/relationships/hyperlink" Target="https://docs.google.com/spreadsheets/d/19VzAZEnHqCvWaB2Lcs7-yF48vdRX-q3kUJuGEyd3puo/edit" TargetMode="External"/><Relationship Id="rId15" Type="http://schemas.openxmlformats.org/officeDocument/2006/relationships/hyperlink" Target="mailto:kevin.shen@epicgames.com" TargetMode="External"/><Relationship Id="rId198" Type="http://schemas.openxmlformats.org/officeDocument/2006/relationships/hyperlink" Target="https://adminportal-website-management.ol.epicgames.net/lightswitch2/schedule/fortnitelivecn?server=Lightswitch&amp;moduleName=lightswitch" TargetMode="External"/><Relationship Id="rId14" Type="http://schemas.openxmlformats.org/officeDocument/2006/relationships/hyperlink" Target="mailto:adam.baxter@epicgames.com" TargetMode="External"/><Relationship Id="rId197" Type="http://schemas.openxmlformats.org/officeDocument/2006/relationships/hyperlink" Target="https://adminportal-website-management.ol.epicgames.net/lightswitch2/schedule/fortnitelivecn?server=Lightswitch&amp;moduleName=lightswitch" TargetMode="External"/><Relationship Id="rId17" Type="http://schemas.openxmlformats.org/officeDocument/2006/relationships/hyperlink" Target="https://epic.enterprise.slack.com/archives/C04534EGS2X" TargetMode="External"/><Relationship Id="rId196" Type="http://schemas.openxmlformats.org/officeDocument/2006/relationships/hyperlink" Target="https://adminportal-website-management.ol.epicgames.net/fortnite/systemFiles" TargetMode="External"/><Relationship Id="rId16" Type="http://schemas.openxmlformats.org/officeDocument/2006/relationships/hyperlink" Target="https://wiki.it.epicgames.net/pages/viewpage.action?pageId=76120628" TargetMode="External"/><Relationship Id="rId195" Type="http://schemas.openxmlformats.org/officeDocument/2006/relationships/hyperlink" Target="https://adminportal.ol.epicgames.net/fortnite/profileProxy?server=Fortnite%20China&amp;moduleName=fortnite" TargetMode="External"/><Relationship Id="rId19" Type="http://schemas.openxmlformats.org/officeDocument/2006/relationships/hyperlink" Target="https://epicgames.slack.com/archives/C04586VMG3S" TargetMode="External"/><Relationship Id="rId18" Type="http://schemas.openxmlformats.org/officeDocument/2006/relationships/hyperlink" Target="https://adminportal.ol.epicgames.net/launcher/buildinfo/app/FortniteContentBuilds" TargetMode="External"/><Relationship Id="rId199" Type="http://schemas.openxmlformats.org/officeDocument/2006/relationships/hyperlink" Target="https://teamcity.ol.epicgames.net/project/_Root?mode=builds" TargetMode="External"/><Relationship Id="rId84" Type="http://schemas.openxmlformats.org/officeDocument/2006/relationships/hyperlink" Target="https://epicgames.slack.com/archives/C07HMAD6YLC/p1727367422195349" TargetMode="External"/><Relationship Id="rId83" Type="http://schemas.openxmlformats.org/officeDocument/2006/relationships/hyperlink" Target="https://epicgames.slack.com/archives/C04586VMG3S" TargetMode="External"/><Relationship Id="rId86" Type="http://schemas.openxmlformats.org/officeDocument/2006/relationships/hyperlink" Target="https://fleetman.ol.epicgames.net/project/fortnite/fleet/consolecerta/deploys" TargetMode="External"/><Relationship Id="rId85" Type="http://schemas.openxmlformats.org/officeDocument/2006/relationships/hyperlink" Target="https://confluence.it.epicgames.com/pages/viewpage.action?pageId=54231764" TargetMode="External"/><Relationship Id="rId88" Type="http://schemas.openxmlformats.org/officeDocument/2006/relationships/hyperlink" Target="https://wiki.it.epicgames.net/display/FORT/Get+Patch+Sizes" TargetMode="External"/><Relationship Id="rId150" Type="http://schemas.openxmlformats.org/officeDocument/2006/relationships/hyperlink" Target="https://adminportal.ol.epicgames.net/launcher/buildinfo/app/Fortnite" TargetMode="External"/><Relationship Id="rId87" Type="http://schemas.openxmlformats.org/officeDocument/2006/relationships/hyperlink" Target="https://fm-as-scale-fn-prod.ol.epicgames.net/fleet/consolecerta/deployments" TargetMode="External"/><Relationship Id="rId89" Type="http://schemas.openxmlformats.org/officeDocument/2006/relationships/hyperlink" Target="https://wiki.it.epicgames.net/display/FORT/PS5+Build+Submission" TargetMode="External"/><Relationship Id="rId80" Type="http://schemas.openxmlformats.org/officeDocument/2006/relationships/hyperlink" Target="https://testrail.it.epicgames.com/index.php?/projects/overview/2" TargetMode="External"/><Relationship Id="rId82" Type="http://schemas.openxmlformats.org/officeDocument/2006/relationships/hyperlink" Target="https://confluence.it.epicgames.com/display/FORT/Enabling+and+Disabling+Scheduled+Horde+Builds" TargetMode="External"/><Relationship Id="rId81" Type="http://schemas.openxmlformats.org/officeDocument/2006/relationships/hyperlink" Target="https://docs.google.com/spreadsheets/d/1w5PQcnciR-lbbU6H6m0aaqgiFWNRbttSr7uEoCmKUzk/" TargetMode="External"/><Relationship Id="rId1" Type="http://schemas.openxmlformats.org/officeDocument/2006/relationships/comments" Target="../comments5.xml"/><Relationship Id="rId2" Type="http://schemas.openxmlformats.org/officeDocument/2006/relationships/hyperlink" Target="https://epicgames.slack.com/archives/C045Y2Z82SH" TargetMode="External"/><Relationship Id="rId3" Type="http://schemas.openxmlformats.org/officeDocument/2006/relationships/hyperlink" Target="https://epicgames.slack.com/archives/C045X6U7NSV" TargetMode="External"/><Relationship Id="rId149" Type="http://schemas.openxmlformats.org/officeDocument/2006/relationships/hyperlink" Target="https://confluence.it.epicgames.com/pages/viewpage.action?pageId=411207689" TargetMode="External"/><Relationship Id="rId4" Type="http://schemas.openxmlformats.org/officeDocument/2006/relationships/hyperlink" Target="https://wiki.it.epicgames.net/display/FORT/Publishing+Tool+Version" TargetMode="External"/><Relationship Id="rId148" Type="http://schemas.openxmlformats.org/officeDocument/2006/relationships/hyperlink" Target="https://fm-as-scale-fn-prod.ol.epicgames.net/fleet/live/scalesets" TargetMode="External"/><Relationship Id="rId9" Type="http://schemas.openxmlformats.org/officeDocument/2006/relationships/hyperlink" Target="https://jira.it.epicgames.com/issues/?filter=46654&amp;jql=project%20in%20(FORT%2C%20JUNO)%20and%20status%20!%3D%20Backlogged%20and%20(labels%20in%20(Pre_ShitHappens%2C%20QAHighRisk)%20or%20%22Release%20Flags%22%20in%20(Pre-ShitHappens%2C%20QAHighRisk))%20and%20resolution%20%3D%20Unresolved%20and%20fixVersion%20is%20EMPTY%20and%20affectedVersion%20%3D%2033.11%20order%20by%20component%20asc" TargetMode="External"/><Relationship Id="rId143" Type="http://schemas.openxmlformats.org/officeDocument/2006/relationships/hyperlink" Target="https://partners.playstation.net/hub" TargetMode="External"/><Relationship Id="rId142" Type="http://schemas.openxmlformats.org/officeDocument/2006/relationships/hyperlink" Target="https://grafana.ol.epicgames.net/d/000000071/fortnite-operational-health?orgId=1&amp;refresh=1m" TargetMode="External"/><Relationship Id="rId141" Type="http://schemas.openxmlformats.org/officeDocument/2006/relationships/hyperlink" Target="https://docs.google.com/document/d/1d42OZnvcVzl8yqikEdsix_Y3hbD9Vm32vm_mvqQ29Gc/edit" TargetMode="External"/><Relationship Id="rId140" Type="http://schemas.openxmlformats.org/officeDocument/2006/relationships/hyperlink" Target="https://adminportal.ol.epicgames.net/fortnite/profileProxy?server=Fortnite%20Live&amp;moduleName=fortnite" TargetMode="External"/><Relationship Id="rId5" Type="http://schemas.openxmlformats.org/officeDocument/2006/relationships/hyperlink" Target="https://p.siedev.net/docs/master_submission" TargetMode="External"/><Relationship Id="rId147" Type="http://schemas.openxmlformats.org/officeDocument/2006/relationships/hyperlink" Target="https://docs.google.com/document/d/1PPzUsg2HzXgBRx2IdYGswNCBFaLjn9hgOvdhjaRSD4g/edit" TargetMode="External"/><Relationship Id="rId6" Type="http://schemas.openxmlformats.org/officeDocument/2006/relationships/hyperlink" Target="https://confluence.it.epicgames.com/display/FORT/PS4+Patch+-+Pre-Submission" TargetMode="External"/><Relationship Id="rId146" Type="http://schemas.openxmlformats.org/officeDocument/2006/relationships/hyperlink" Target="https://docs.google.com/document/d/1d42OZnvcVzl8yqikEdsix_Y3hbD9Vm32vm_mvqQ29Gc/edit" TargetMode="External"/><Relationship Id="rId7" Type="http://schemas.openxmlformats.org/officeDocument/2006/relationships/hyperlink" Target="https://docs.google.com/spreadsheets/d/1FDvzspyyWzvJBa6tTD52w5OVoYa-lDoSLDT0T667rjk" TargetMode="External"/><Relationship Id="rId145" Type="http://schemas.openxmlformats.org/officeDocument/2006/relationships/hyperlink" Target="https://teamcity.ol.epicgames.net/viewType.html?buildTypeId=ServiceFortnite_QueueWorker_DeployFortniteQueueWorkerProd11LiveDanger" TargetMode="External"/><Relationship Id="rId8" Type="http://schemas.openxmlformats.org/officeDocument/2006/relationships/hyperlink" Target="https://docs.google.com/spreadsheets/d/1FDvzspyyWzvJBa6tTD52w5OVoYa-lDoSLDT0T667rjk" TargetMode="External"/><Relationship Id="rId144" Type="http://schemas.openxmlformats.org/officeDocument/2006/relationships/hyperlink" Target="https://partners.playstation.net/hub" TargetMode="External"/><Relationship Id="rId73" Type="http://schemas.openxmlformats.org/officeDocument/2006/relationships/hyperlink" Target="https://docs.google.com/document/d/1krb18jjtEBn10duEBgaiklnLnN55RE5raKLL4acSX3c/edit" TargetMode="External"/><Relationship Id="rId72" Type="http://schemas.openxmlformats.org/officeDocument/2006/relationships/hyperlink" Target="https://data-asset-directory-admin-service-prod.ol.epicgames.net/ui/assets/Fortnite/++Fortnite+Release-XX.XX" TargetMode="External"/><Relationship Id="rId75" Type="http://schemas.openxmlformats.org/officeDocument/2006/relationships/hyperlink" Target="https://airtable.com/appachk0WfaFrftUG/pagfMvTQneR53xcwj" TargetMode="External"/><Relationship Id="rId74" Type="http://schemas.openxmlformats.org/officeDocument/2006/relationships/hyperlink" Target="https://docs.google.com/document/d/1HkgPx9-C44pvqE_mOQpduMBeHPU3t5-fFgjiQzrnunQ/edit" TargetMode="External"/><Relationship Id="rId77" Type="http://schemas.openxmlformats.org/officeDocument/2006/relationships/hyperlink" Target="https://airtable.com/appachk0WfaFrftUG/pagfMvTQneR53xcwj" TargetMode="External"/><Relationship Id="rId76" Type="http://schemas.openxmlformats.org/officeDocument/2006/relationships/hyperlink" Target="https://airtable.com/appachk0WfaFrftUG/pagfMvTQneR53xcwj?FpNGl=b%3AWzAsWyIyenRLSSIsMCx7Im1vZGUiOiJleGFjdERhdGUiLCJleGFjdERhdGUiOiIyMDI0LTA4LTA2VDAwOjAwOjAwLjAwMFoiLCJ0aW1lWm9uZSI6IkFtZXJpY2EvTmV3X1lvcmsiLCJzaG91bGRVc2VDb3JyZWN0VGltZVpvbmVGb3JGb3JtdWxhaWNDb2x1bW4iOnRydWV9XV0" TargetMode="External"/><Relationship Id="rId79" Type="http://schemas.openxmlformats.org/officeDocument/2006/relationships/hyperlink" Target="https://docs.google.com/spreadsheets/d/11P9U3a6TDH-u8mR6ynIKFpqGKaMxSe-NbvfAmt42iIY/edit" TargetMode="External"/><Relationship Id="rId78" Type="http://schemas.openxmlformats.org/officeDocument/2006/relationships/hyperlink" Target="https://epicgames.slack.com/archives/C046C55NAV6" TargetMode="External"/><Relationship Id="rId71" Type="http://schemas.openxmlformats.org/officeDocument/2006/relationships/hyperlink" Target="https://appstoreconnect.apple.com/apps" TargetMode="External"/><Relationship Id="rId70" Type="http://schemas.openxmlformats.org/officeDocument/2006/relationships/hyperlink" Target="https://wiki.it.epicgames.net/display/FORT/PS4+Patch+-+Requesting+and+Submitting+Remaster+Patch" TargetMode="External"/><Relationship Id="rId139" Type="http://schemas.openxmlformats.org/officeDocument/2006/relationships/hyperlink" Target="https://fm-as-scale-fn-prod.ol.epicgames.net/fleet/live" TargetMode="External"/><Relationship Id="rId138" Type="http://schemas.openxmlformats.org/officeDocument/2006/relationships/hyperlink" Target="https://epic.enterprise.slack.com/archives/C04534EGS2X" TargetMode="External"/><Relationship Id="rId137" Type="http://schemas.openxmlformats.org/officeDocument/2006/relationships/hyperlink" Target="https://confluence.it.epicgames.com/display/FORT/Generate+Optimized+Patches" TargetMode="External"/><Relationship Id="rId132" Type="http://schemas.openxmlformats.org/officeDocument/2006/relationships/hyperlink" Target="https://confluence.it.epicgames.com/display/FORT/Change+Switch+Crash+Reporter+Version" TargetMode="External"/><Relationship Id="rId131" Type="http://schemas.openxmlformats.org/officeDocument/2006/relationships/hyperlink" Target="https://horde.devtools.epicgames.com/stream/fortnite-main?tab=Misc" TargetMode="External"/><Relationship Id="rId130" Type="http://schemas.openxmlformats.org/officeDocument/2006/relationships/hyperlink" Target="https://docs.google.com/spreadsheets/d/1bcIZ5_CIgJCjJ8XnBftp4_tLz5UOAtZIm2B-tZI6PqQ/edit" TargetMode="External"/><Relationship Id="rId136" Type="http://schemas.openxmlformats.org/officeDocument/2006/relationships/hyperlink" Target="https://adminportal.ol.epicgames.net/launcher/buildinfo/app/Fortnite" TargetMode="External"/><Relationship Id="rId135" Type="http://schemas.openxmlformats.org/officeDocument/2006/relationships/hyperlink" Target="https://docs.google.com/spreadsheets/d/1dycxSjGsHUC29FRelcLz1AVxtBZ8QW2NiG7WsNt-eXo/edit" TargetMode="External"/><Relationship Id="rId134" Type="http://schemas.openxmlformats.org/officeDocument/2006/relationships/hyperlink" Target="https://epicgames.slack.com/archives/C045DUMSVTJ" TargetMode="External"/><Relationship Id="rId133" Type="http://schemas.openxmlformats.org/officeDocument/2006/relationships/hyperlink" Target="https://adminportal.ol.epicgames.net/launcher/buildinfo/app/Fortnite" TargetMode="External"/><Relationship Id="rId62" Type="http://schemas.openxmlformats.org/officeDocument/2006/relationships/hyperlink" Target="https://confluence.it.epicgames.com/display/FORT/Temporary+Allow+List+Process" TargetMode="External"/><Relationship Id="rId61" Type="http://schemas.openxmlformats.org/officeDocument/2006/relationships/hyperlink" Target="https://fleetman.ol.epicgames.net/project/fortnite/releases" TargetMode="External"/><Relationship Id="rId64" Type="http://schemas.openxmlformats.org/officeDocument/2006/relationships/hyperlink" Target="https://robomerge.epicgames.net/preview/33192043" TargetMode="External"/><Relationship Id="rId63" Type="http://schemas.openxmlformats.org/officeDocument/2006/relationships/hyperlink" Target="https://confluence.it.epicgames.com/pages/viewpage.action?pageId=337806837" TargetMode="External"/><Relationship Id="rId66" Type="http://schemas.openxmlformats.org/officeDocument/2006/relationships/hyperlink" Target="https://epic.enterprise.slack.com/archives/C044JJPCGF9" TargetMode="External"/><Relationship Id="rId172" Type="http://schemas.openxmlformats.org/officeDocument/2006/relationships/hyperlink" Target="https://epicgames.slack.com/archives/C04586VMG3S" TargetMode="External"/><Relationship Id="rId65" Type="http://schemas.openxmlformats.org/officeDocument/2006/relationships/hyperlink" Target="https://epicgames.slack.com/archives/C019Y08LZBQ" TargetMode="External"/><Relationship Id="rId171" Type="http://schemas.openxmlformats.org/officeDocument/2006/relationships/hyperlink" Target="https://epicgames.slack.com/archives/C04586VMG3S" TargetMode="External"/><Relationship Id="rId68" Type="http://schemas.openxmlformats.org/officeDocument/2006/relationships/hyperlink" Target="https://p.siedev.net/support/issue/21595/_Fortnite_Patch_Release_Roadmap" TargetMode="External"/><Relationship Id="rId170" Type="http://schemas.openxmlformats.org/officeDocument/2006/relationships/hyperlink" Target="https://fm-as-scale-fn-prod.ol.epicgames.net/fleet/live/scalecapacity" TargetMode="External"/><Relationship Id="rId67" Type="http://schemas.openxmlformats.org/officeDocument/2006/relationships/hyperlink" Target="https://epic.enterprise.slack.com/archives/C044JJUD5GX" TargetMode="External"/><Relationship Id="rId60" Type="http://schemas.openxmlformats.org/officeDocument/2006/relationships/hyperlink" Target="https://confluence.it.epicgames.com/pages/viewpage.action?pageId=296137463" TargetMode="External"/><Relationship Id="rId165" Type="http://schemas.openxmlformats.org/officeDocument/2006/relationships/hyperlink" Target="https://epicgames.slack.com/archives/C044TGENRG9/p1687859293781389" TargetMode="External"/><Relationship Id="rId69" Type="http://schemas.openxmlformats.org/officeDocument/2006/relationships/hyperlink" Target="https://wiki.it.epicgames.net/display/FORT/PS4+Patch+-+Requesting+and+Submitting+Remaster+Patch" TargetMode="External"/><Relationship Id="rId164" Type="http://schemas.openxmlformats.org/officeDocument/2006/relationships/hyperlink" Target="https://jira.it.epicgames.com/browse/FNR-1132" TargetMode="External"/><Relationship Id="rId163" Type="http://schemas.openxmlformats.org/officeDocument/2006/relationships/hyperlink" Target="https://miro.com/app/board/uXjVOu8Riy0=/" TargetMode="External"/><Relationship Id="rId162" Type="http://schemas.openxmlformats.org/officeDocument/2006/relationships/hyperlink" Target="https://api.slack.com/apps/A044VB8SXFV/incoming-webhooks?" TargetMode="External"/><Relationship Id="rId169" Type="http://schemas.openxmlformats.org/officeDocument/2006/relationships/hyperlink" Target="https://fm-as-scale-fn-prod.ol.epicgames.net/fleet/live" TargetMode="External"/><Relationship Id="rId168" Type="http://schemas.openxmlformats.org/officeDocument/2006/relationships/hyperlink" Target="https://grafana.ol.epicgames.net/d/HtGhj_nMz/fortnite-ds-fleets-ipu-sequences?viewPanel=513&amp;orgId=1&amp;refresh=1m" TargetMode="External"/><Relationship Id="rId167" Type="http://schemas.openxmlformats.org/officeDocument/2006/relationships/hyperlink" Target="https://confluence.it.epicgames.com/display/FORT/Release+Log" TargetMode="External"/><Relationship Id="rId166" Type="http://schemas.openxmlformats.org/officeDocument/2006/relationships/hyperlink" Target="https://jira.it.epicgames.net/projects/FORT?selectedItem=com.atlassian.jira.jira-projects-plugin:release-page" TargetMode="External"/><Relationship Id="rId51" Type="http://schemas.openxmlformats.org/officeDocument/2006/relationships/hyperlink" Target="https://docs.google.com/spreadsheets/d/1aPCKDpei31VrxbJrD4ZKkAUAZeBCj6Ec2OrgeiyNP5U/edit" TargetMode="External"/><Relationship Id="rId50" Type="http://schemas.openxmlformats.org/officeDocument/2006/relationships/hyperlink" Target="https://jira.it.epicgames.com/secure/Dashboard.jspa?selectPageId=25898" TargetMode="External"/><Relationship Id="rId53" Type="http://schemas.openxmlformats.org/officeDocument/2006/relationships/hyperlink" Target="https://confluence.it.epicgames.com/display/FORT/Updating+UGS+MOTD" TargetMode="External"/><Relationship Id="rId52" Type="http://schemas.openxmlformats.org/officeDocument/2006/relationships/hyperlink" Target="https://confluence.it.epicgames.com/pages/viewpage.action?pageId=337806837" TargetMode="External"/><Relationship Id="rId55" Type="http://schemas.openxmlformats.org/officeDocument/2006/relationships/hyperlink" Target="https://robomerge.epicgames.net/allbots?bots=fortnite,valkyrie,UE5,FN_Enginemerge&amp;noGroups" TargetMode="External"/><Relationship Id="rId161" Type="http://schemas.openxmlformats.org/officeDocument/2006/relationships/hyperlink" Target="https://epicgames.slack.com/archives/C044TN4LVFT" TargetMode="External"/><Relationship Id="rId54" Type="http://schemas.openxmlformats.org/officeDocument/2006/relationships/hyperlink" Target="https://docs.google.com/spreadsheets/d/11P9U3a6TDH-u8mR6ynIKFpqGKaMxSe-NbvfAmt42iIY/edit" TargetMode="External"/><Relationship Id="rId160" Type="http://schemas.openxmlformats.org/officeDocument/2006/relationships/hyperlink" Target="https://adminportal-website-management.ol.epicgames.net/lightswitch2/schedule/fortnite?server=Lightswitch&amp;moduleName=lightswitch" TargetMode="External"/><Relationship Id="rId57" Type="http://schemas.openxmlformats.org/officeDocument/2006/relationships/hyperlink" Target="mailto:keaton.stewart@epicgames.com" TargetMode="External"/><Relationship Id="rId56" Type="http://schemas.openxmlformats.org/officeDocument/2006/relationships/hyperlink" Target="https://robomerge.epicgames.net/trackchange/" TargetMode="External"/><Relationship Id="rId159" Type="http://schemas.openxmlformats.org/officeDocument/2006/relationships/hyperlink" Target="https://adminportal.ol.epicgames.net/fortnite/profileProxy?server=Fortnite%20Live&amp;moduleName=fortnite" TargetMode="External"/><Relationship Id="rId59" Type="http://schemas.openxmlformats.org/officeDocument/2006/relationships/hyperlink" Target="https://docs.google.com/spreadsheets/d/11P9U3a6TDH-u8mR6ynIKFpqGKaMxSe-NbvfAmt42iIY/edit" TargetMode="External"/><Relationship Id="rId154" Type="http://schemas.openxmlformats.org/officeDocument/2006/relationships/hyperlink" Target="https://epic.enterprise.slack.com/archives/C04534EGS2X" TargetMode="External"/><Relationship Id="rId58" Type="http://schemas.openxmlformats.org/officeDocument/2006/relationships/hyperlink" Target="https://data-asset-directory-admin-service-prod.ol.epicgames.net/ui/assets/Fortnite" TargetMode="External"/><Relationship Id="rId153" Type="http://schemas.openxmlformats.org/officeDocument/2006/relationships/hyperlink" Target="https://wiki.it.epicgames.net/pages/viewpage.action?pageId=54231764" TargetMode="External"/><Relationship Id="rId152" Type="http://schemas.openxmlformats.org/officeDocument/2006/relationships/hyperlink" Target="https://epicgames.slack.com/archives/C044WR7HZDG/p1691482159647189" TargetMode="External"/><Relationship Id="rId151" Type="http://schemas.openxmlformats.org/officeDocument/2006/relationships/hyperlink" Target="https://epicgames.slack.com/archives/C044WR7HZDG" TargetMode="External"/><Relationship Id="rId158" Type="http://schemas.openxmlformats.org/officeDocument/2006/relationships/hyperlink" Target="https://confluence.it.epicgames.com/display/FORT/Scaling+Servers+for+Deployments" TargetMode="External"/><Relationship Id="rId157" Type="http://schemas.openxmlformats.org/officeDocument/2006/relationships/hyperlink" Target="https://adminportal.ol.epicgames.net/launcher/buildinfo/app/Fortnite" TargetMode="External"/><Relationship Id="rId156" Type="http://schemas.openxmlformats.org/officeDocument/2006/relationships/hyperlink" Target="https://confluence.it.epicgames.com/display/FORT/Build+Info+Version+Management" TargetMode="External"/><Relationship Id="rId155" Type="http://schemas.openxmlformats.org/officeDocument/2006/relationships/hyperlink" Target="https://epicgames.slack.com/archives/C044TN4LVFT/p1667291267646149" TargetMode="External"/><Relationship Id="rId107" Type="http://schemas.openxmlformats.org/officeDocument/2006/relationships/hyperlink" Target="https://testrail.it.epicgames.com/index.php?/projects/overview/2" TargetMode="External"/><Relationship Id="rId106" Type="http://schemas.openxmlformats.org/officeDocument/2006/relationships/hyperlink" Target="https://jira.it.epicgames.com/secure/RapidBoard.jspa?rapidView=1186" TargetMode="External"/><Relationship Id="rId105" Type="http://schemas.openxmlformats.org/officeDocument/2006/relationships/hyperlink" Target="https://epicgames.slack.com/archives/C04586VMG3S" TargetMode="External"/><Relationship Id="rId104" Type="http://schemas.openxmlformats.org/officeDocument/2006/relationships/hyperlink" Target="https://epic.enterprise.slack.com/archives/C068W578LQ0" TargetMode="External"/><Relationship Id="rId109" Type="http://schemas.openxmlformats.org/officeDocument/2006/relationships/hyperlink" Target="https://confluence.it.epicgames.com/pages/viewpage.action?pageId=76135659" TargetMode="External"/><Relationship Id="rId108" Type="http://schemas.openxmlformats.org/officeDocument/2006/relationships/hyperlink" Target="https://wiki.it.epicgames.net/display/FORT/Xbox+Patch+-+Submission+and+Publishing" TargetMode="External"/><Relationship Id="rId103" Type="http://schemas.openxmlformats.org/officeDocument/2006/relationships/hyperlink" Target="https://docs.google.com/spreadsheets/d/1UQ-a2r1fo6NL7PPccBIx2UmtOYRhnc505yws2XKAm_U/edit" TargetMode="External"/><Relationship Id="rId102" Type="http://schemas.openxmlformats.org/officeDocument/2006/relationships/hyperlink" Target="https://confluence.it.epicgames.com/display/FORT/Build+Protection" TargetMode="External"/><Relationship Id="rId101" Type="http://schemas.openxmlformats.org/officeDocument/2006/relationships/hyperlink" Target="https://docs.google.com/spreadsheets/d/1w5PQcnciR-lbbU6H6m0aaqgiFWNRbttSr7uEoCmKUzk/edit?pli=1" TargetMode="External"/><Relationship Id="rId100" Type="http://schemas.openxmlformats.org/officeDocument/2006/relationships/hyperlink" Target="https://docs.google.com/spreadsheets/d/1UQ-a2r1fo6NL7PPccBIx2UmtOYRhnc505yws2XKAm_U/edit" TargetMode="External"/><Relationship Id="rId129" Type="http://schemas.openxmlformats.org/officeDocument/2006/relationships/hyperlink" Target="https://adminportal-website-management.ol.epicgames.net/lightswitch2/schedule/fortnite?server=Lightswitch&amp;moduleName=lightswitch" TargetMode="External"/><Relationship Id="rId128" Type="http://schemas.openxmlformats.org/officeDocument/2006/relationships/hyperlink" Target="https://p4-swarm.epicgames.net/" TargetMode="External"/><Relationship Id="rId127" Type="http://schemas.openxmlformats.org/officeDocument/2006/relationships/hyperlink" Target="https://jira.it.epicgames.com/secure/RapidBoard.jspa?rapidView=1186" TargetMode="External"/><Relationship Id="rId126" Type="http://schemas.openxmlformats.org/officeDocument/2006/relationships/hyperlink" Target="https://docs.google.com/document/d/1NHhO_XAVOmz6DlAgZSJp9KrlfD0nNb9c929L4l2yd7k/edit" TargetMode="External"/><Relationship Id="rId121" Type="http://schemas.openxmlformats.org/officeDocument/2006/relationships/hyperlink" Target="https://jira.it.epicgames.com/secure/RapidBoard.jspa?rapidView=1186" TargetMode="External"/><Relationship Id="rId120" Type="http://schemas.openxmlformats.org/officeDocument/2006/relationships/hyperlink" Target="https://drive.google.com/drive/folders/1c0qvaBuvwtNqX6JaQyai-eV8pZuHjnki" TargetMode="External"/><Relationship Id="rId125" Type="http://schemas.openxmlformats.org/officeDocument/2006/relationships/hyperlink" Target="https://jira.it.epicgames.com/secure/RapidBoard.jspa?rapidView=1186" TargetMode="External"/><Relationship Id="rId124" Type="http://schemas.openxmlformats.org/officeDocument/2006/relationships/hyperlink" Target="https://docs.google.com/document/d/1NHhO_XAVOmz6DlAgZSJp9KrlfD0nNb9c929L4l2yd7k/edit" TargetMode="External"/><Relationship Id="rId123" Type="http://schemas.openxmlformats.org/officeDocument/2006/relationships/hyperlink" Target="https://epicgames.slack.com/archives/C06QF2JG81X/p1713819808084769" TargetMode="External"/><Relationship Id="rId122" Type="http://schemas.openxmlformats.org/officeDocument/2006/relationships/hyperlink" Target="https://epicgames.slack.com/archives/C06QF2JG81X/p1713819808084769" TargetMode="External"/><Relationship Id="rId95" Type="http://schemas.openxmlformats.org/officeDocument/2006/relationships/hyperlink" Target="https://wiki.it.epicgames.net/display/FORT/Schedule+a+PS5+patch" TargetMode="External"/><Relationship Id="rId94" Type="http://schemas.openxmlformats.org/officeDocument/2006/relationships/hyperlink" Target="https://wiki.it.epicgames.net/display/FORT/PS4+Patch+-+Packaging+Remaster" TargetMode="External"/><Relationship Id="rId97" Type="http://schemas.openxmlformats.org/officeDocument/2006/relationships/hyperlink" Target="https://confluence.it.epicgames.com/display/FORT/Generate+Optimized+Patches" TargetMode="External"/><Relationship Id="rId96" Type="http://schemas.openxmlformats.org/officeDocument/2006/relationships/hyperlink" Target="https://epic.enterprise.slack.com/archives/C068W578LQ0" TargetMode="External"/><Relationship Id="rId99" Type="http://schemas.openxmlformats.org/officeDocument/2006/relationships/hyperlink" Target="https://confluence.it.epicgames.com/display/FORT/Build+Protection" TargetMode="External"/><Relationship Id="rId98" Type="http://schemas.openxmlformats.org/officeDocument/2006/relationships/hyperlink" Target="https://horde.devtools.epicgames.com/stream/fortnite-main?tab=Patching" TargetMode="External"/><Relationship Id="rId91" Type="http://schemas.openxmlformats.org/officeDocument/2006/relationships/hyperlink" Target="https://wiki.it.epicgames.net/display/FORT/Xbox+Patch+-+Submission+and+Publishing" TargetMode="External"/><Relationship Id="rId90" Type="http://schemas.openxmlformats.org/officeDocument/2006/relationships/hyperlink" Target="https://confluence.it.epicgames.com/pages/viewpage.action?pageId=280212224" TargetMode="External"/><Relationship Id="rId93" Type="http://schemas.openxmlformats.org/officeDocument/2006/relationships/hyperlink" Target="https://wiki.it.epicgames.net/display/FORT/PS4+Patch+-+Packaging+Remaster" TargetMode="External"/><Relationship Id="rId92" Type="http://schemas.openxmlformats.org/officeDocument/2006/relationships/hyperlink" Target="https://wiki.it.epicgames.net/display/FORT/Schedule+a+PS5+patch" TargetMode="External"/><Relationship Id="rId118" Type="http://schemas.openxmlformats.org/officeDocument/2006/relationships/hyperlink" Target="https://confluence.it.epicgames.com/display/FORT/iOS+Promotion+Steps" TargetMode="External"/><Relationship Id="rId117" Type="http://schemas.openxmlformats.org/officeDocument/2006/relationships/hyperlink" Target="https://confluence.it.epicgames.com/display/FORT/Update+Build+Info%3A+Switch%2C+Sony%2C+Microsoft+and+Android" TargetMode="External"/><Relationship Id="rId116" Type="http://schemas.openxmlformats.org/officeDocument/2006/relationships/hyperlink" Target="https://epicgames.slack.com/archives/C045DUMSVTJ" TargetMode="External"/><Relationship Id="rId115" Type="http://schemas.openxmlformats.org/officeDocument/2006/relationships/hyperlink" Target="https://wiki.it.epicgames.net/display/FORT/Geforce+Now+Submission" TargetMode="External"/><Relationship Id="rId119" Type="http://schemas.openxmlformats.org/officeDocument/2006/relationships/hyperlink" Target="https://wiki.it.epicgames.net/display/FORT/How+to+Index+Symbols+Manually+for+Crash+Reporter" TargetMode="External"/><Relationship Id="rId110" Type="http://schemas.openxmlformats.org/officeDocument/2006/relationships/hyperlink" Target="https://wiki.it.epicgames.net/display/FORT/Upload+PS4+Symbols" TargetMode="External"/><Relationship Id="rId114" Type="http://schemas.openxmlformats.org/officeDocument/2006/relationships/hyperlink" Target="https://confluence.it.epicgames.com/display/FORT/Oppo+App+Marketplace+Submissions" TargetMode="External"/><Relationship Id="rId113" Type="http://schemas.openxmlformats.org/officeDocument/2006/relationships/hyperlink" Target="https://confluence.it.epicgames.com/pages/viewpage.action?pageId=296128504" TargetMode="External"/><Relationship Id="rId112" Type="http://schemas.openxmlformats.org/officeDocument/2006/relationships/hyperlink" Target="https://wiki.it.epicgames.net/display/FORT/Switch+Patch+-+Submission+and+Scheduling" TargetMode="External"/><Relationship Id="rId111" Type="http://schemas.openxmlformats.org/officeDocument/2006/relationships/hyperlink" Target="https://xbox-send.mediashuttle.com/memberLogin" TargetMode="External"/><Relationship Id="rId206" Type="http://schemas.openxmlformats.org/officeDocument/2006/relationships/vmlDrawing" Target="../drawings/vmlDrawing5.vml"/><Relationship Id="rId205" Type="http://schemas.openxmlformats.org/officeDocument/2006/relationships/drawing" Target="../drawings/drawing10.xml"/><Relationship Id="rId204" Type="http://schemas.openxmlformats.org/officeDocument/2006/relationships/hyperlink" Target="https://epicgames.app.opsgenie.com/teams/dashboard/76f730d9-7346-4f83-b599-ab3589ba2fce/integrations" TargetMode="External"/><Relationship Id="rId203" Type="http://schemas.openxmlformats.org/officeDocument/2006/relationships/hyperlink" Target="https://adminportal-website-management.ol.epicgames.net/fortnite/profileProxy?server=Fortnite%20China&amp;moduleName=fortnite" TargetMode="External"/><Relationship Id="rId202" Type="http://schemas.openxmlformats.org/officeDocument/2006/relationships/hyperlink" Target="https://epicgames.slack.com/archives/C048EVAMMGA" TargetMode="External"/><Relationship Id="rId201" Type="http://schemas.openxmlformats.org/officeDocument/2006/relationships/hyperlink" Target="https://fleetman.ol.epicgames.net/project/fortnite/fleet/livecn/deploy/" TargetMode="External"/><Relationship Id="rId200" Type="http://schemas.openxmlformats.org/officeDocument/2006/relationships/hyperlink" Target="https://horde.devtools.epicgames.com/stream/fortnite-main?tab=Promo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3.25"/>
    <col customWidth="1" min="3" max="3" width="20.63"/>
    <col customWidth="1" min="4" max="4" width="16.5"/>
    <col customWidth="1" min="5" max="5" width="14.88"/>
    <col customWidth="1" min="6" max="6" width="21.0"/>
    <col customWidth="1" min="7" max="7" width="16.5"/>
    <col customWidth="1" min="8" max="8" width="14.75"/>
    <col customWidth="1" min="9" max="9" width="20.38"/>
  </cols>
  <sheetData>
    <row r="1">
      <c r="A1" s="1" t="s">
        <v>0</v>
      </c>
      <c r="B1" s="2" t="s">
        <v>1</v>
      </c>
      <c r="C1" s="3" t="str">
        <f>"Release-" &amp; TEXT(B1, "00.00")</f>
        <v>Release-34.10</v>
      </c>
      <c r="D1" s="4"/>
      <c r="H1" s="5"/>
      <c r="I1" s="6" t="s">
        <v>2</v>
      </c>
      <c r="J1" s="4"/>
      <c r="K1" s="4"/>
      <c r="L1" s="7" t="s">
        <v>3</v>
      </c>
      <c r="R1" s="4"/>
      <c r="S1" s="4"/>
      <c r="T1" s="4"/>
      <c r="U1" s="4"/>
      <c r="V1" s="4"/>
      <c r="W1" s="4"/>
      <c r="X1" s="4"/>
      <c r="Y1" s="4"/>
    </row>
    <row r="2">
      <c r="A2" s="8" t="s">
        <v>4</v>
      </c>
      <c r="B2" s="9">
        <f>TODAY()</f>
        <v>45855</v>
      </c>
      <c r="C2" s="10" t="s">
        <v>5</v>
      </c>
      <c r="D2" s="11"/>
      <c r="H2" s="12" t="s">
        <v>6</v>
      </c>
      <c r="I2" s="13" t="str">
        <f>TEXT(B1, "00.00")</f>
        <v>34.10</v>
      </c>
      <c r="J2" s="14"/>
      <c r="K2" s="14" t="s">
        <v>7</v>
      </c>
    </row>
    <row r="3">
      <c r="A3" s="8" t="s">
        <v>8</v>
      </c>
      <c r="B3" s="9">
        <f t="shared" ref="B3:B6" si="1">B2+1</f>
        <v>45856</v>
      </c>
      <c r="C3" s="15" t="s">
        <v>9</v>
      </c>
      <c r="H3" s="12" t="s">
        <v>10</v>
      </c>
      <c r="I3" s="16">
        <f>TEXT(B1, "00.00") - 0.1</f>
        <v>34</v>
      </c>
      <c r="K3" s="14"/>
    </row>
    <row r="4">
      <c r="A4" s="8" t="s">
        <v>11</v>
      </c>
      <c r="B4" s="9">
        <f t="shared" si="1"/>
        <v>45857</v>
      </c>
      <c r="C4" s="17" t="s">
        <v>12</v>
      </c>
      <c r="H4" s="12" t="s">
        <v>13</v>
      </c>
      <c r="I4" s="16">
        <f>TEXT(B1, "00.00") + 0.1 </f>
        <v>34.2</v>
      </c>
    </row>
    <row r="5">
      <c r="A5" s="18" t="s">
        <v>14</v>
      </c>
      <c r="B5" s="9">
        <f t="shared" si="1"/>
        <v>45858</v>
      </c>
      <c r="C5" s="17" t="s">
        <v>15</v>
      </c>
      <c r="H5" s="12" t="s">
        <v>16</v>
      </c>
      <c r="I5" s="16">
        <f>TEXT(B1, "00") + 1</f>
        <v>35</v>
      </c>
    </row>
    <row r="6">
      <c r="A6" s="8" t="s">
        <v>17</v>
      </c>
      <c r="B6" s="9">
        <f t="shared" si="1"/>
        <v>45859</v>
      </c>
      <c r="C6" s="17" t="s">
        <v>18</v>
      </c>
      <c r="D6" s="19" t="str">
        <f>IFERROR(__xludf.DUMMYFUNCTION("""https://slack.com/app_redirect?channel=fn-release-"" &amp; REGEXREPLACE(TEXT(B1, ""00.00""), ""\."", ""-"")  &amp; ""-ext"""),"https://slack.com/app_redirect?channel=fn-release-34-10-ext")</f>
        <v>https://slack.com/app_redirect?channel=fn-release-34-10-ext</v>
      </c>
    </row>
    <row r="9">
      <c r="A9" s="20" t="s">
        <v>19</v>
      </c>
      <c r="B9" s="21"/>
      <c r="C9" s="21"/>
      <c r="D9" s="21"/>
      <c r="E9" s="22"/>
      <c r="F9" s="22"/>
      <c r="G9" s="22"/>
      <c r="H9" s="22"/>
      <c r="I9" s="22"/>
    </row>
    <row r="10">
      <c r="A10" s="23" t="s">
        <v>20</v>
      </c>
      <c r="B10" s="4"/>
      <c r="C10" s="4"/>
      <c r="D10" s="23" t="s">
        <v>21</v>
      </c>
      <c r="E10" s="4"/>
      <c r="F10" s="4"/>
      <c r="G10" s="23" t="s">
        <v>22</v>
      </c>
      <c r="H10" s="4"/>
      <c r="I10" s="4"/>
    </row>
    <row r="11">
      <c r="A11" s="24">
        <f>IFERROR(__xludf.DUMMYFUNCTION("IFNA(QUERY('Operations Checklist'!B:D, ""SELECT D,C,B WHERE (D &gt;= date '"" &amp; TEXT(DATEVALUE(TODAY()), ""yyyy-mm-dd"") &amp; ""' AND D &lt;= date '"" &amp; TEXT(DATEVALUE(TODAY()+3), ""yyyy-mm-dd"") &amp; ""' AND C != 'DONE' AND C != 'N/A' AND C != '') OR (D &lt; date '"" &amp;"&amp;" TEXT(DATEVALUE(TODAY()), ""yyyy-mm-dd"") &amp; ""' AND (C = 'TODO' OR C = 'IN PROGRESS') AND D is not null) ORDER BY D"", 0),""No Items Coming up in the Next *3* Days"")"),45848.0)</f>
        <v>45848</v>
      </c>
      <c r="B11" s="25" t="str">
        <f>IFERROR(__xludf.DUMMYFUNCTION("""COMPUTED_VALUE"""),"TODO")</f>
        <v>TODO</v>
      </c>
      <c r="C11" s="4" t="str">
        <f>IFERROR(__xludf.DUMMYFUNCTION("""COMPUTED_VALUE"""),"Branching Dates Slack Email Kickoff")</f>
        <v>Branching Dates Slack Email Kickoff</v>
      </c>
      <c r="D11" s="24">
        <f>IFERROR(__xludf.DUMMYFUNCTION("IFNA(QUERY('Production Checklist'!B:D, ""SELECT D,C,B WHERE (D &gt;= date '"" &amp; TEXT(DATEVALUE(TODAY()), ""yyyy-mm-dd"") &amp; ""' AND D &lt;= date '"" &amp; TEXT(DATEVALUE(TODAY()+3), ""yyyy-mm-dd"") &amp; ""' AND C != 'DONE' AND C != 'N/A' AND C != '') OR (D &lt; date '"" &amp;"&amp;" TEXT(DATEVALUE(TODAY()), ""yyyy-mm-dd"") &amp; ""' AND (C = 'TODO' OR C = 'IN PROGRESS') AND D is not null) ORDER BY D"", 0),""No Items Coming up in the Next *3* Days"")"),45848.0)</f>
        <v>45848</v>
      </c>
      <c r="E11" s="25" t="str">
        <f>IFERROR(__xludf.DUMMYFUNCTION("""COMPUTED_VALUE"""),"TODO")</f>
        <v>TODO</v>
      </c>
      <c r="F11" s="4" t="str">
        <f>IFERROR(__xludf.DUMMYFUNCTION("""COMPUTED_VALUE"""),"Replacing template text in this checklist")</f>
        <v>Replacing template text in this checklist</v>
      </c>
      <c r="G11" s="26">
        <f>IFERROR(__xludf.DUMMYFUNCTION("IFNA(QUERY('Submissions Checklist'!B:D, ""SELECT D,C,B WHERE (D &gt;= date '"" &amp; TEXT(DATEVALUE(TODAY()), ""yyyy-mm-dd"") &amp; ""' AND D &lt;= date '"" &amp; TEXT(DATEVALUE(TODAY()+3), ""yyyy-mm-dd"") &amp; ""' AND C != 'DONE' AND C != 'N/A' AND C != '') OR (D &lt; date '"" "&amp;"&amp; TEXT(DATEVALUE(TODAY()), ""yyyy-mm-dd"") &amp; ""' AND (C = 'TODO' OR C = 'IN PROGRESS') AND D is not null) ORDER BY D"", 0),""No Items Coming up in the Next *3* Days"")"),45854.0)</f>
        <v>45854</v>
      </c>
      <c r="H11" s="25" t="str">
        <f>IFERROR(__xludf.DUMMYFUNCTION("""COMPUTED_VALUE"""),"TODO")</f>
        <v>TODO</v>
      </c>
      <c r="I11" s="4" t="str">
        <f>IFERROR(__xludf.DUMMYFUNCTION("""COMPUTED_VALUE"""),"Request Patches: Create New Release for Nintendo")</f>
        <v>Request Patches: Create New Release for Nintendo</v>
      </c>
    </row>
    <row r="12">
      <c r="A12" s="27">
        <f>IFERROR(__xludf.DUMMYFUNCTION("""COMPUTED_VALUE"""),45851.0)</f>
        <v>45851</v>
      </c>
      <c r="B12" s="28" t="str">
        <f>IFERROR(__xludf.DUMMYFUNCTION("""COMPUTED_VALUE"""),"TODO")</f>
        <v>TODO</v>
      </c>
      <c r="C12" s="29" t="str">
        <f>IFERROR(__xludf.DUMMYFUNCTION("""COMPUTED_VALUE"""),"Branching Email - Go Ahead and Sync Reply")</f>
        <v>Branching Email - Go Ahead and Sync Reply</v>
      </c>
      <c r="D12" s="27">
        <f>IFERROR(__xludf.DUMMYFUNCTION("""COMPUTED_VALUE"""),45848.0)</f>
        <v>45848</v>
      </c>
      <c r="E12" s="28" t="str">
        <f>IFERROR(__xludf.DUMMYFUNCTION("""COMPUTED_VALUE"""),"TODO")</f>
        <v>TODO</v>
      </c>
      <c r="F12" s="29" t="str">
        <f>IFERROR(__xludf.DUMMYFUNCTION("""COMPUTED_VALUE"""),"Add this sheet's ID to the Workato checklist sheet")</f>
        <v>Add this sheet's ID to the Workato checklist sheet</v>
      </c>
      <c r="G12" s="30">
        <f>IFERROR(__xludf.DUMMYFUNCTION("""COMPUTED_VALUE"""),45854.0)</f>
        <v>45854</v>
      </c>
      <c r="H12" s="28" t="str">
        <f>IFERROR(__xludf.DUMMYFUNCTION("""COMPUTED_VALUE"""),"TODO")</f>
        <v>TODO</v>
      </c>
      <c r="I12" t="str">
        <f>IFERROR(__xludf.DUMMYFUNCTION("""COMPUTED_VALUE"""),"Request Patches: Fill out and submit new OMAS for Nintendo")</f>
        <v>Request Patches: Fill out and submit new OMAS for Nintendo</v>
      </c>
    </row>
    <row r="13">
      <c r="A13" s="27">
        <f>IFERROR(__xludf.DUMMYFUNCTION("""COMPUTED_VALUE"""),45855.0)</f>
        <v>45855</v>
      </c>
      <c r="B13" s="28" t="str">
        <f>IFERROR(__xludf.DUMMYFUNCTION("""COMPUTED_VALUE"""),"TODO")</f>
        <v>TODO</v>
      </c>
      <c r="C13" s="29" t="str">
        <f>IFERROR(__xludf.DUMMYFUNCTION("""COMPUTED_VALUE"""),"Branching Email - Branch is now fully open!
AND
Update [Release-Archive-Hardcore] section in lockdown_config.ini")</f>
        <v>Branching Email - Branch is now fully open!
AND
Update [Release-Archive-Hardcore] section in lockdown_config.ini</v>
      </c>
      <c r="D13" s="27">
        <f>IFERROR(__xludf.DUMMYFUNCTION("""COMPUTED_VALUE"""),45850.0)</f>
        <v>45850</v>
      </c>
      <c r="E13" s="28" t="str">
        <f>IFERROR(__xludf.DUMMYFUNCTION("""COMPUTED_VALUE"""),"TODO")</f>
        <v>TODO</v>
      </c>
      <c r="F13" s="29" t="str">
        <f>IFERROR(__xludf.DUMMYFUNCTION("""COMPUTED_VALUE"""),"Send Slack Review For Untriaged Pre-SH &amp; QA High Risk JIRAs:
Keep this checklist item open until closer to CERT to continue to refresh and escalate issues added")</f>
        <v>Send Slack Review For Untriaged Pre-SH &amp; QA High Risk JIRAs:
Keep this checklist item open until closer to CERT to continue to refresh and escalate issues added</v>
      </c>
      <c r="G13" s="30">
        <f>IFERROR(__xludf.DUMMYFUNCTION("""COMPUTED_VALUE"""),45854.0)</f>
        <v>45854</v>
      </c>
      <c r="H13" s="28" t="str">
        <f>IFERROR(__xludf.DUMMYFUNCTION("""COMPUTED_VALUE"""),"TODO")</f>
        <v>TODO</v>
      </c>
      <c r="I13" t="str">
        <f>IFERROR(__xludf.DUMMYFUNCTION("""COMPUTED_VALUE"""),"Request Patches: SIEA (07022)  (07022) - WIKI")</f>
        <v>Request Patches: SIEA (07022)  (07022) - WIKI</v>
      </c>
    </row>
    <row r="14">
      <c r="A14" s="27">
        <f>IFERROR(__xludf.DUMMYFUNCTION("""COMPUTED_VALUE"""),45855.0)</f>
        <v>45855</v>
      </c>
      <c r="B14" s="28" t="str">
        <f>IFERROR(__xludf.DUMMYFUNCTION("""COMPUTED_VALUE"""),"TODO")</f>
        <v>TODO</v>
      </c>
      <c r="C14" s="29" t="str">
        <f>IFERROR(__xludf.DUMMYFUNCTION("""COMPUTED_VALUE"""),"Ensure ""Time Offset"" is set to the main branches' season start date 
")</f>
        <v>Ensure "Time Offset" is set to the main branches' season start date 
</v>
      </c>
      <c r="D14" s="27">
        <f>IFERROR(__xludf.DUMMYFUNCTION("""COMPUTED_VALUE"""),45850.0)</f>
        <v>45850</v>
      </c>
      <c r="E14" s="28" t="str">
        <f>IFERROR(__xludf.DUMMYFUNCTION("""COMPUTED_VALUE"""),"TODO")</f>
        <v>TODO</v>
      </c>
      <c r="F14" s="29" t="str">
        <f>IFERROR(__xludf.DUMMYFUNCTION("""COMPUTED_VALUE"""),"Send Slack Review For Untriaged Escaped Crashes / Asserts / Ensures JIRAs:
Keep this checklist item open until closer to CERT to continue to refresh and escalate issues added")</f>
        <v>Send Slack Review For Untriaged Escaped Crashes / Asserts / Ensures JIRAs:
Keep this checklist item open until closer to CERT to continue to refresh and escalate issues added</v>
      </c>
      <c r="G14" s="30">
        <f>IFERROR(__xludf.DUMMYFUNCTION("""COMPUTED_VALUE"""),45854.0)</f>
        <v>45854</v>
      </c>
      <c r="H14" s="28" t="str">
        <f>IFERROR(__xludf.DUMMYFUNCTION("""COMPUTED_VALUE"""),"TODO")</f>
        <v>TODO</v>
      </c>
      <c r="I14" t="str">
        <f>IFERROR(__xludf.DUMMYFUNCTION("""COMPUTED_VALUE"""),"Request Patches: SIEE (07669)  (07669) - WIKI")</f>
        <v>Request Patches: SIEE (07669)  (07669) - WIKI</v>
      </c>
    </row>
    <row r="15">
      <c r="A15" s="27">
        <f>IFERROR(__xludf.DUMMYFUNCTION("""COMPUTED_VALUE"""),45855.0)</f>
        <v>45855</v>
      </c>
      <c r="B15" s="28" t="str">
        <f>IFERROR(__xludf.DUMMYFUNCTION("""COMPUTED_VALUE"""),"TODO")</f>
        <v>TODO</v>
      </c>
      <c r="C15" s="29" t="str">
        <f>IFERROR(__xludf.DUMMYFUNCTION("""COMPUTED_VALUE"""),"Check that UGS banner is updated to include Release Schedule &amp; JIRA filter link")</f>
        <v>Check that UGS banner is updated to include Release Schedule &amp; JIRA filter link</v>
      </c>
      <c r="D15" s="27">
        <f>IFERROR(__xludf.DUMMYFUNCTION("""COMPUTED_VALUE"""),45853.0)</f>
        <v>45853</v>
      </c>
      <c r="E15" s="28" t="str">
        <f>IFERROR(__xludf.DUMMYFUNCTION("""COMPUTED_VALUE"""),"TODO")</f>
        <v>TODO</v>
      </c>
      <c r="F15" s="29" t="str">
        <f>IFERROR(__xludf.DUMMYFUNCTION("""COMPUTED_VALUE"""),"Release Content Legal Approval has Started")</f>
        <v>Release Content Legal Approval has Started</v>
      </c>
      <c r="G15" s="30">
        <f>IFERROR(__xludf.DUMMYFUNCTION("""COMPUTED_VALUE"""),45854.0)</f>
        <v>45854</v>
      </c>
      <c r="H15" s="28" t="str">
        <f>IFERROR(__xludf.DUMMYFUNCTION("""COMPUTED_VALUE"""),"TODO")</f>
        <v>TODO</v>
      </c>
      <c r="I15" t="str">
        <f>IFERROR(__xludf.DUMMYFUNCTION("""COMPUTED_VALUE"""),"Request Patches: PS5 Shared")</f>
        <v>Request Patches: PS5 Shared</v>
      </c>
    </row>
    <row r="16">
      <c r="A16" s="27">
        <f>IFERROR(__xludf.DUMMYFUNCTION("""COMPUTED_VALUE"""),45855.0)</f>
        <v>45855</v>
      </c>
      <c r="B16" s="28" t="str">
        <f>IFERROR(__xludf.DUMMYFUNCTION("""COMPUTED_VALUE"""),"TODO")</f>
        <v>TODO</v>
      </c>
      <c r="C16" s="29" t="str">
        <f>IFERROR(__xludf.DUMMYFUNCTION("""COMPUTED_VALUE"""),"Update DEV-FN-XX MOTD to notify it is being sunset and to stop working in it")</f>
        <v>Update DEV-FN-XX MOTD to notify it is being sunset and to stop working in it</v>
      </c>
      <c r="D16" s="27">
        <f>IFERROR(__xludf.DUMMYFUNCTION("""COMPUTED_VALUE"""),45855.0)</f>
        <v>45855</v>
      </c>
      <c r="E16" s="28" t="str">
        <f>IFERROR(__xludf.DUMMYFUNCTION("""COMPUTED_VALUE"""),"TODO")</f>
        <v>TODO</v>
      </c>
      <c r="F16" s="29" t="str">
        <f>IFERROR(__xludf.DUMMYFUNCTION("""COMPUTED_VALUE"""),"Send Slack Review For Untriaged Pre-SH &amp; QA High Risk JIRAs:
Keep this checklist item open until closer to CERT to continue to refresh and escalate issues added")</f>
        <v>Send Slack Review For Untriaged Pre-SH &amp; QA High Risk JIRAs:
Keep this checklist item open until closer to CERT to continue to refresh and escalate issues added</v>
      </c>
      <c r="G16" s="30">
        <f>IFERROR(__xludf.DUMMYFUNCTION("""COMPUTED_VALUE"""),45854.0)</f>
        <v>45854</v>
      </c>
      <c r="H16" s="28" t="str">
        <f>IFERROR(__xludf.DUMMYFUNCTION("""COMPUTED_VALUE"""),"TODO")</f>
        <v>TODO</v>
      </c>
      <c r="I16" t="str">
        <f>IFERROR(__xludf.DUMMYFUNCTION("""COMPUTED_VALUE"""),"Create Version on App Store Connect and check if any Publishing metadata updates are needed")</f>
        <v>Create Version on App Store Connect and check if any Publishing metadata updates are needed</v>
      </c>
    </row>
    <row r="17">
      <c r="A17" s="27">
        <f>IFERROR(__xludf.DUMMYFUNCTION("""COMPUTED_VALUE"""),45855.0)</f>
        <v>45855</v>
      </c>
      <c r="B17" s="28" t="str">
        <f>IFERROR(__xludf.DUMMYFUNCTION("""COMPUTED_VALUE"""),"TODO")</f>
        <v>TODO</v>
      </c>
      <c r="C17" s="29" t="str">
        <f>IFERROR(__xludf.DUMMYFUNCTION("""COMPUTED_VALUE"""),"Verify UGS MOTD in Main Shows Updated Information")</f>
        <v>Verify UGS MOTD in Main Shows Updated Information</v>
      </c>
      <c r="D17" s="27">
        <f>IFERROR(__xludf.DUMMYFUNCTION("""COMPUTED_VALUE"""),45855.0)</f>
        <v>45855</v>
      </c>
      <c r="E17" s="28" t="str">
        <f>IFERROR(__xludf.DUMMYFUNCTION("""COMPUTED_VALUE"""),"TODO")</f>
        <v>TODO</v>
      </c>
      <c r="F17" s="29" t="str">
        <f>IFERROR(__xludf.DUMMYFUNCTION("""COMPUTED_VALUE"""),"Send Slack Review For Pre-SH &amp; QA High Risk that are assigned to the current release:
Keep this checklist item open until closer to CERT to continue to refresh and escalate issues added")</f>
        <v>Send Slack Review For Pre-SH &amp; QA High Risk that are assigned to the current release:
Keep this checklist item open until closer to CERT to continue to refresh and escalate issues added</v>
      </c>
      <c r="G17" s="30">
        <f>IFERROR(__xludf.DUMMYFUNCTION("""COMPUTED_VALUE"""),45855.0)</f>
        <v>45855</v>
      </c>
      <c r="H17" s="28" t="str">
        <f>IFERROR(__xludf.DUMMYFUNCTION("""COMPUTED_VALUE"""),"TODO")</f>
        <v>TODO</v>
      </c>
      <c r="I17" t="str">
        <f>IFERROR(__xludf.DUMMYFUNCTION("""COMPUTED_VALUE"""),"Ensure Sony publishing tools are up to date")</f>
        <v>Ensure Sony publishing tools are up to date</v>
      </c>
    </row>
    <row r="18">
      <c r="A18" s="27">
        <f>IFERROR(__xludf.DUMMYFUNCTION("""COMPUTED_VALUE"""),45855.0)</f>
        <v>45855</v>
      </c>
      <c r="B18" s="28" t="str">
        <f>IFERROR(__xludf.DUMMYFUNCTION("""COMPUTED_VALUE"""),"TODO")</f>
        <v>TODO</v>
      </c>
      <c r="C18" s="29" t="str">
        <f>IFERROR(__xludf.DUMMYFUNCTION("""COMPUTED_VALUE"""),"Enable Scheduled Horde Jobs
")</f>
        <v>Enable Scheduled Horde Jobs
</v>
      </c>
      <c r="D18" s="27">
        <f>IFERROR(__xludf.DUMMYFUNCTION("""COMPUTED_VALUE"""),45855.0)</f>
        <v>45855</v>
      </c>
      <c r="E18" s="28" t="str">
        <f>IFERROR(__xludf.DUMMYFUNCTION("""COMPUTED_VALUE"""),"TODO")</f>
        <v>TODO</v>
      </c>
      <c r="F18" s="29" t="str">
        <f>IFERROR(__xludf.DUMMYFUNCTION("""COMPUTED_VALUE"""),"Release Content Legal Approval (FN and UEFN content)
   Cosmetic Content Assets Sheet")</f>
        <v>Release Content Legal Approval (FN and UEFN content)
   Cosmetic Content Assets Sheet</v>
      </c>
      <c r="G18" s="30">
        <f>IFERROR(__xludf.DUMMYFUNCTION("""COMPUTED_VALUE"""),45855.0)</f>
        <v>45855</v>
      </c>
      <c r="H18" s="28" t="str">
        <f>IFERROR(__xludf.DUMMYFUNCTION("""COMPUTED_VALUE"""),"TODO")</f>
        <v>TODO</v>
      </c>
      <c r="I18" t="str">
        <f>IFERROR(__xludf.DUMMYFUNCTION("""COMPUTED_VALUE"""),"Make sure PS4 SIEE (07669)  packages are being built")</f>
        <v>Make sure PS4 SIEE (07669)  packages are being built</v>
      </c>
    </row>
    <row r="19">
      <c r="A19" s="27">
        <f>IFERROR(__xludf.DUMMYFUNCTION("""COMPUTED_VALUE"""),45855.0)</f>
        <v>45855</v>
      </c>
      <c r="B19" s="28" t="str">
        <f>IFERROR(__xludf.DUMMYFUNCTION("""COMPUTED_VALUE"""),"TODO")</f>
        <v>TODO</v>
      </c>
      <c r="C19" s="29" t="str">
        <f>IFERROR(__xludf.DUMMYFUNCTION("""COMPUTED_VALUE"""),"Create Season Run of Show sheet for orchestrating the teams")</f>
        <v>Create Season Run of Show sheet for orchestrating the teams</v>
      </c>
      <c r="D19" s="27">
        <f>IFERROR(__xludf.DUMMYFUNCTION("""COMPUTED_VALUE"""),45855.0)</f>
        <v>45855</v>
      </c>
      <c r="E19" s="28" t="str">
        <f>IFERROR(__xludf.DUMMYFUNCTION("""COMPUTED_VALUE"""),"TODO")</f>
        <v>TODO</v>
      </c>
      <c r="F19" s="29" t="str">
        <f>IFERROR(__xludf.DUMMYFUNCTION("""COMPUTED_VALUE"""),"Create fn-release-CHECKLIST-VERSION-ext Slack channel and invite groups/users listed in Columns H/I")</f>
        <v>Create fn-release-CHECKLIST-VERSION-ext Slack channel and invite groups/users listed in Columns H/I</v>
      </c>
      <c r="G19" s="30">
        <f>IFERROR(__xludf.DUMMYFUNCTION("""COMPUTED_VALUE"""),45856.0)</f>
        <v>45856</v>
      </c>
      <c r="H19" s="28" t="str">
        <f>IFERROR(__xludf.DUMMYFUNCTION("""COMPUTED_VALUE"""),"TODO")</f>
        <v>TODO</v>
      </c>
      <c r="I19" t="str">
        <f>IFERROR(__xludf.DUMMYFUNCTION("""COMPUTED_VALUE"""),"Get engineer sign off of patch Sizes")</f>
        <v>Get engineer sign off of patch Sizes</v>
      </c>
    </row>
    <row r="20">
      <c r="A20" s="27">
        <f>IFERROR(__xludf.DUMMYFUNCTION("""COMPUTED_VALUE"""),45855.0)</f>
        <v>45855</v>
      </c>
      <c r="B20" s="28" t="str">
        <f>IFERROR(__xludf.DUMMYFUNCTION("""COMPUTED_VALUE"""),"TODO")</f>
        <v>TODO</v>
      </c>
      <c r="C20" s="29" t="str">
        <f>IFERROR(__xludf.DUMMYFUNCTION("""COMPUTED_VALUE"""),"Inform the slack channel of the bookmarked links")</f>
        <v>Inform the slack channel of the bookmarked links</v>
      </c>
      <c r="D20" s="27">
        <f>IFERROR(__xludf.DUMMYFUNCTION("""COMPUTED_VALUE"""),45855.0)</f>
        <v>45855</v>
      </c>
      <c r="E20" s="28" t="str">
        <f>IFERROR(__xludf.DUMMYFUNCTION("""COMPUTED_VALUE"""),"TODO")</f>
        <v>TODO</v>
      </c>
      <c r="F20" s="29" t="str">
        <f>IFERROR(__xludf.DUMMYFUNCTION("""COMPUTED_VALUE"""),"Create Release Request")</f>
        <v>Create Release Request</v>
      </c>
      <c r="G20" s="30">
        <f>IFERROR(__xludf.DUMMYFUNCTION("""COMPUTED_VALUE"""),45856.0)</f>
        <v>45856</v>
      </c>
      <c r="H20" s="28" t="str">
        <f>IFERROR(__xludf.DUMMYFUNCTION("""COMPUTED_VALUE"""),"TODO")</f>
        <v>TODO</v>
      </c>
      <c r="I20" t="str">
        <f>IFERROR(__xludf.DUMMYFUNCTION("""COMPUTED_VALUE"""),"Review the Cert issues filter to make sure nothing egregious still needs to be fixed")</f>
        <v>Review the Cert issues filter to make sure nothing egregious still needs to be fixed</v>
      </c>
    </row>
    <row r="21">
      <c r="A21" s="27">
        <f>IFERROR(__xludf.DUMMYFUNCTION("""COMPUTED_VALUE"""),45855.0)</f>
        <v>45855</v>
      </c>
      <c r="B21" s="28" t="str">
        <f>IFERROR(__xludf.DUMMYFUNCTION("""COMPUTED_VALUE"""),"TODO")</f>
        <v>TODO</v>
      </c>
      <c r="C21" s="29" t="str">
        <f>IFERROR(__xludf.DUMMYFUNCTION("""COMPUTED_VALUE"""),"Create Deploy Tracker sheet and bookmark in release channel")</f>
        <v>Create Deploy Tracker sheet and bookmark in release channel</v>
      </c>
      <c r="D21" s="27">
        <f>IFERROR(__xludf.DUMMYFUNCTION("""COMPUTED_VALUE"""),45855.0)</f>
        <v>45855</v>
      </c>
      <c r="E21" s="28" t="str">
        <f>IFERROR(__xludf.DUMMYFUNCTION("""COMPUTED_VALUE"""),"TODO")</f>
        <v>TODO</v>
      </c>
      <c r="F21" s="29" t="str">
        <f>IFERROR(__xludf.DUMMYFUNCTION("""COMPUTED_VALUE"""),"Create Release JIRA Dashboard")</f>
        <v>Create Release JIRA Dashboard</v>
      </c>
      <c r="G21" s="30">
        <f>IFERROR(__xludf.DUMMYFUNCTION("""COMPUTED_VALUE"""),45857.0)</f>
        <v>45857</v>
      </c>
      <c r="H21" s="28" t="str">
        <f>IFERROR(__xludf.DUMMYFUNCTION("""COMPUTED_VALUE"""),"TODO")</f>
        <v>TODO</v>
      </c>
      <c r="I21" t="str">
        <f>IFERROR(__xludf.DUMMYFUNCTION("""COMPUTED_VALUE"""),"FortniteContentBuilds: 
 - This is Content On Demand (downloading additional stuff in the background which is only present on some platforms)
Verify platforms below have been updated correctly:
 - PC/Windows
 - Android
 - PS4
 - PS5
 - Switch
 - XB1
 -"&amp;" XSX
 - iOS
Old Wiki")</f>
        <v>FortniteContentBuilds: 
 - This is Content On Demand (downloading additional stuff in the background which is only present on some platforms)
Verify platforms below have been updated correctly:
 - PC/Windows
 - Android
 - PS4
 - PS5
 - Switch
 - XB1
 - XSX
 - iOS
Old Wiki</v>
      </c>
    </row>
    <row r="22">
      <c r="A22" s="27">
        <f>IFERROR(__xludf.DUMMYFUNCTION("""COMPUTED_VALUE"""),45855.0)</f>
        <v>45855</v>
      </c>
      <c r="B22" s="28" t="str">
        <f>IFERROR(__xludf.DUMMYFUNCTION("""COMPUTED_VALUE"""),"TODO")</f>
        <v>TODO</v>
      </c>
      <c r="C22" s="29" t="str">
        <f>IFERROR(__xludf.DUMMYFUNCTION("""COMPUTED_VALUE"""),"Ensure code only builds are working properly including verification it can be successfully promoted")</f>
        <v>Ensure code only builds are working properly including verification it can be successfully promoted</v>
      </c>
      <c r="D22" s="27">
        <f>IFERROR(__xludf.DUMMYFUNCTION("""COMPUTED_VALUE"""),45855.0)</f>
        <v>45855</v>
      </c>
      <c r="E22" s="28" t="str">
        <f>IFERROR(__xludf.DUMMYFUNCTION("""COMPUTED_VALUE"""),"TODO")</f>
        <v>TODO</v>
      </c>
      <c r="F22" s="29" t="str">
        <f>IFERROR(__xludf.DUMMYFUNCTION("""COMPUTED_VALUE"""),"Generate Release Controller Permalink")</f>
        <v>Generate Release Controller Permalink</v>
      </c>
      <c r="G22" s="30">
        <f>IFERROR(__xludf.DUMMYFUNCTION("""COMPUTED_VALUE"""),45857.0)</f>
        <v>45857</v>
      </c>
      <c r="H22" s="28" t="str">
        <f>IFERROR(__xludf.DUMMYFUNCTION("""COMPUTED_VALUE"""),"TODO")</f>
        <v>TODO</v>
      </c>
      <c r="I22" t="str">
        <f>IFERROR(__xludf.DUMMYFUNCTION("""COMPUTED_VALUE"""),"Verify that the PS5/PS4 versioning is correct for the release. ")</f>
        <v>Verify that the PS5/PS4 versioning is correct for the release. </v>
      </c>
    </row>
    <row r="23">
      <c r="A23" s="27">
        <f>IFERROR(__xludf.DUMMYFUNCTION("""COMPUTED_VALUE"""),45856.0)</f>
        <v>45856</v>
      </c>
      <c r="B23" s="28" t="str">
        <f>IFERROR(__xludf.DUMMYFUNCTION("""COMPUTED_VALUE"""),"TODO")</f>
        <v>TODO</v>
      </c>
      <c r="C23" s="29" t="str">
        <f>IFERROR(__xludf.DUMMYFUNCTION("""COMPUTED_VALUE"""),"All Remaining Build Errors/Warnings Have Been Approved To Ship With")</f>
        <v>All Remaining Build Errors/Warnings Have Been Approved To Ship With</v>
      </c>
      <c r="D23" s="27">
        <f>IFERROR(__xludf.DUMMYFUNCTION("""COMPUTED_VALUE"""),45855.0)</f>
        <v>45855</v>
      </c>
      <c r="E23" s="28" t="str">
        <f>IFERROR(__xludf.DUMMYFUNCTION("""COMPUTED_VALUE"""),"TODO")</f>
        <v>TODO</v>
      </c>
      <c r="F23" s="29" t="str">
        <f>IFERROR(__xludf.DUMMYFUNCTION("""COMPUTED_VALUE"""),"Set Slack channel Topic to Release Manager and Dashboard Link")</f>
        <v>Set Slack channel Topic to Release Manager and Dashboard Link</v>
      </c>
      <c r="G23" s="30">
        <f>IFERROR(__xludf.DUMMYFUNCTION("""COMPUTED_VALUE"""),45857.0)</f>
        <v>45857</v>
      </c>
      <c r="H23" s="28" t="str">
        <f>IFERROR(__xludf.DUMMYFUNCTION("""COMPUTED_VALUE"""),"TODO")</f>
        <v>TODO</v>
      </c>
      <c r="I23" t="str">
        <f>IFERROR(__xludf.DUMMYFUNCTION("""COMPUTED_VALUE"""),"Make sure SwitchEngine version has been incremented.")</f>
        <v>Make sure SwitchEngine version has been incremented.</v>
      </c>
    </row>
    <row r="24">
      <c r="A24" s="27">
        <f>IFERROR(__xludf.DUMMYFUNCTION("""COMPUTED_VALUE"""),45856.0)</f>
        <v>45856</v>
      </c>
      <c r="B24" s="28" t="str">
        <f>IFERROR(__xludf.DUMMYFUNCTION("""COMPUTED_VALUE"""),"TODO")</f>
        <v>TODO</v>
      </c>
      <c r="C24" s="29" t="str">
        <f>IFERROR(__xludf.DUMMYFUNCTION("""COMPUTED_VALUE"""),"Verify Android version number has been updated in perforce")</f>
        <v>Verify Android version number has been updated in perforce</v>
      </c>
      <c r="D24" s="27">
        <f>IFERROR(__xludf.DUMMYFUNCTION("""COMPUTED_VALUE"""),45855.0)</f>
        <v>45855</v>
      </c>
      <c r="E24" s="28" t="str">
        <f>IFERROR(__xludf.DUMMYFUNCTION("""COMPUTED_VALUE"""),"TODO")</f>
        <v>TODO</v>
      </c>
      <c r="F24" s="29" t="str">
        <f>IFERROR(__xludf.DUMMYFUNCTION("""COMPUTED_VALUE"""),"Setup Release Dashboard's Top Widget")</f>
        <v>Setup Release Dashboard's Top Widget</v>
      </c>
      <c r="G24" s="30">
        <f>IFERROR(__xludf.DUMMYFUNCTION("""COMPUTED_VALUE"""),45857.0)</f>
        <v>45857</v>
      </c>
      <c r="H24" s="28" t="str">
        <f>IFERROR(__xludf.DUMMYFUNCTION("""COMPUTED_VALUE"""),"TODO")</f>
        <v>TODO</v>
      </c>
      <c r="I24" t="str">
        <f>IFERROR(__xludf.DUMMYFUNCTION("""COMPUTED_VALUE"""),"Verify that LatestPatch folder contains last released patches")</f>
        <v>Verify that LatestPatch folder contains last released patches</v>
      </c>
    </row>
    <row r="25">
      <c r="A25" s="27">
        <f>IFERROR(__xludf.DUMMYFUNCTION("""COMPUTED_VALUE"""),45856.0)</f>
        <v>45856</v>
      </c>
      <c r="B25" s="28" t="str">
        <f>IFERROR(__xludf.DUMMYFUNCTION("""COMPUTED_VALUE"""),"TODO")</f>
        <v>TODO</v>
      </c>
      <c r="C25" s="29" t="str">
        <f>IFERROR(__xludf.DUMMYFUNCTION("""COMPUTED_VALUE"""),"Verify iOS version number has been updated in perforce")</f>
        <v>Verify iOS version number has been updated in perforce</v>
      </c>
      <c r="D25" s="27">
        <f>IFERROR(__xludf.DUMMYFUNCTION("""COMPUTED_VALUE"""),45855.0)</f>
        <v>45855</v>
      </c>
      <c r="E25" s="28" t="str">
        <f>IFERROR(__xludf.DUMMYFUNCTION("""COMPUTED_VALUE"""),"TODO")</f>
        <v>TODO</v>
      </c>
      <c r="F25" s="29" t="str">
        <f>IFERROR(__xludf.DUMMYFUNCTION("""COMPUTED_VALUE"""),"Cross check Fortnite Release Calendar below dates are accurate for all versions from this checklist's season and the following season found in the FN Release Schedule and populated from the Air Table
   - Row 16: Branch Opening
   - Row 17: Development C"&amp;"omplete
   - Row 18: Hard Lock
   - Row 19: Pencils Down
   - Row 20: Cert Sub
   - Row 5: Live
   - Row 5 of next column(s): HF(s) Live")</f>
        <v>Cross check Fortnite Release Calendar below dates are accurate for all versions from this checklist's season and the following season found in the FN Release Schedule and populated from the Air Table
   - Row 16: Branch Opening
   - Row 17: Development Complete
   - Row 18: Hard Lock
   - Row 19: Pencils Down
   - Row 20: Cert Sub
   - Row 5: Live
   - Row 5 of next column(s): HF(s) Live</v>
      </c>
      <c r="G25" s="30">
        <f>IFERROR(__xludf.DUMMYFUNCTION("""COMPUTED_VALUE"""),45857.0)</f>
        <v>45857</v>
      </c>
      <c r="H25" s="28" t="str">
        <f>IFERROR(__xludf.DUMMYFUNCTION("""COMPUTED_VALUE"""),"TODO")</f>
        <v>TODO</v>
      </c>
      <c r="I25" t="str">
        <f>IFERROR(__xludf.DUMMYFUNCTION("""COMPUTED_VALUE"""),"Verify the file system captures for Nintendo have been gathered by QA")</f>
        <v>Verify the file system captures for Nintendo have been gathered by QA</v>
      </c>
    </row>
    <row r="26">
      <c r="A26" s="27">
        <f>IFERROR(__xludf.DUMMYFUNCTION("""COMPUTED_VALUE"""),45856.0)</f>
        <v>45856</v>
      </c>
      <c r="B26" s="28" t="str">
        <f>IFERROR(__xludf.DUMMYFUNCTION("""COMPUTED_VALUE"""),"TODO")</f>
        <v>TODO</v>
      </c>
      <c r="C26" s="29" t="str">
        <f>IFERROR(__xludf.DUMMYFUNCTION("""COMPUTED_VALUE"""),"Verify Version Locking AND that the Net Version locked to is different than the currently live branch")</f>
        <v>Verify Version Locking AND that the Net Version locked to is different than the currently live branch</v>
      </c>
      <c r="D26" s="27">
        <f>IFERROR(__xludf.DUMMYFUNCTION("""COMPUTED_VALUE"""),45855.0)</f>
        <v>45855</v>
      </c>
      <c r="E26" s="28" t="str">
        <f>IFERROR(__xludf.DUMMYFUNCTION("""COMPUTED_VALUE"""),"TODO")</f>
        <v>TODO</v>
      </c>
      <c r="F26" s="29" t="str">
        <f>IFERROR(__xludf.DUMMYFUNCTION("""COMPUTED_VALUE"""),"Create a Jira for BR Calendar/Store/Shop to be update/reviewed ")</f>
        <v>Create a Jira for BR Calendar/Store/Shop to be update/reviewed </v>
      </c>
      <c r="G26" s="30">
        <f>IFERROR(__xludf.DUMMYFUNCTION("""COMPUTED_VALUE"""),45858.0)</f>
        <v>45858</v>
      </c>
      <c r="H26" s="28" t="str">
        <f>IFERROR(__xludf.DUMMYFUNCTION("""COMPUTED_VALUE"""),"TODO")</f>
        <v>TODO</v>
      </c>
      <c r="I26" t="str">
        <f>IFERROR(__xludf.DUMMYFUNCTION("""COMPUTED_VALUE"""),"Create a cert thread in the Release channel.")</f>
        <v>Create a cert thread in the Release channel.</v>
      </c>
    </row>
    <row r="27">
      <c r="A27" s="27">
        <f>IFERROR(__xludf.DUMMYFUNCTION("""COMPUTED_VALUE"""),45856.0)</f>
        <v>45856</v>
      </c>
      <c r="B27" s="28" t="str">
        <f>IFERROR(__xludf.DUMMYFUNCTION("""COMPUTED_VALUE"""),"TODO")</f>
        <v>TODO</v>
      </c>
      <c r="C27" s="29" t="str">
        <f>IFERROR(__xludf.DUMMYFUNCTION("""COMPUTED_VALUE"""),"Set NetCL Version Number")</f>
        <v>Set NetCL Version Number</v>
      </c>
      <c r="D27" s="27">
        <f>IFERROR(__xludf.DUMMYFUNCTION("""COMPUTED_VALUE"""),45855.0)</f>
        <v>45855</v>
      </c>
      <c r="E27" s="28" t="str">
        <f>IFERROR(__xludf.DUMMYFUNCTION("""COMPUTED_VALUE"""),"TODO")</f>
        <v>TODO</v>
      </c>
      <c r="F27" s="29" t="str">
        <f>IFERROR(__xludf.DUMMYFUNCTION("""COMPUTED_VALUE"""),"Verify BranchFoundIn in JIRA is already populated for CHECKLIST_VERSION
if not, request it be done in #fn-jira-admins-ext")</f>
        <v>Verify BranchFoundIn in JIRA is already populated for CHECKLIST_VERSION
if not, request it be done in #fn-jira-admins-ext</v>
      </c>
      <c r="G27" s="30">
        <f>IFERROR(__xludf.DUMMYFUNCTION("""COMPUTED_VALUE"""),45858.0)</f>
        <v>45858</v>
      </c>
      <c r="H27" s="28" t="str">
        <f>IFERROR(__xludf.DUMMYFUNCTION("""COMPUTED_VALUE"""),"TODO")</f>
        <v>TODO</v>
      </c>
      <c r="I27" t="str">
        <f>IFERROR(__xludf.DUMMYFUNCTION("""COMPUTED_VALUE"""),"Update Release Log and Release Request")</f>
        <v>Update Release Log and Release Request</v>
      </c>
    </row>
    <row r="28">
      <c r="A28" s="27">
        <f>IFERROR(__xludf.DUMMYFUNCTION("""COMPUTED_VALUE"""),45856.0)</f>
        <v>45856</v>
      </c>
      <c r="B28" s="28" t="str">
        <f>IFERROR(__xludf.DUMMYFUNCTION("""COMPUTED_VALUE"""),"TODO")</f>
        <v>TODO</v>
      </c>
      <c r="C28" s="29" t="str">
        <f>IFERROR(__xludf.DUMMYFUNCTION("""COMPUTED_VALUE"""),"Add Temporary Allowlisters to lockdown file")</f>
        <v>Add Temporary Allowlisters to lockdown file</v>
      </c>
      <c r="D28" s="27">
        <f>IFERROR(__xludf.DUMMYFUNCTION("""COMPUTED_VALUE"""),45855.0)</f>
        <v>45855</v>
      </c>
      <c r="E28" s="28" t="str">
        <f>IFERROR(__xludf.DUMMYFUNCTION("""COMPUTED_VALUE"""),"TODO")</f>
        <v>TODO</v>
      </c>
      <c r="F28" s="29" t="str">
        <f>IFERROR(__xludf.DUMMYFUNCTION("""COMPUTED_VALUE"""),"Schedule Google Calendar Meeting: Stability Sync")</f>
        <v>Schedule Google Calendar Meeting: Stability Sync</v>
      </c>
      <c r="G28" s="30">
        <f>IFERROR(__xludf.DUMMYFUNCTION("""COMPUTED_VALUE"""),45858.0)</f>
        <v>45858</v>
      </c>
      <c r="H28" s="28" t="str">
        <f>IFERROR(__xludf.DUMMYFUNCTION("""COMPUTED_VALUE"""),"TODO")</f>
        <v>TODO</v>
      </c>
      <c r="I28" t="str">
        <f>IFERROR(__xludf.DUMMYFUNCTION("""COMPUTED_VALUE"""),"Make local copies to your station for all platforms going to certification")</f>
        <v>Make local copies to your station for all platforms going to certification</v>
      </c>
    </row>
    <row r="29">
      <c r="A29" s="27">
        <f>IFERROR(__xludf.DUMMYFUNCTION("""COMPUTED_VALUE"""),45856.0)</f>
        <v>45856</v>
      </c>
      <c r="B29" s="28" t="str">
        <f>IFERROR(__xludf.DUMMYFUNCTION("""COMPUTED_VALUE"""),"TODO")</f>
        <v>TODO</v>
      </c>
      <c r="C29" s="29" t="str">
        <f>IFERROR(__xludf.DUMMYFUNCTION("""COMPUTED_VALUE"""),"Update MOTD in UGS for Hardlock")</f>
        <v>Update MOTD in UGS for Hardlock</v>
      </c>
      <c r="D29" s="27">
        <f>IFERROR(__xludf.DUMMYFUNCTION("""COMPUTED_VALUE"""),45855.0)</f>
        <v>45855</v>
      </c>
      <c r="E29" s="28" t="str">
        <f>IFERROR(__xludf.DUMMYFUNCTION("""COMPUTED_VALUE"""),"TODO")</f>
        <v>TODO</v>
      </c>
      <c r="F29" s="29" t="str">
        <f>IFERROR(__xludf.DUMMYFUNCTION("""COMPUTED_VALUE"""),"Schedule Google Calendar Meeting: Post Mortem")</f>
        <v>Schedule Google Calendar Meeting: Post Mortem</v>
      </c>
      <c r="G29" s="30">
        <f>IFERROR(__xludf.DUMMYFUNCTION("""COMPUTED_VALUE"""),45858.0)</f>
        <v>45858</v>
      </c>
      <c r="H29" s="28" t="str">
        <f>IFERROR(__xludf.DUMMYFUNCTION("""COMPUTED_VALUE"""),"TODO")</f>
        <v>TODO</v>
      </c>
      <c r="I29" t="str">
        <f>IFERROR(__xludf.DUMMYFUNCTION("""COMPUTED_VALUE"""),"Add build info to the relevant cert backends.
(CCA/ CCB / MobileCert)")</f>
        <v>Add build info to the relevant cert backends.
(CCA/ CCB / MobileCert)</v>
      </c>
    </row>
    <row r="30">
      <c r="A30" s="27">
        <f>IFERROR(__xludf.DUMMYFUNCTION("""COMPUTED_VALUE"""),45856.0)</f>
        <v>45856</v>
      </c>
      <c r="B30" s="28" t="str">
        <f>IFERROR(__xludf.DUMMYFUNCTION("""COMPUTED_VALUE"""),"TODO")</f>
        <v>TODO</v>
      </c>
      <c r="C30" s="29" t="str">
        <f>IFERROR(__xludf.DUMMYFUNCTION("""COMPUTED_VALUE"""),"Release Owner: Log into all deploy-related tools")</f>
        <v>Release Owner: Log into all deploy-related tools</v>
      </c>
      <c r="D30" s="27">
        <f>IFERROR(__xludf.DUMMYFUNCTION("""COMPUTED_VALUE"""),45855.0)</f>
        <v>45855</v>
      </c>
      <c r="E30" s="28" t="str">
        <f>IFERROR(__xludf.DUMMYFUNCTION("""COMPUTED_VALUE"""),"TODO")</f>
        <v>TODO</v>
      </c>
      <c r="F30" s="29" t="str">
        <f>IFERROR(__xludf.DUMMYFUNCTION("""COMPUTED_VALUE"""),"Schedule Calendar Events:
- Hard Lock 
- Pencils Down ")</f>
        <v>Schedule Calendar Events:
- Hard Lock 
- Pencils Down </v>
      </c>
      <c r="G30" s="30">
        <f>IFERROR(__xludf.DUMMYFUNCTION("""COMPUTED_VALUE"""),45858.0)</f>
        <v>45858</v>
      </c>
      <c r="H30" s="28" t="str">
        <f>IFERROR(__xludf.DUMMYFUNCTION("""COMPUTED_VALUE"""),"TODO")</f>
        <v>TODO</v>
      </c>
      <c r="I30" t="str">
        <f>IFERROR(__xludf.DUMMYFUNCTION("""COMPUTED_VALUE"""),"Set up the above cert environments to have the correct:
 - Server (CCA / CCB / DPQ / MobileCert)
 - MCP (CCA / CCB / DPQ / MobileCert)")</f>
        <v>Set up the above cert environments to have the correct:
 - Server (CCA / CCB / DPQ / MobileCert)
 - MCP (CCA / CCB / DPQ / MobileCert)</v>
      </c>
    </row>
    <row r="31">
      <c r="A31" s="27">
        <f>IFERROR(__xludf.DUMMYFUNCTION("""COMPUTED_VALUE"""),45857.0)</f>
        <v>45857</v>
      </c>
      <c r="B31" s="28" t="str">
        <f>IFERROR(__xludf.DUMMYFUNCTION("""COMPUTED_VALUE"""),"TODO")</f>
        <v>TODO</v>
      </c>
      <c r="C31" s="29" t="str">
        <f>IFERROR(__xludf.DUMMYFUNCTION("""COMPUTED_VALUE"""),"Get Folder Comparison sign off from Anticheat for PC and UEFN")</f>
        <v>Get Folder Comparison sign off from Anticheat for PC and UEFN</v>
      </c>
      <c r="D31" s="27">
        <f>IFERROR(__xludf.DUMMYFUNCTION("""COMPUTED_VALUE"""),45855.0)</f>
        <v>45855</v>
      </c>
      <c r="E31" s="28" t="str">
        <f>IFERROR(__xludf.DUMMYFUNCTION("""COMPUTED_VALUE"""),"TODO")</f>
        <v>TODO</v>
      </c>
      <c r="F31" s="29" t="str">
        <f>IFERROR(__xludf.DUMMYFUNCTION("""COMPUTED_VALUE"""),"Determine Deploy Time with the below teams:
- Live Ops
- Competitive
- Publishing/Marketing")</f>
        <v>Determine Deploy Time with the below teams:
- Live Ops
- Competitive
- Publishing/Marketing</v>
      </c>
      <c r="G31" s="30">
        <f>IFERROR(__xludf.DUMMYFUNCTION("""COMPUTED_VALUE"""),45858.0)</f>
        <v>45858</v>
      </c>
      <c r="H31" s="28" t="str">
        <f>IFERROR(__xludf.DUMMYFUNCTION("""COMPUTED_VALUE"""),"TODO")</f>
        <v>TODO</v>
      </c>
      <c r="I31" t="str">
        <f>IFERROR(__xludf.DUMMYFUNCTION("""COMPUTED_VALUE"""),"Ensure cert backends are online (CCA / CCB / DPQ / MobileCert)")</f>
        <v>Ensure cert backends are online (CCA / CCB / DPQ / MobileCert)</v>
      </c>
    </row>
    <row r="32">
      <c r="A32" s="27">
        <f>IFERROR(__xludf.DUMMYFUNCTION("""COMPUTED_VALUE"""),45857.0)</f>
        <v>45857</v>
      </c>
      <c r="B32" s="28" t="str">
        <f>IFERROR(__xludf.DUMMYFUNCTION("""COMPUTED_VALUE"""),"TODO")</f>
        <v>TODO</v>
      </c>
      <c r="C32" s="29" t="str">
        <f>IFERROR(__xludf.DUMMYFUNCTION("""COMPUTED_VALUE"""),"Update the metastream UE robomerge connection to point to NEXT_VERSION")</f>
        <v>Update the metastream UE robomerge connection to point to NEXT_VERSION</v>
      </c>
      <c r="D32" s="27">
        <f>IFERROR(__xludf.DUMMYFUNCTION("""COMPUTED_VALUE"""),45855.0)</f>
        <v>45855</v>
      </c>
      <c r="E32" s="28" t="str">
        <f>IFERROR(__xludf.DUMMYFUNCTION("""COMPUTED_VALUE"""),"TODO")</f>
        <v>TODO</v>
      </c>
      <c r="F32" s="29" t="str">
        <f>IFERROR(__xludf.DUMMYFUNCTION("""COMPUTED_VALUE"""),"For XX.00 Deploys Only:
Reminder messaging for seasonal Hotfix clean up")</f>
        <v>For XX.00 Deploys Only:
Reminder messaging for seasonal Hotfix clean up</v>
      </c>
      <c r="G32" s="30">
        <f>IFERROR(__xludf.DUMMYFUNCTION("""COMPUTED_VALUE"""),45858.0)</f>
        <v>45858</v>
      </c>
      <c r="H32" s="28" t="str">
        <f>IFERROR(__xludf.DUMMYFUNCTION("""COMPUTED_VALUE"""),"TODO")</f>
        <v>TODO</v>
      </c>
      <c r="I32" t="str">
        <f>IFERROR(__xludf.DUMMYFUNCTION("""COMPUTED_VALUE"""),"CertSub Candidate: Patch Sizes")</f>
        <v>CertSub Candidate: Patch Sizes</v>
      </c>
    </row>
    <row r="33">
      <c r="A33" s="27">
        <f>IFERROR(__xludf.DUMMYFUNCTION("""COMPUTED_VALUE"""),45857.0)</f>
        <v>45857</v>
      </c>
      <c r="B33" s="28" t="str">
        <f>IFERROR(__xludf.DUMMYFUNCTION("""COMPUTED_VALUE"""),"TODO")</f>
        <v>TODO</v>
      </c>
      <c r="C33" s="29" t="str">
        <f>IFERROR(__xludf.DUMMYFUNCTION("""COMPUTED_VALUE"""),"Lock the DAD CL")</f>
        <v>Lock the DAD CL</v>
      </c>
      <c r="D33" s="27">
        <f>IFERROR(__xludf.DUMMYFUNCTION("""COMPUTED_VALUE"""),45856.0)</f>
        <v>45856</v>
      </c>
      <c r="E33" s="28" t="str">
        <f>IFERROR(__xludf.DUMMYFUNCTION("""COMPUTED_VALUE"""),"TODO")</f>
        <v>TODO</v>
      </c>
      <c r="F33" s="29" t="str">
        <f>IFERROR(__xludf.DUMMYFUNCTION("""COMPUTED_VALUE"""),"Send Release Strategy email
Confluence Wiki (need to merge all the things) 
Wiki on creating the meeting calendar event
Template (if not copied from a previous email)")</f>
        <v>Send Release Strategy email
Confluence Wiki (need to merge all the things) 
Wiki on creating the meeting calendar event
Template (if not copied from a previous email)</v>
      </c>
      <c r="G33" s="30">
        <f>IFERROR(__xludf.DUMMYFUNCTION("""COMPUTED_VALUE"""),45858.0)</f>
        <v>45858</v>
      </c>
      <c r="H33" s="28" t="str">
        <f>IFERROR(__xludf.DUMMYFUNCTION("""COMPUTED_VALUE"""),"TODO")</f>
        <v>TODO</v>
      </c>
      <c r="I33" t="str">
        <f>IFERROR(__xludf.DUMMYFUNCTION("""COMPUTED_VALUE"""),"Send Akamai early estimate of patch sizes
 - Email")</f>
        <v>Send Akamai early estimate of patch sizes
 - Email</v>
      </c>
    </row>
    <row r="34">
      <c r="A34" s="27">
        <f>IFERROR(__xludf.DUMMYFUNCTION("""COMPUTED_VALUE"""),45857.0)</f>
        <v>45857</v>
      </c>
      <c r="B34" s="28" t="str">
        <f>IFERROR(__xludf.DUMMYFUNCTION("""COMPUTED_VALUE"""),"TODO")</f>
        <v>TODO</v>
      </c>
      <c r="C34" s="29" t="str">
        <f>IFERROR(__xludf.DUMMYFUNCTION("""COMPUTED_VALUE"""),"Ensure Modes &amp; Tags are setup in DS Portal for Release QA Whiteglove")</f>
        <v>Ensure Modes &amp; Tags are setup in DS Portal for Release QA Whiteglove</v>
      </c>
      <c r="D34" s="27">
        <f>IFERROR(__xludf.DUMMYFUNCTION("""COMPUTED_VALUE"""),45856.0)</f>
        <v>45856</v>
      </c>
      <c r="E34" s="28" t="str">
        <f>IFERROR(__xludf.DUMMYFUNCTION("""COMPUTED_VALUE"""),"TODO")</f>
        <v>TODO</v>
      </c>
      <c r="F34" s="29" t="str">
        <f>IFERROR(__xludf.DUMMYFUNCTION("""COMPUTED_VALUE"""),"Redundancy:
Make sure zoom links are still valid for all meetings related to CHECKLIST_VERSION")</f>
        <v>Redundancy:
Make sure zoom links are still valid for all meetings related to CHECKLIST_VERSION</v>
      </c>
      <c r="G34" s="30">
        <f>IFERROR(__xludf.DUMMYFUNCTION("""COMPUTED_VALUE"""),45858.0)</f>
        <v>45858</v>
      </c>
      <c r="H34" s="28" t="str">
        <f>IFERROR(__xludf.DUMMYFUNCTION("""COMPUTED_VALUE"""),"TODO")</f>
        <v>TODO</v>
      </c>
      <c r="I34" t="str">
        <f>IFERROR(__xludf.DUMMYFUNCTION("""COMPUTED_VALUE"""),"Notify Nvidia of the upcoming patch date and time
 - Email")</f>
        <v>Notify Nvidia of the upcoming patch date and time
 - Email</v>
      </c>
    </row>
    <row r="35">
      <c r="A35" s="27">
        <f>IFERROR(__xludf.DUMMYFUNCTION("""COMPUTED_VALUE"""),45857.0)</f>
        <v>45857</v>
      </c>
      <c r="B35" s="28" t="str">
        <f>IFERROR(__xludf.DUMMYFUNCTION("""COMPUTED_VALUE"""),"TODO")</f>
        <v>TODO</v>
      </c>
      <c r="C35" s="29" t="str">
        <f>IFERROR(__xludf.DUMMYFUNCTION("""COMPUTED_VALUE"""),"Remove Temporary Allow Listed - 8PM ET")</f>
        <v>Remove Temporary Allow Listed - 8PM ET</v>
      </c>
      <c r="D35" s="27">
        <f>IFERROR(__xludf.DUMMYFUNCTION("""COMPUTED_VALUE"""),45856.0)</f>
        <v>45856</v>
      </c>
      <c r="E35" s="28" t="str">
        <f>IFERROR(__xludf.DUMMYFUNCTION("""COMPUTED_VALUE"""),"TODO")</f>
        <v>TODO</v>
      </c>
      <c r="F35" s="29" t="str">
        <f>IFERROR(__xludf.DUMMYFUNCTION("""COMPUTED_VALUE"""),"Coordinate Discovery surface and link updates for any new playlists ")</f>
        <v>Coordinate Discovery surface and link updates for any new playlists </v>
      </c>
      <c r="G35" s="30">
        <f>IFERROR(__xludf.DUMMYFUNCTION("""COMPUTED_VALUE"""),45858.0)</f>
        <v>45858</v>
      </c>
      <c r="H35" s="28" t="str">
        <f>IFERROR(__xludf.DUMMYFUNCTION("""COMPUTED_VALUE"""),"TODO")</f>
        <v>TODO</v>
      </c>
      <c r="I35" t="str">
        <f>IFERROR(__xludf.DUMMYFUNCTION("""COMPUTED_VALUE"""),"Notify AWS of the upcoming patch date, time, and sizes
 - Email")</f>
        <v>Notify AWS of the upcoming patch date, time, and sizes
 - Email</v>
      </c>
    </row>
    <row r="36">
      <c r="A36" s="27">
        <f>IFERROR(__xludf.DUMMYFUNCTION("""COMPUTED_VALUE"""),45857.0)</f>
        <v>45857</v>
      </c>
      <c r="B36" s="28" t="str">
        <f>IFERROR(__xludf.DUMMYFUNCTION("""COMPUTED_VALUE"""),"TODO")</f>
        <v>TODO</v>
      </c>
      <c r="C36" s="29" t="str">
        <f>IFERROR(__xludf.DUMMYFUNCTION("""COMPUTED_VALUE"""),"Enable Robomerge Gate - 8PM ET")</f>
        <v>Enable Robomerge Gate - 8PM ET</v>
      </c>
      <c r="D36" s="27">
        <f>IFERROR(__xludf.DUMMYFUNCTION("""COMPUTED_VALUE"""),45856.0)</f>
        <v>45856</v>
      </c>
      <c r="E36" s="28" t="str">
        <f>IFERROR(__xludf.DUMMYFUNCTION("""COMPUTED_VALUE"""),"TODO")</f>
        <v>TODO</v>
      </c>
      <c r="F36" s="29" t="str">
        <f>IFERROR(__xludf.DUMMYFUNCTION("""COMPUTED_VALUE"""),"Verify Final DOT Links for WG testing are accurate and no changes are expected.
https://epicenter.on.epicgames.com/?tools=all")</f>
        <v>Verify Final DOT Links for WG testing are accurate and no changes are expected.
https://epicenter.on.epicgames.com/?tools=all</v>
      </c>
      <c r="G36" s="30">
        <f>IFERROR(__xludf.DUMMYFUNCTION("""COMPUTED_VALUE"""),45858.0)</f>
        <v>45858</v>
      </c>
      <c r="H36" s="28" t="str">
        <f>IFERROR(__xludf.DUMMYFUNCTION("""COMPUTED_VALUE"""),"TODO")</f>
        <v>TODO</v>
      </c>
      <c r="I36" t="str">
        <f>IFERROR(__xludf.DUMMYFUNCTION("""COMPUTED_VALUE"""),"Notify Fastly of the upcoming patch date, time, and patch sizes
 - Slack Post ")</f>
        <v>Notify Fastly of the upcoming patch date, time, and patch sizes
 - Slack Post </v>
      </c>
    </row>
    <row r="37">
      <c r="A37" s="27">
        <f>IFERROR(__xludf.DUMMYFUNCTION("""COMPUTED_VALUE"""),45857.0)</f>
        <v>45857</v>
      </c>
      <c r="B37" s="28" t="str">
        <f>IFERROR(__xludf.DUMMYFUNCTION("""COMPUTED_VALUE"""),"TODO")</f>
        <v>TODO</v>
      </c>
      <c r="C37" s="29" t="str">
        <f>IFERROR(__xludf.DUMMYFUNCTION("""COMPUTED_VALUE"""),"Move Festival CMS job to the next Release")</f>
        <v>Move Festival CMS job to the next Release</v>
      </c>
      <c r="D37" s="27">
        <f>IFERROR(__xludf.DUMMYFUNCTION("""COMPUTED_VALUE"""),45856.0)</f>
        <v>45856</v>
      </c>
      <c r="E37" s="28" t="str">
        <f>IFERROR(__xludf.DUMMYFUNCTION("""COMPUTED_VALUE"""),"TODO")</f>
        <v>TODO</v>
      </c>
      <c r="F37" s="29" t="str">
        <f>IFERROR(__xludf.DUMMYFUNCTION("""COMPUTED_VALUE"""),"Ensure Final Shop is in for WG testing")</f>
        <v>Ensure Final Shop is in for WG testing</v>
      </c>
      <c r="G37" s="30">
        <f>IFERROR(__xludf.DUMMYFUNCTION("""COMPUTED_VALUE"""),45858.0)</f>
        <v>45858</v>
      </c>
      <c r="H37" s="28" t="str">
        <f>IFERROR(__xludf.DUMMYFUNCTION("""COMPUTED_VALUE"""),"TODO")</f>
        <v>TODO</v>
      </c>
      <c r="I37" t="str">
        <f>IFERROR(__xludf.DUMMYFUNCTION("""COMPUTED_VALUE"""),"Notify Akamai of the upcoming patch date, time, and patch sizes
 - Slack Post ")</f>
        <v>Notify Akamai of the upcoming patch date, time, and patch sizes
 - Slack Post </v>
      </c>
    </row>
    <row r="38">
      <c r="A38" s="27">
        <f>IFERROR(__xludf.DUMMYFUNCTION("""COMPUTED_VALUE"""),45857.0)</f>
        <v>45857</v>
      </c>
      <c r="B38" s="28" t="str">
        <f>IFERROR(__xludf.DUMMYFUNCTION("""COMPUTED_VALUE"""),"TODO")</f>
        <v>TODO</v>
      </c>
      <c r="C38" s="29" t="str">
        <f>IFERROR(__xludf.DUMMYFUNCTION("""COMPUTED_VALUE"""),"Identify team for release day and update Release Request")</f>
        <v>Identify team for release day and update Release Request</v>
      </c>
      <c r="D38" s="27">
        <f>IFERROR(__xludf.DUMMYFUNCTION("""COMPUTED_VALUE"""),45857.0)</f>
        <v>45857</v>
      </c>
      <c r="E38" s="28" t="str">
        <f>IFERROR(__xludf.DUMMYFUNCTION("""COMPUTED_VALUE"""),"TODO")</f>
        <v>TODO</v>
      </c>
      <c r="F38" s="29" t="str">
        <f>IFERROR(__xludf.DUMMYFUNCTION("""COMPUTED_VALUE"""),"Make sure Disallow List has Started (Data Encryption)")</f>
        <v>Make sure Disallow List has Started (Data Encryption)</v>
      </c>
      <c r="G38" s="30">
        <f>IFERROR(__xludf.DUMMYFUNCTION("""COMPUTED_VALUE"""),45858.0)</f>
        <v>45858</v>
      </c>
      <c r="H38" s="28" t="str">
        <f>IFERROR(__xludf.DUMMYFUNCTION("""COMPUTED_VALUE"""),"TODO")</f>
        <v>TODO</v>
      </c>
      <c r="I38" t="str">
        <f>IFERROR(__xludf.DUMMYFUNCTION("""COMPUTED_VALUE"""),"Notify Cloudflare channel of the upcoming patch date, time, and patch sizes
 - Slack Post ")</f>
        <v>Notify Cloudflare channel of the upcoming patch date, time, and patch sizes
 - Slack Post </v>
      </c>
    </row>
    <row r="39">
      <c r="A39" s="27">
        <f>IFERROR(__xludf.DUMMYFUNCTION("""COMPUTED_VALUE"""),45857.0)</f>
        <v>45857</v>
      </c>
      <c r="B39" s="28" t="str">
        <f>IFERROR(__xludf.DUMMYFUNCTION("""COMPUTED_VALUE"""),"TODO")</f>
        <v>TODO</v>
      </c>
      <c r="C39" s="29" t="str">
        <f>IFERROR(__xludf.DUMMYFUNCTION("""COMPUTED_VALUE"""),"Kick Cert Build")</f>
        <v>Kick Cert Build</v>
      </c>
      <c r="D39" s="27">
        <f>IFERROR(__xludf.DUMMYFUNCTION("""COMPUTED_VALUE"""),45857.0)</f>
        <v>45857</v>
      </c>
      <c r="E39" s="28" t="str">
        <f>IFERROR(__xludf.DUMMYFUNCTION("""COMPUTED_VALUE"""),"TODO")</f>
        <v>TODO</v>
      </c>
      <c r="F39" s="29" t="str">
        <f>IFERROR(__xludf.DUMMYFUNCTION("""COMPUTED_VALUE"""),"Confirm the final loc commit job successfully makes it into P4
Need to ask for:
- Fortnite
- UEFN
- Lego
- Festival
- Rocket Racing")</f>
        <v>Confirm the final loc commit job successfully makes it into P4
Need to ask for:
- Fortnite
- UEFN
- Lego
- Festival
- Rocket Racing</v>
      </c>
      <c r="G39" s="30">
        <f>IFERROR(__xludf.DUMMYFUNCTION("""COMPUTED_VALUE"""),45858.0)</f>
        <v>45858</v>
      </c>
      <c r="H39" s="28" t="str">
        <f>IFERROR(__xludf.DUMMYFUNCTION("""COMPUTED_VALUE"""),"TODO")</f>
        <v>TODO</v>
      </c>
      <c r="I39" t="str">
        <f>IFERROR(__xludf.DUMMYFUNCTION("""COMPUTED_VALUE"""),"Notify ISP email group alias of the upcoming patch date, time and patch sizes
 - Email")</f>
        <v>Notify ISP email group alias of the upcoming patch date, time and patch sizes
 - Email</v>
      </c>
    </row>
    <row r="40">
      <c r="A40" s="27">
        <f>IFERROR(__xludf.DUMMYFUNCTION("""COMPUTED_VALUE"""),45857.0)</f>
        <v>45857</v>
      </c>
      <c r="B40" s="28" t="str">
        <f>IFERROR(__xludf.DUMMYFUNCTION("""COMPUTED_VALUE"""),"TODO")</f>
        <v>TODO</v>
      </c>
      <c r="C40" s="29" t="str">
        <f>IFERROR(__xludf.DUMMYFUNCTION("""COMPUTED_VALUE"""),"Update Scheduled Builds. SSB Current and Next")</f>
        <v>Update Scheduled Builds. SSB Current and Next</v>
      </c>
      <c r="D40" s="27">
        <f>IFERROR(__xludf.DUMMYFUNCTION("""COMPUTED_VALUE"""),45857.0)</f>
        <v>45857</v>
      </c>
      <c r="E40" s="28" t="str">
        <f>IFERROR(__xludf.DUMMYFUNCTION("""COMPUTED_VALUE"""),"TODO")</f>
        <v>TODO</v>
      </c>
      <c r="F40" s="29" t="str">
        <f>IFERROR(__xludf.DUMMYFUNCTION("""COMPUTED_VALUE"""),"Request Final DAD revision for pre whiteglove
https://epicenter.on.epicgames.com/?tools=all
For reference: https://epicgames.slack.com/archives/C08DLJG51L7/p1742565116008119")</f>
        <v>Request Final DAD revision for pre whiteglove
https://epicenter.on.epicgames.com/?tools=all
For reference: https://epicgames.slack.com/archives/C08DLJG51L7/p1742565116008119</v>
      </c>
      <c r="G40" s="30">
        <f>IFERROR(__xludf.DUMMYFUNCTION("""COMPUTED_VALUE"""),45858.0)</f>
        <v>45858</v>
      </c>
      <c r="H40" s="28" t="str">
        <f>IFERROR(__xludf.DUMMYFUNCTION("""COMPUTED_VALUE"""),"TODO")</f>
        <v>TODO</v>
      </c>
      <c r="I40" t="str">
        <f>IFERROR(__xludf.DUMMYFUNCTION("""COMPUTED_VALUE"""),"Request Patches: Email Xbox Account Manager")</f>
        <v>Request Patches: Email Xbox Account Manager</v>
      </c>
    </row>
    <row r="41">
      <c r="A41" s="27">
        <f>IFERROR(__xludf.DUMMYFUNCTION("""COMPUTED_VALUE"""),45858.0)</f>
        <v>45858</v>
      </c>
      <c r="B41" s="28" t="str">
        <f>IFERROR(__xludf.DUMMYFUNCTION("""COMPUTED_VALUE"""),"TODO")</f>
        <v>TODO</v>
      </c>
      <c r="C41" s="29" t="str">
        <f>IFERROR(__xludf.DUMMYFUNCTION("""COMPUTED_VALUE"""),"Generate Optimized Patches (chunkdbs) for all platforms delpoying")</f>
        <v>Generate Optimized Patches (chunkdbs) for all platforms delpoying</v>
      </c>
      <c r="D41" s="27">
        <f>IFERROR(__xludf.DUMMYFUNCTION("""COMPUTED_VALUE"""),45857.0)</f>
        <v>45857</v>
      </c>
      <c r="E41" s="28" t="str">
        <f>IFERROR(__xludf.DUMMYFUNCTION("""COMPUTED_VALUE"""),"TODO")</f>
        <v>TODO</v>
      </c>
      <c r="F41" s="29" t="str">
        <f>IFERROR(__xludf.DUMMYFUNCTION("""COMPUTED_VALUE"""),"1st touchpoint with Calendar owners
Typically you get sign off from all but BR (Shop &amp; Non-Shop)")</f>
        <v>1st touchpoint with Calendar owners
Typically you get sign off from all but BR (Shop &amp; Non-Shop)</v>
      </c>
      <c r="G41" s="30">
        <f>IFERROR(__xludf.DUMMYFUNCTION("""COMPUTED_VALUE"""),45858.0)</f>
        <v>45858</v>
      </c>
      <c r="H41" s="28" t="str">
        <f>IFERROR(__xludf.DUMMYFUNCTION("""COMPUTED_VALUE"""),"TODO")</f>
        <v>TODO</v>
      </c>
      <c r="I41" t="str">
        <f>IFERROR(__xludf.DUMMYFUNCTION("""COMPUTED_VALUE"""),"Update DevNet Thread with Incoming Patch Information")</f>
        <v>Update DevNet Thread with Incoming Patch Information</v>
      </c>
    </row>
    <row r="42">
      <c r="A42" s="27">
        <f>IFERROR(__xludf.DUMMYFUNCTION("""COMPUTED_VALUE"""),45858.0)</f>
        <v>45858</v>
      </c>
      <c r="B42" s="28" t="str">
        <f>IFERROR(__xludf.DUMMYFUNCTION("""COMPUTED_VALUE"""),"TODO")</f>
        <v>TODO</v>
      </c>
      <c r="C42" s="29" t="str">
        <f>IFERROR(__xludf.DUMMYFUNCTION("""COMPUTED_VALUE"""),"Final Client Build Protection")</f>
        <v>Final Client Build Protection</v>
      </c>
      <c r="D42" s="27">
        <f>IFERROR(__xludf.DUMMYFUNCTION("""COMPUTED_VALUE"""),45857.0)</f>
        <v>45857</v>
      </c>
      <c r="E42" s="28" t="str">
        <f>IFERROR(__xludf.DUMMYFUNCTION("""COMPUTED_VALUE"""),"TODO")</f>
        <v>TODO</v>
      </c>
      <c r="F42" s="29" t="str">
        <f>IFERROR(__xludf.DUMMYFUNCTION("""COMPUTED_VALUE"""),"Send Last Call bump for callouts in the Release Strategy Email. 
WIKI")</f>
        <v>Send Last Call bump for callouts in the Release Strategy Email. 
WIKI</v>
      </c>
      <c r="G42" s="30">
        <f>IFERROR(__xludf.DUMMYFUNCTION("""COMPUTED_VALUE"""),45858.0)</f>
        <v>45858</v>
      </c>
      <c r="H42" s="28" t="str">
        <f>IFERROR(__xludf.DUMMYFUNCTION("""COMPUTED_VALUE"""),"TODO")</f>
        <v>TODO</v>
      </c>
      <c r="I42" t="str">
        <f>IFERROR(__xludf.DUMMYFUNCTION("""COMPUTED_VALUE"""),"Upload Nintendo ROM and complete pre-submit waiver requests")</f>
        <v>Upload Nintendo ROM and complete pre-submit waiver requests</v>
      </c>
    </row>
    <row r="43">
      <c r="A43" s="27">
        <f>IFERROR(__xludf.DUMMYFUNCTION("""COMPUTED_VALUE"""),45858.0)</f>
        <v>45858</v>
      </c>
      <c r="B43" s="28" t="str">
        <f>IFERROR(__xludf.DUMMYFUNCTION("""COMPUTED_VALUE"""),"TODO")</f>
        <v>TODO</v>
      </c>
      <c r="C43" s="29" t="str">
        <f>IFERROR(__xludf.DUMMYFUNCTION("""COMPUTED_VALUE"""),"Final Server Build Protection")</f>
        <v>Final Server Build Protection</v>
      </c>
      <c r="D43" s="27">
        <f>IFERROR(__xludf.DUMMYFUNCTION("""COMPUTED_VALUE"""),45857.0)</f>
        <v>45857</v>
      </c>
      <c r="E43" s="28" t="str">
        <f>IFERROR(__xludf.DUMMYFUNCTION("""COMPUTED_VALUE"""),"TODO")</f>
        <v>TODO</v>
      </c>
      <c r="F43" s="29" t="str">
        <f>IFERROR(__xludf.DUMMYFUNCTION("""COMPUTED_VALUE"""),"Determine Ship List (using the below Airtable) and pin it in Slack
New Hotness: 
Deliverables Roadmap
Build View")</f>
        <v>Determine Ship List (using the below Airtable) and pin it in Slack
New Hotness: 
Deliverables Roadmap
Build View</v>
      </c>
      <c r="G43" s="30">
        <f>IFERROR(__xludf.DUMMYFUNCTION("""COMPUTED_VALUE"""),45858.0)</f>
        <v>45858</v>
      </c>
      <c r="H43" s="28" t="str">
        <f>IFERROR(__xludf.DUMMYFUNCTION("""COMPUTED_VALUE"""),"TODO")</f>
        <v>TODO</v>
      </c>
      <c r="I43" t="str">
        <f>IFERROR(__xludf.DUMMYFUNCTION("""COMPUTED_VALUE"""),"Submit Switch the Switch build to lotcheck")</f>
        <v>Submit Switch the Switch build to lotcheck</v>
      </c>
    </row>
    <row r="44">
      <c r="A44" s="27">
        <f>IFERROR(__xludf.DUMMYFUNCTION("""COMPUTED_VALUE"""),45858.0)</f>
        <v>45858</v>
      </c>
      <c r="B44" s="28" t="str">
        <f>IFERROR(__xludf.DUMMYFUNCTION("""COMPUTED_VALUE"""),"TODO")</f>
        <v>TODO</v>
      </c>
      <c r="C44" s="29" t="str">
        <f>IFERROR(__xludf.DUMMYFUNCTION("""COMPUTED_VALUE"""),"Disable remaining unneeded builds")</f>
        <v>Disable remaining unneeded builds</v>
      </c>
      <c r="D44" s="27">
        <f>IFERROR(__xludf.DUMMYFUNCTION("""COMPUTED_VALUE"""),45857.0)</f>
        <v>45857</v>
      </c>
      <c r="E44" s="28" t="str">
        <f>IFERROR(__xludf.DUMMYFUNCTION("""COMPUTED_VALUE"""),"TODO")</f>
        <v>TODO</v>
      </c>
      <c r="F44" s="29" t="str">
        <f>IFERROR(__xludf.DUMMYFUNCTION("""COMPUTED_VALUE"""),"Whiteglove has been completed on INITIAL release candidate (aka crit checks) and issues called out have been threaded/escalated for triage
Note: We will never be releasing this build. There will always be another CL for our final candidate (THIS LINE)")</f>
        <v>Whiteglove has been completed on INITIAL release candidate (aka crit checks) and issues called out have been threaded/escalated for triage
Note: We will never be releasing this build. There will always be another CL for our final candidate (THIS LINE)</v>
      </c>
      <c r="G44" s="30">
        <f>IFERROR(__xludf.DUMMYFUNCTION("""COMPUTED_VALUE"""),45858.0)</f>
        <v>45858</v>
      </c>
      <c r="H44" s="28" t="str">
        <f>IFERROR(__xludf.DUMMYFUNCTION("""COMPUTED_VALUE"""),"TODO")</f>
        <v>TODO</v>
      </c>
      <c r="I44" t="str">
        <f>IFERROR(__xludf.DUMMYFUNCTION("""COMPUTED_VALUE"""),"Submit IOS for Notarization")</f>
        <v>Submit IOS for Notarization</v>
      </c>
    </row>
    <row r="45">
      <c r="A45" s="27">
        <f>IFERROR(__xludf.DUMMYFUNCTION("""COMPUTED_VALUE"""),45858.0)</f>
        <v>45858</v>
      </c>
      <c r="B45" s="28" t="str">
        <f>IFERROR(__xludf.DUMMYFUNCTION("""COMPUTED_VALUE"""),"TODO")</f>
        <v>TODO</v>
      </c>
      <c r="C45" s="29" t="str">
        <f>IFERROR(__xludf.DUMMYFUNCTION("""COMPUTED_VALUE"""),"Verify no new client CLs have been introduced between Final Client WhiteGlove and Final Server/MCP WhiteGlove tests.")</f>
        <v>Verify no new client CLs have been introduced between Final Client WhiteGlove and Final Server/MCP WhiteGlove tests.</v>
      </c>
      <c r="D45" s="27">
        <f>IFERROR(__xludf.DUMMYFUNCTION("""COMPUTED_VALUE"""),45857.0)</f>
        <v>45857</v>
      </c>
      <c r="E45" s="28" t="str">
        <f>IFERROR(__xludf.DUMMYFUNCTION("""COMPUTED_VALUE"""),"TODO")</f>
        <v>TODO</v>
      </c>
      <c r="F45" s="29" t="str">
        <f>IFERROR(__xludf.DUMMYFUNCTION("""COMPUTED_VALUE"""),"Whiteglove has been completed on FINAL release candidate (aka Cert Checks) and issues called out have been threaded for triage")</f>
        <v>Whiteglove has been completed on FINAL release candidate (aka Cert Checks) and issues called out have been threaded for triage</v>
      </c>
      <c r="G45" s="30">
        <f>IFERROR(__xludf.DUMMYFUNCTION("""COMPUTED_VALUE"""),45858.0)</f>
        <v>45858</v>
      </c>
      <c r="H45" s="28" t="str">
        <f>IFERROR(__xludf.DUMMYFUNCTION("""COMPUTED_VALUE"""),"TODO")</f>
        <v>TODO</v>
      </c>
      <c r="I45" t="str">
        <f>IFERROR(__xludf.DUMMYFUNCTION("""COMPUTED_VALUE"""),"Upload SIEA (07022)  build")</f>
        <v>Upload SIEA (07022)  build</v>
      </c>
    </row>
    <row r="46">
      <c r="A46" s="27">
        <f>IFERROR(__xludf.DUMMYFUNCTION("""COMPUTED_VALUE"""),45858.0)</f>
        <v>45858</v>
      </c>
      <c r="B46" s="28" t="str">
        <f>IFERROR(__xludf.DUMMYFUNCTION("""COMPUTED_VALUE"""),"TODO")</f>
        <v>TODO</v>
      </c>
      <c r="C46" s="29" t="str">
        <f>IFERROR(__xludf.DUMMYFUNCTION("""COMPUTED_VALUE"""),"Confirm with Discovery team that the Analytics Stuff revision has been deployed to Live")</f>
        <v>Confirm with Discovery team that the Analytics Stuff revision has been deployed to Live</v>
      </c>
      <c r="D46" s="27">
        <f>IFERROR(__xludf.DUMMYFUNCTION("""COMPUTED_VALUE"""),45857.0)</f>
        <v>45857</v>
      </c>
      <c r="E46" s="28" t="str">
        <f>IFERROR(__xludf.DUMMYFUNCTION("""COMPUTED_VALUE"""),"TODO")</f>
        <v>TODO</v>
      </c>
      <c r="F46" s="29" t="str">
        <f>IFERROR(__xludf.DUMMYFUNCTION("""COMPUTED_VALUE"""),"Confirm Release QA is patched up and ready for the morning")</f>
        <v>Confirm Release QA is patched up and ready for the morning</v>
      </c>
      <c r="G46" s="30">
        <f>IFERROR(__xludf.DUMMYFUNCTION("""COMPUTED_VALUE"""),45858.0)</f>
        <v>45858</v>
      </c>
      <c r="H46" s="28" t="str">
        <f>IFERROR(__xludf.DUMMYFUNCTION("""COMPUTED_VALUE"""),"TODO")</f>
        <v>TODO</v>
      </c>
      <c r="I46" t="str">
        <f>IFERROR(__xludf.DUMMYFUNCTION("""COMPUTED_VALUE"""),"Upload SIEE (07669)  build")</f>
        <v>Upload SIEE (07669)  build</v>
      </c>
    </row>
    <row r="47">
      <c r="A47" s="27">
        <f>IFERROR(__xludf.DUMMYFUNCTION("""COMPUTED_VALUE"""),45858.0)</f>
        <v>45858</v>
      </c>
      <c r="B47" s="28" t="str">
        <f>IFERROR(__xludf.DUMMYFUNCTION("""COMPUTED_VALUE"""),"TODO")</f>
        <v>TODO</v>
      </c>
      <c r="C47" s="29" t="str">
        <f>IFERROR(__xludf.DUMMYFUNCTION("""COMPUTED_VALUE"""),"Verify Release Request is accurate")</f>
        <v>Verify Release Request is accurate</v>
      </c>
      <c r="D47" s="27">
        <f>IFERROR(__xludf.DUMMYFUNCTION("""COMPUTED_VALUE"""),45858.0)</f>
        <v>45858</v>
      </c>
      <c r="E47" s="28" t="str">
        <f>IFERROR(__xludf.DUMMYFUNCTION("""COMPUTED_VALUE"""),"TODO")</f>
        <v>TODO</v>
      </c>
      <c r="F47" s="29" t="str">
        <f>IFERROR(__xludf.DUMMYFUNCTION("""COMPUTED_VALUE"""),"Make sure Disallow List was reviewed
(FN, FNE (Creative+UEFN), JUNO, DelMar, Sparks terms)")</f>
        <v>Make sure Disallow List was reviewed
(FN, FNE (Creative+UEFN), JUNO, DelMar, Sparks terms)</v>
      </c>
      <c r="G47" s="30">
        <f>IFERROR(__xludf.DUMMYFUNCTION("""COMPUTED_VALUE"""),45858.0)</f>
        <v>45858</v>
      </c>
      <c r="H47" s="28" t="str">
        <f>IFERROR(__xludf.DUMMYFUNCTION("""COMPUTED_VALUE"""),"TODO")</f>
        <v>TODO</v>
      </c>
      <c r="I47" t="str">
        <f>IFERROR(__xludf.DUMMYFUNCTION("""COMPUTED_VALUE"""),"Upload PS5 shared binary")</f>
        <v>Upload PS5 shared binary</v>
      </c>
    </row>
    <row r="48">
      <c r="A48" s="27">
        <f>IFERROR(__xludf.DUMMYFUNCTION("""COMPUTED_VALUE"""),45858.0)</f>
        <v>45858</v>
      </c>
      <c r="B48" s="28" t="str">
        <f>IFERROR(__xludf.DUMMYFUNCTION("""COMPUTED_VALUE"""),"TODO")</f>
        <v>TODO</v>
      </c>
      <c r="C48" s="29" t="str">
        <f>IFERROR(__xludf.DUMMYFUNCTION("""COMPUTED_VALUE"""),"Pre-upload symbols for the following (Within 24 hours of deployment)")</f>
        <v>Pre-upload symbols for the following (Within 24 hours of deployment)</v>
      </c>
      <c r="D48" s="27">
        <f>IFERROR(__xludf.DUMMYFUNCTION("""COMPUTED_VALUE"""),45858.0)</f>
        <v>45858</v>
      </c>
      <c r="E48" s="28" t="str">
        <f>IFERROR(__xludf.DUMMYFUNCTION("""COMPUTED_VALUE"""),"TODO")</f>
        <v>TODO</v>
      </c>
      <c r="F48" s="29" t="str">
        <f>IFERROR(__xludf.DUMMYFUNCTION("""COMPUTED_VALUE"""),"Aegis Prewarm (Final Client and Server CL)")</f>
        <v>Aegis Prewarm (Final Client and Server CL)</v>
      </c>
      <c r="G48" s="30">
        <f>IFERROR(__xludf.DUMMYFUNCTION("""COMPUTED_VALUE"""),45858.0)</f>
        <v>45858</v>
      </c>
      <c r="H48" s="28" t="str">
        <f>IFERROR(__xludf.DUMMYFUNCTION("""COMPUTED_VALUE"""),"TODO")</f>
        <v>TODO</v>
      </c>
      <c r="I48" t="str">
        <f>IFERROR(__xludf.DUMMYFUNCTION("""COMPUTED_VALUE"""),"Upload the Luna Client and send it to certification")</f>
        <v>Upload the Luna Client and send it to certification</v>
      </c>
    </row>
    <row r="49">
      <c r="A49" s="27"/>
      <c r="B49" s="28"/>
      <c r="C49" s="29"/>
      <c r="D49" s="27">
        <f>IFERROR(__xludf.DUMMYFUNCTION("""COMPUTED_VALUE"""),45858.0)</f>
        <v>45858</v>
      </c>
      <c r="E49" s="28" t="str">
        <f>IFERROR(__xludf.DUMMYFUNCTION("""COMPUTED_VALUE"""),"TODO")</f>
        <v>TODO</v>
      </c>
      <c r="F49" s="29" t="str">
        <f>IFERROR(__xludf.DUMMYFUNCTION("""COMPUTED_VALUE"""),"2nd touchpoint with Calendar owners")</f>
        <v>2nd touchpoint with Calendar owners</v>
      </c>
      <c r="G49" s="30">
        <f>IFERROR(__xludf.DUMMYFUNCTION("""COMPUTED_VALUE"""),45858.0)</f>
        <v>45858</v>
      </c>
      <c r="H49" s="28" t="str">
        <f>IFERROR(__xludf.DUMMYFUNCTION("""COMPUTED_VALUE"""),"TODO")</f>
        <v>TODO</v>
      </c>
      <c r="I49" t="str">
        <f>IFERROR(__xludf.DUMMYFUNCTION("""COMPUTED_VALUE"""),"Upload XB builds, verify the validator logs, and submit to cert.")</f>
        <v>Upload XB builds, verify the validator logs, and submit to cert.</v>
      </c>
    </row>
    <row r="50">
      <c r="A50" s="27"/>
      <c r="B50" s="28"/>
      <c r="C50" s="29"/>
      <c r="D50" s="27">
        <f>IFERROR(__xludf.DUMMYFUNCTION("""COMPUTED_VALUE"""),45858.0)</f>
        <v>45858</v>
      </c>
      <c r="E50" s="28" t="str">
        <f>IFERROR(__xludf.DUMMYFUNCTION("""COMPUTED_VALUE"""),"TODO")</f>
        <v>TODO</v>
      </c>
      <c r="F50" s="29" t="str">
        <f>IFERROR(__xludf.DUMMYFUNCTION("""COMPUTED_VALUE"""),"Release Strategy Async Post
Example Post: LINK")</f>
        <v>Release Strategy Async Post
Example Post: LINK</v>
      </c>
      <c r="G50" s="30">
        <f>IFERROR(__xludf.DUMMYFUNCTION("""COMPUTED_VALUE"""),45858.0)</f>
        <v>45858</v>
      </c>
      <c r="H50" s="28" t="str">
        <f>IFERROR(__xludf.DUMMYFUNCTION("""COMPUTED_VALUE"""),"TODO")</f>
        <v>TODO</v>
      </c>
      <c r="I50" t="str">
        <f>IFERROR(__xludf.DUMMYFUNCTION("""COMPUTED_VALUE"""),"Complete and save final MDT (PS5)")</f>
        <v>Complete and save final MDT (PS5)</v>
      </c>
    </row>
    <row r="51">
      <c r="A51" s="27"/>
      <c r="B51" s="28"/>
      <c r="C51" s="29"/>
      <c r="D51" s="27"/>
      <c r="E51" s="28"/>
      <c r="F51" s="29"/>
      <c r="G51" s="30">
        <f>IFERROR(__xludf.DUMMYFUNCTION("""COMPUTED_VALUE"""),45858.0)</f>
        <v>45858</v>
      </c>
      <c r="H51" s="28" t="str">
        <f>IFERROR(__xludf.DUMMYFUNCTION("""COMPUTED_VALUE"""),"TODO")</f>
        <v>TODO</v>
      </c>
      <c r="I51" t="str">
        <f>IFERROR(__xludf.DUMMYFUNCTION("""COMPUTED_VALUE"""),"Update MDT: SIEA")</f>
        <v>Update MDT: SIEA</v>
      </c>
    </row>
    <row r="52">
      <c r="A52" s="27"/>
      <c r="B52" s="28"/>
      <c r="C52" s="29"/>
      <c r="D52" s="27"/>
      <c r="E52" s="28"/>
      <c r="F52" s="29"/>
      <c r="G52" s="30">
        <f>IFERROR(__xludf.DUMMYFUNCTION("""COMPUTED_VALUE"""),45858.0)</f>
        <v>45858</v>
      </c>
      <c r="H52" s="28" t="str">
        <f>IFERROR(__xludf.DUMMYFUNCTION("""COMPUTED_VALUE"""),"TODO")</f>
        <v>TODO</v>
      </c>
      <c r="I52" t="str">
        <f>IFERROR(__xludf.DUMMYFUNCTION("""COMPUTED_VALUE"""),"Update MDT: SIEE")</f>
        <v>Update MDT: SIEE</v>
      </c>
    </row>
    <row r="53">
      <c r="A53" s="27"/>
      <c r="B53" s="28"/>
      <c r="C53" s="29"/>
      <c r="D53" s="27"/>
      <c r="E53" s="28"/>
      <c r="F53" s="29"/>
      <c r="G53" s="30">
        <f>IFERROR(__xludf.DUMMYFUNCTION("""COMPUTED_VALUE"""),45858.0)</f>
        <v>45858</v>
      </c>
      <c r="H53" s="28" t="str">
        <f>IFERROR(__xludf.DUMMYFUNCTION("""COMPUTED_VALUE"""),"TODO")</f>
        <v>TODO</v>
      </c>
      <c r="I53" t="str">
        <f>IFERROR(__xludf.DUMMYFUNCTION("""COMPUTED_VALUE"""),"Rapid patch Submission: SIEA (07022) ")</f>
        <v>Rapid patch Submission: SIEA (07022) </v>
      </c>
    </row>
    <row r="54">
      <c r="A54" s="27"/>
      <c r="B54" s="28"/>
      <c r="C54" s="29"/>
      <c r="D54" s="27"/>
      <c r="E54" s="28"/>
      <c r="F54" s="29"/>
      <c r="G54" s="30">
        <f>IFERROR(__xludf.DUMMYFUNCTION("""COMPUTED_VALUE"""),45858.0)</f>
        <v>45858</v>
      </c>
      <c r="H54" s="28" t="str">
        <f>IFERROR(__xludf.DUMMYFUNCTION("""COMPUTED_VALUE"""),"TODO")</f>
        <v>TODO</v>
      </c>
      <c r="I54" t="str">
        <f>IFERROR(__xludf.DUMMYFUNCTION("""COMPUTED_VALUE"""),"Rapid patch Submission: SIEE (07669) ")</f>
        <v>Rapid patch Submission: SIEE (07669) </v>
      </c>
    </row>
    <row r="55">
      <c r="A55" s="27"/>
      <c r="B55" s="28"/>
      <c r="C55" s="29"/>
      <c r="D55" s="27"/>
      <c r="E55" s="28"/>
      <c r="F55" s="29"/>
      <c r="G55" s="30">
        <f>IFERROR(__xludf.DUMMYFUNCTION("""COMPUTED_VALUE"""),45858.0)</f>
        <v>45858</v>
      </c>
      <c r="H55" s="28" t="str">
        <f>IFERROR(__xludf.DUMMYFUNCTION("""COMPUTED_VALUE"""),"TODO")</f>
        <v>TODO</v>
      </c>
      <c r="I55" t="str">
        <f>IFERROR(__xludf.DUMMYFUNCTION("""COMPUTED_VALUE"""),"Rapid patch Submission: PS5")</f>
        <v>Rapid patch Submission: PS5</v>
      </c>
    </row>
    <row r="56">
      <c r="A56" s="27"/>
      <c r="B56" s="28"/>
      <c r="C56" s="29"/>
      <c r="D56" s="27"/>
      <c r="E56" s="28"/>
      <c r="F56" s="29"/>
      <c r="G56" s="30">
        <f>IFERROR(__xludf.DUMMYFUNCTION("""COMPUTED_VALUE"""),45858.0)</f>
        <v>45858</v>
      </c>
      <c r="H56" s="28" t="str">
        <f>IFERROR(__xludf.DUMMYFUNCTION("""COMPUTED_VALUE"""),"TODO")</f>
        <v>TODO</v>
      </c>
      <c r="I56" t="str">
        <f>IFERROR(__xludf.DUMMYFUNCTION("""COMPUTED_VALUE"""),"Final Scheduling: Xbox One / XSX")</f>
        <v>Final Scheduling: Xbox One / XSX</v>
      </c>
    </row>
    <row r="57">
      <c r="A57" s="27"/>
      <c r="B57" s="28"/>
      <c r="C57" s="29"/>
      <c r="D57" s="27"/>
      <c r="E57" s="28"/>
      <c r="F57" s="29"/>
      <c r="G57" s="30">
        <f>IFERROR(__xludf.DUMMYFUNCTION("""COMPUTED_VALUE"""),45858.0)</f>
        <v>45858</v>
      </c>
      <c r="H57" s="28" t="str">
        <f>IFERROR(__xludf.DUMMYFUNCTION("""COMPUTED_VALUE"""),"TODO")</f>
        <v>TODO</v>
      </c>
      <c r="I57" t="str">
        <f>IFERROR(__xludf.DUMMYFUNCTION("""COMPUTED_VALUE"""),"Final Scheduling PS5")</f>
        <v>Final Scheduling PS5</v>
      </c>
    </row>
    <row r="58">
      <c r="A58" s="27"/>
      <c r="B58" s="28"/>
      <c r="C58" s="28"/>
      <c r="D58" s="27"/>
      <c r="E58" s="28"/>
      <c r="F58" s="28"/>
      <c r="G58" s="30">
        <f>IFERROR(__xludf.DUMMYFUNCTION("""COMPUTED_VALUE"""),45858.0)</f>
        <v>45858</v>
      </c>
      <c r="H58" s="28" t="str">
        <f>IFERROR(__xludf.DUMMYFUNCTION("""COMPUTED_VALUE"""),"TODO")</f>
        <v>TODO</v>
      </c>
      <c r="I58" t="str">
        <f>IFERROR(__xludf.DUMMYFUNCTION("""COMPUTED_VALUE"""),"Final Scheduling PS4")</f>
        <v>Final Scheduling PS4</v>
      </c>
    </row>
    <row r="59">
      <c r="A59" s="27"/>
      <c r="B59" s="28"/>
      <c r="D59" s="27"/>
      <c r="E59" s="28"/>
      <c r="G59" s="30">
        <f>IFERROR(__xludf.DUMMYFUNCTION("""COMPUTED_VALUE"""),45858.0)</f>
        <v>45858</v>
      </c>
      <c r="H59" s="28" t="str">
        <f>IFERROR(__xludf.DUMMYFUNCTION("""COMPUTED_VALUE"""),"TODO")</f>
        <v>TODO</v>
      </c>
      <c r="I59" t="str">
        <f>IFERROR(__xludf.DUMMYFUNCTION("""COMPUTED_VALUE"""),"Upload PS4 Symbols to devnet")</f>
        <v>Upload PS4 Symbols to devnet</v>
      </c>
    </row>
    <row r="60">
      <c r="A60" s="27"/>
      <c r="B60" s="28"/>
      <c r="D60" s="27"/>
      <c r="E60" s="28"/>
      <c r="G60" s="30">
        <f>IFERROR(__xludf.DUMMYFUNCTION("""COMPUTED_VALUE"""),45858.0)</f>
        <v>45858</v>
      </c>
      <c r="H60" s="28" t="str">
        <f>IFERROR(__xludf.DUMMYFUNCTION("""COMPUTED_VALUE"""),"TODO")</f>
        <v>TODO</v>
      </c>
      <c r="I60" t="str">
        <f>IFERROR(__xludf.DUMMYFUNCTION("""COMPUTED_VALUE"""),"Upload PS5 Symbols to devnet")</f>
        <v>Upload PS5 Symbols to devnet</v>
      </c>
    </row>
    <row r="61">
      <c r="A61" s="27"/>
      <c r="B61" s="28"/>
      <c r="D61" s="27"/>
      <c r="E61" s="28"/>
      <c r="G61" s="30">
        <f>IFERROR(__xludf.DUMMYFUNCTION("""COMPUTED_VALUE"""),45858.0)</f>
        <v>45858</v>
      </c>
      <c r="H61" s="28" t="str">
        <f>IFERROR(__xludf.DUMMYFUNCTION("""COMPUTED_VALUE"""),"TODO")</f>
        <v>TODO</v>
      </c>
      <c r="I61" t="str">
        <f>IFERROR(__xludf.DUMMYFUNCTION("""COMPUTED_VALUE"""),"Upload XB1/XSX crash symbols through Xbox Send")</f>
        <v>Upload XB1/XSX crash symbols through Xbox Send</v>
      </c>
    </row>
    <row r="62">
      <c r="A62" s="27"/>
      <c r="B62" s="28"/>
      <c r="D62" s="27"/>
      <c r="E62" s="28"/>
      <c r="G62" s="30">
        <f>IFERROR(__xludf.DUMMYFUNCTION("""COMPUTED_VALUE"""),45858.0)</f>
        <v>45858</v>
      </c>
      <c r="H62" s="28" t="str">
        <f>IFERROR(__xludf.DUMMYFUNCTION("""COMPUTED_VALUE"""),"TODO")</f>
        <v>TODO</v>
      </c>
      <c r="I62" t="str">
        <f>IFERROR(__xludf.DUMMYFUNCTION("""COMPUTED_VALUE"""),"Final Scheduling: Switch")</f>
        <v>Final Scheduling: Switch</v>
      </c>
    </row>
    <row r="63">
      <c r="A63" s="27"/>
      <c r="B63" s="28"/>
      <c r="D63" s="27"/>
      <c r="E63" s="28"/>
      <c r="G63" s="30">
        <f>IFERROR(__xludf.DUMMYFUNCTION("""COMPUTED_VALUE"""),45858.0)</f>
        <v>45858</v>
      </c>
      <c r="H63" s="28" t="str">
        <f>IFERROR(__xludf.DUMMYFUNCTION("""COMPUTED_VALUE"""),"TODO")</f>
        <v>TODO</v>
      </c>
      <c r="I63" t="str">
        <f>IFERROR(__xludf.DUMMYFUNCTION("""COMPUTED_VALUE"""),"Submit Build to One Store")</f>
        <v>Submit Build to One Store</v>
      </c>
    </row>
    <row r="64">
      <c r="A64" s="27"/>
      <c r="B64" s="28"/>
      <c r="D64" s="27"/>
      <c r="E64" s="28"/>
      <c r="G64" s="30">
        <f>IFERROR(__xludf.DUMMYFUNCTION("""COMPUTED_VALUE"""),45858.0)</f>
        <v>45858</v>
      </c>
      <c r="H64" s="28" t="str">
        <f>IFERROR(__xludf.DUMMYFUNCTION("""COMPUTED_VALUE"""),"TODO")</f>
        <v>TODO</v>
      </c>
      <c r="I64" t="str">
        <f>IFERROR(__xludf.DUMMYFUNCTION("""COMPUTED_VALUE"""),"Upload the Digital Turbine Candidate ")</f>
        <v>Upload the Digital Turbine Candidate </v>
      </c>
    </row>
    <row r="65">
      <c r="A65" s="27"/>
      <c r="B65" s="28"/>
      <c r="D65" s="27"/>
      <c r="E65" s="28"/>
      <c r="G65" s="30">
        <f>IFERROR(__xludf.DUMMYFUNCTION("""COMPUTED_VALUE"""),45858.0)</f>
        <v>45858</v>
      </c>
      <c r="H65" s="28" t="str">
        <f>IFERROR(__xludf.DUMMYFUNCTION("""COMPUTED_VALUE"""),"TODO")</f>
        <v>TODO</v>
      </c>
      <c r="I65" t="str">
        <f>IFERROR(__xludf.DUMMYFUNCTION("""COMPUTED_VALUE"""),"Submit Android build to Oppo")</f>
        <v>Submit Android build to Oppo</v>
      </c>
    </row>
    <row r="66">
      <c r="A66" s="27"/>
      <c r="B66" s="28"/>
      <c r="D66" s="27"/>
      <c r="E66" s="28"/>
      <c r="G66" s="30">
        <f>IFERROR(__xludf.DUMMYFUNCTION("""COMPUTED_VALUE"""),45858.0)</f>
        <v>45858</v>
      </c>
      <c r="H66" s="28" t="str">
        <f>IFERROR(__xludf.DUMMYFUNCTION("""COMPUTED_VALUE"""),"TODO")</f>
        <v>TODO</v>
      </c>
      <c r="I66" t="str">
        <f>IFERROR(__xludf.DUMMYFUNCTION("""COMPUTED_VALUE"""),"Confirm with Luna that we're through certification. ")</f>
        <v>Confirm with Luna that we're through certification. </v>
      </c>
    </row>
    <row r="67">
      <c r="A67" s="27"/>
      <c r="B67" s="28"/>
      <c r="D67" s="27"/>
      <c r="E67" s="28"/>
      <c r="G67" s="30">
        <f>IFERROR(__xludf.DUMMYFUNCTION("""COMPUTED_VALUE"""),45858.0)</f>
        <v>45858</v>
      </c>
      <c r="H67" s="28" t="str">
        <f>IFERROR(__xludf.DUMMYFUNCTION("""COMPUTED_VALUE"""),"TODO")</f>
        <v>TODO</v>
      </c>
      <c r="I67" t="str">
        <f>IFERROR(__xludf.DUMMYFUNCTION("""COMPUTED_VALUE"""),"Remove Cert Redirects")</f>
        <v>Remove Cert Redirects</v>
      </c>
    </row>
    <row r="68">
      <c r="A68" s="27"/>
      <c r="B68" s="28"/>
      <c r="D68" s="27"/>
      <c r="E68" s="28"/>
      <c r="G68" s="30">
        <f>IFERROR(__xludf.DUMMYFUNCTION("""COMPUTED_VALUE"""),45858.0)</f>
        <v>45858</v>
      </c>
      <c r="H68" s="28" t="str">
        <f>IFERROR(__xludf.DUMMYFUNCTION("""COMPUTED_VALUE"""),"TODO")</f>
        <v>TODO</v>
      </c>
      <c r="I68" t="str">
        <f>IFERROR(__xludf.DUMMYFUNCTION("""COMPUTED_VALUE"""),"Spindown Cert Servers")</f>
        <v>Spindown Cert Servers</v>
      </c>
    </row>
    <row r="69">
      <c r="A69" s="27"/>
      <c r="B69" s="28"/>
      <c r="D69" s="27"/>
      <c r="E69" s="28"/>
      <c r="G69" s="30">
        <f>IFERROR(__xludf.DUMMYFUNCTION("""COMPUTED_VALUE"""),45858.0)</f>
        <v>45858</v>
      </c>
      <c r="H69" s="28" t="str">
        <f>IFERROR(__xludf.DUMMYFUNCTION("""COMPUTED_VALUE"""),"TODO")</f>
        <v>TODO</v>
      </c>
      <c r="I69" t="str">
        <f>IFERROR(__xludf.DUMMYFUNCTION("""COMPUTED_VALUE"""),"Live: Update PS4/PS5/XB1/XSX/IOS fake Build Info")</f>
        <v>Live: Update PS4/PS5/XB1/XSX/IOS fake Build Info</v>
      </c>
    </row>
    <row r="70">
      <c r="A70" s="27"/>
      <c r="B70" s="28"/>
      <c r="D70" s="27"/>
      <c r="E70" s="28"/>
      <c r="G70" s="30">
        <f>IFERROR(__xludf.DUMMYFUNCTION("""COMPUTED_VALUE"""),45858.0)</f>
        <v>45858</v>
      </c>
      <c r="H70" s="28" t="str">
        <f>IFERROR(__xludf.DUMMYFUNCTION("""COMPUTED_VALUE"""),"TODO")</f>
        <v>TODO</v>
      </c>
      <c r="I70" t="str">
        <f>IFERROR(__xludf.DUMMYFUNCTION("""COMPUTED_VALUE"""),"Live: Update Switch Build Info")</f>
        <v>Live: Update Switch Build Info</v>
      </c>
    </row>
    <row r="71">
      <c r="A71" s="27"/>
      <c r="B71" s="28"/>
      <c r="D71" s="27"/>
      <c r="E71" s="28"/>
      <c r="G71" s="30">
        <f>IFERROR(__xludf.DUMMYFUNCTION("""COMPUTED_VALUE"""),45858.0)</f>
        <v>45858</v>
      </c>
      <c r="H71" s="28" t="str">
        <f>IFERROR(__xludf.DUMMYFUNCTION("""COMPUTED_VALUE"""),"TODO")</f>
        <v>TODO</v>
      </c>
      <c r="I71" t="str">
        <f>IFERROR(__xludf.DUMMYFUNCTION("""COMPUTED_VALUE"""),"Live: Update Android Build Info")</f>
        <v>Live: Update Android Build Info</v>
      </c>
    </row>
    <row r="72">
      <c r="A72" s="27"/>
      <c r="B72" s="28"/>
      <c r="D72" s="27"/>
      <c r="E72" s="28"/>
      <c r="G72" s="30">
        <f>IFERROR(__xludf.DUMMYFUNCTION("""COMPUTED_VALUE"""),45858.0)</f>
        <v>45858</v>
      </c>
      <c r="H72" s="28" t="str">
        <f>IFERROR(__xludf.DUMMYFUNCTION("""COMPUTED_VALUE"""),"TODO")</f>
        <v>TODO</v>
      </c>
      <c r="I72" t="str">
        <f>IFERROR(__xludf.DUMMYFUNCTION("""COMPUTED_VALUE"""),"Prep AltStore Stage Source")</f>
        <v>Prep AltStore Stage Source</v>
      </c>
    </row>
    <row r="73">
      <c r="A73" s="27"/>
      <c r="B73" s="28"/>
      <c r="D73" s="27"/>
      <c r="E73" s="28"/>
      <c r="G73" s="30">
        <f>IFERROR(__xludf.DUMMYFUNCTION("""COMPUTED_VALUE"""),45858.0)</f>
        <v>45858</v>
      </c>
      <c r="H73" s="28" t="str">
        <f>IFERROR(__xludf.DUMMYFUNCTION("""COMPUTED_VALUE"""),"TODO")</f>
        <v>TODO</v>
      </c>
      <c r="I73" t="str">
        <f>IFERROR(__xludf.DUMMYFUNCTION("""COMPUTED_VALUE"""),"Schedule Lightswitch Down in Admin Portal
   - Scheduling MUST happen at least 1 hour before the downtime start")</f>
        <v>Schedule Lightswitch Down in Admin Portal
   - Scheduling MUST happen at least 1 hour before the downtime start</v>
      </c>
    </row>
    <row r="74">
      <c r="A74" s="27"/>
      <c r="B74" s="28"/>
      <c r="D74" s="27"/>
      <c r="E74" s="28"/>
      <c r="G74" s="30">
        <f>IFERROR(__xludf.DUMMYFUNCTION("""COMPUTED_VALUE"""),45858.0)</f>
        <v>45858</v>
      </c>
      <c r="H74" s="28" t="str">
        <f>IFERROR(__xludf.DUMMYFUNCTION("""COMPUTED_VALUE"""),"TODO")</f>
        <v>TODO</v>
      </c>
      <c r="I74" t="str">
        <f>IFERROR(__xludf.DUMMYFUNCTION("""COMPUTED_VALUE"""),"Internal Release Email
   Template")</f>
        <v>Internal Release Email
   Template</v>
      </c>
    </row>
    <row r="75">
      <c r="A75" s="27"/>
      <c r="B75" s="28"/>
      <c r="D75" s="27"/>
      <c r="E75" s="28"/>
      <c r="G75" s="30">
        <f>IFERROR(__xludf.DUMMYFUNCTION("""COMPUTED_VALUE"""),45858.0)</f>
        <v>45858</v>
      </c>
      <c r="H75" s="28" t="str">
        <f>IFERROR(__xludf.DUMMYFUNCTION("""COMPUTED_VALUE"""),"TODO")</f>
        <v>TODO</v>
      </c>
      <c r="I75" t="str">
        <f>IFERROR(__xludf.DUMMYFUNCTION("""COMPUTED_VALUE"""),"External Release Email
    Template")</f>
        <v>External Release Email
    Template</v>
      </c>
    </row>
    <row r="76">
      <c r="A76" s="27"/>
      <c r="B76" s="28"/>
      <c r="D76" s="27"/>
      <c r="E76" s="28"/>
      <c r="G76" s="30">
        <f>IFERROR(__xludf.DUMMYFUNCTION("""COMPUTED_VALUE"""),45858.0)</f>
        <v>45858</v>
      </c>
      <c r="H76" s="28" t="str">
        <f>IFERROR(__xludf.DUMMYFUNCTION("""COMPUTED_VALUE"""),"TODO")</f>
        <v>TODO</v>
      </c>
      <c r="I76" t="str">
        <f>IFERROR(__xludf.DUMMYFUNCTION("""COMPUTED_VALUE"""),"Send ""Release is a GO"" email")</f>
        <v>Send "Release is a GO" email</v>
      </c>
    </row>
    <row r="77">
      <c r="A77" s="27"/>
      <c r="B77" s="28"/>
      <c r="D77" s="27"/>
      <c r="E77" s="28"/>
      <c r="G77" s="30"/>
      <c r="H77" s="28"/>
    </row>
    <row r="78">
      <c r="A78" s="27"/>
      <c r="B78" s="28"/>
      <c r="D78" s="27"/>
      <c r="E78" s="28"/>
      <c r="G78" s="30"/>
      <c r="H78" s="28"/>
    </row>
    <row r="79">
      <c r="A79" s="27"/>
      <c r="B79" s="28"/>
      <c r="D79" s="27"/>
      <c r="E79" s="28"/>
      <c r="G79" s="30"/>
      <c r="H79" s="28"/>
    </row>
    <row r="80">
      <c r="A80" s="27"/>
      <c r="B80" s="28"/>
      <c r="D80" s="27"/>
      <c r="E80" s="28"/>
      <c r="G80" s="30"/>
      <c r="H80" s="28"/>
    </row>
    <row r="81">
      <c r="A81" s="27"/>
      <c r="B81" s="28"/>
      <c r="D81" s="27"/>
      <c r="E81" s="28"/>
      <c r="G81" s="30"/>
      <c r="H81" s="28"/>
    </row>
    <row r="82">
      <c r="A82" s="27"/>
      <c r="B82" s="28"/>
      <c r="D82" s="27"/>
      <c r="E82" s="28"/>
      <c r="G82" s="30"/>
      <c r="H82" s="28"/>
    </row>
    <row r="83">
      <c r="A83" s="27"/>
      <c r="B83" s="28"/>
      <c r="D83" s="27"/>
      <c r="E83" s="28"/>
      <c r="G83" s="30"/>
      <c r="H83" s="28"/>
    </row>
    <row r="84">
      <c r="A84" s="27"/>
      <c r="B84" s="28"/>
      <c r="D84" s="27"/>
      <c r="E84" s="28"/>
      <c r="G84" s="30"/>
      <c r="H84" s="28"/>
    </row>
    <row r="85">
      <c r="A85" s="27"/>
      <c r="B85" s="28"/>
      <c r="D85" s="27"/>
      <c r="E85" s="28"/>
      <c r="G85" s="30"/>
      <c r="H85" s="28"/>
    </row>
    <row r="86">
      <c r="A86" s="27"/>
      <c r="B86" s="28"/>
      <c r="D86" s="27"/>
      <c r="E86" s="28"/>
      <c r="G86" s="30"/>
      <c r="H86" s="28"/>
    </row>
    <row r="87">
      <c r="A87" s="27"/>
      <c r="B87" s="28"/>
      <c r="D87" s="27"/>
      <c r="E87" s="28"/>
      <c r="G87" s="30"/>
      <c r="H87" s="28"/>
    </row>
    <row r="88">
      <c r="A88" s="27"/>
      <c r="B88" s="28"/>
      <c r="D88" s="27"/>
      <c r="E88" s="28"/>
      <c r="G88" s="30"/>
      <c r="H88" s="28"/>
    </row>
    <row r="89">
      <c r="A89" s="27"/>
      <c r="B89" s="28"/>
      <c r="D89" s="27"/>
      <c r="E89" s="28"/>
      <c r="G89" s="30"/>
      <c r="H89" s="28"/>
    </row>
    <row r="90">
      <c r="A90" s="27"/>
      <c r="B90" s="28"/>
      <c r="D90" s="27"/>
      <c r="E90" s="28"/>
      <c r="G90" s="30"/>
      <c r="H90" s="28"/>
    </row>
    <row r="91">
      <c r="A91" s="27"/>
      <c r="B91" s="28"/>
      <c r="D91" s="27"/>
      <c r="E91" s="28"/>
      <c r="G91" s="30"/>
      <c r="H91" s="28"/>
    </row>
    <row r="92">
      <c r="A92" s="27"/>
      <c r="B92" s="28"/>
      <c r="D92" s="27"/>
      <c r="E92" s="28"/>
      <c r="G92" s="30"/>
      <c r="H92" s="28"/>
    </row>
    <row r="93">
      <c r="A93" s="27"/>
      <c r="B93" s="28"/>
      <c r="D93" s="27"/>
      <c r="E93" s="28"/>
      <c r="G93" s="30"/>
      <c r="H93" s="28"/>
    </row>
    <row r="94">
      <c r="A94" s="27"/>
      <c r="B94" s="28"/>
      <c r="D94" s="27"/>
      <c r="E94" s="28"/>
      <c r="G94" s="30"/>
      <c r="H94" s="28"/>
    </row>
    <row r="95">
      <c r="A95" s="27"/>
      <c r="B95" s="28"/>
      <c r="D95" s="27"/>
      <c r="E95" s="28"/>
      <c r="G95" s="30"/>
      <c r="H95" s="28"/>
    </row>
    <row r="96">
      <c r="A96" s="27"/>
      <c r="B96" s="28"/>
      <c r="D96" s="27"/>
      <c r="E96" s="28"/>
      <c r="G96" s="30"/>
      <c r="H96" s="28"/>
    </row>
    <row r="97">
      <c r="A97" s="27"/>
      <c r="B97" s="28"/>
      <c r="D97" s="27"/>
      <c r="E97" s="28"/>
      <c r="G97" s="30"/>
      <c r="H97" s="28"/>
    </row>
    <row r="98">
      <c r="A98" s="27"/>
      <c r="B98" s="28"/>
      <c r="D98" s="27"/>
      <c r="E98" s="28"/>
      <c r="G98" s="30"/>
      <c r="H98" s="28"/>
    </row>
    <row r="99">
      <c r="A99" s="27"/>
      <c r="B99" s="28"/>
      <c r="D99" s="27"/>
      <c r="E99" s="28"/>
      <c r="G99" s="30"/>
      <c r="H99" s="28"/>
    </row>
    <row r="100">
      <c r="A100" s="27"/>
      <c r="B100" s="28"/>
      <c r="D100" s="27"/>
      <c r="E100" s="28"/>
      <c r="G100" s="30"/>
      <c r="H100" s="28"/>
    </row>
    <row r="101">
      <c r="A101" s="27"/>
      <c r="B101" s="28"/>
      <c r="D101" s="27"/>
      <c r="E101" s="28"/>
      <c r="G101" s="30"/>
      <c r="H101" s="28"/>
    </row>
    <row r="102">
      <c r="A102" s="27"/>
      <c r="B102" s="28"/>
      <c r="D102" s="27"/>
      <c r="E102" s="28"/>
      <c r="G102" s="30"/>
      <c r="H102" s="28"/>
    </row>
    <row r="103">
      <c r="A103" s="27"/>
      <c r="B103" s="28"/>
      <c r="D103" s="27"/>
      <c r="E103" s="28"/>
      <c r="G103" s="30"/>
      <c r="H103" s="28"/>
    </row>
    <row r="104">
      <c r="A104" s="27"/>
      <c r="B104" s="28"/>
      <c r="D104" s="27"/>
      <c r="E104" s="28"/>
      <c r="G104" s="30"/>
      <c r="H104" s="28"/>
    </row>
    <row r="105">
      <c r="A105" s="27"/>
      <c r="B105" s="28"/>
      <c r="D105" s="27"/>
      <c r="E105" s="28"/>
      <c r="G105" s="30"/>
      <c r="H105" s="28"/>
    </row>
    <row r="106">
      <c r="A106" s="27"/>
      <c r="B106" s="28"/>
      <c r="D106" s="27"/>
      <c r="E106" s="28"/>
      <c r="G106" s="30"/>
      <c r="H106" s="28"/>
    </row>
    <row r="107">
      <c r="A107" s="27"/>
      <c r="B107" s="28"/>
      <c r="D107" s="27"/>
      <c r="E107" s="28"/>
      <c r="G107" s="30"/>
      <c r="H107" s="28"/>
    </row>
    <row r="108">
      <c r="A108" s="27"/>
      <c r="B108" s="28"/>
      <c r="D108" s="27"/>
      <c r="E108" s="28"/>
      <c r="G108" s="30"/>
      <c r="H108" s="28"/>
    </row>
    <row r="109">
      <c r="A109" s="27"/>
      <c r="B109" s="28"/>
      <c r="D109" s="27"/>
      <c r="E109" s="28"/>
      <c r="G109" s="30"/>
      <c r="H109" s="28"/>
    </row>
    <row r="110">
      <c r="A110" s="27"/>
      <c r="B110" s="28"/>
      <c r="D110" s="27"/>
      <c r="E110" s="28"/>
      <c r="G110" s="30"/>
      <c r="H110" s="28"/>
    </row>
    <row r="111">
      <c r="A111" s="27"/>
      <c r="B111" s="28"/>
      <c r="D111" s="27"/>
      <c r="E111" s="28"/>
      <c r="G111" s="30"/>
      <c r="H111" s="28"/>
    </row>
    <row r="112">
      <c r="A112" s="27"/>
      <c r="B112" s="28"/>
      <c r="D112" s="27"/>
      <c r="E112" s="28"/>
      <c r="G112" s="30"/>
      <c r="H112" s="28"/>
    </row>
    <row r="113">
      <c r="A113" s="27"/>
      <c r="B113" s="28"/>
      <c r="D113" s="27"/>
      <c r="E113" s="28"/>
      <c r="G113" s="30"/>
      <c r="H113" s="28"/>
    </row>
    <row r="114">
      <c r="A114" s="27"/>
      <c r="B114" s="28"/>
      <c r="D114" s="27"/>
      <c r="E114" s="28"/>
      <c r="G114" s="30"/>
      <c r="H114" s="28"/>
    </row>
    <row r="115">
      <c r="A115" s="27"/>
      <c r="B115" s="28"/>
      <c r="D115" s="27"/>
      <c r="E115" s="28"/>
      <c r="G115" s="30"/>
      <c r="H115" s="28"/>
    </row>
    <row r="116">
      <c r="A116" s="27"/>
      <c r="B116" s="28"/>
      <c r="D116" s="27"/>
      <c r="E116" s="28"/>
      <c r="G116" s="30"/>
      <c r="H116" s="28"/>
    </row>
    <row r="117">
      <c r="A117" s="27"/>
      <c r="B117" s="28"/>
      <c r="D117" s="27"/>
      <c r="E117" s="28"/>
      <c r="G117" s="30"/>
      <c r="H117" s="28"/>
    </row>
    <row r="118">
      <c r="A118" s="27"/>
      <c r="B118" s="28"/>
      <c r="D118" s="27"/>
      <c r="E118" s="28"/>
      <c r="G118" s="30"/>
      <c r="H118" s="28"/>
    </row>
    <row r="119">
      <c r="A119" s="27"/>
      <c r="B119" s="28"/>
      <c r="D119" s="27"/>
      <c r="E119" s="28"/>
      <c r="G119" s="30"/>
      <c r="H119" s="28"/>
    </row>
    <row r="120">
      <c r="A120" s="27"/>
      <c r="B120" s="28"/>
      <c r="D120" s="27"/>
      <c r="E120" s="28"/>
      <c r="G120" s="30"/>
      <c r="H120" s="28"/>
    </row>
    <row r="121">
      <c r="A121" s="27"/>
      <c r="B121" s="28"/>
      <c r="D121" s="27"/>
      <c r="E121" s="28"/>
      <c r="G121" s="30"/>
      <c r="H121" s="28"/>
    </row>
    <row r="122">
      <c r="A122" s="27"/>
      <c r="B122" s="28"/>
      <c r="D122" s="27"/>
      <c r="E122" s="28"/>
      <c r="G122" s="30"/>
      <c r="H122" s="28"/>
    </row>
    <row r="123">
      <c r="A123" s="27"/>
      <c r="B123" s="28"/>
      <c r="D123" s="27"/>
      <c r="E123" s="28"/>
      <c r="G123" s="30"/>
      <c r="H123" s="28"/>
    </row>
    <row r="124">
      <c r="A124" s="27"/>
      <c r="B124" s="28"/>
      <c r="D124" s="27"/>
      <c r="E124" s="28"/>
      <c r="G124" s="30"/>
      <c r="H124" s="28"/>
    </row>
    <row r="125">
      <c r="A125" s="27"/>
      <c r="B125" s="28"/>
      <c r="D125" s="27"/>
      <c r="E125" s="28"/>
      <c r="G125" s="30"/>
      <c r="H125" s="28"/>
    </row>
    <row r="126">
      <c r="A126" s="27"/>
      <c r="B126" s="28"/>
      <c r="D126" s="27"/>
      <c r="E126" s="28"/>
      <c r="G126" s="30"/>
      <c r="H126" s="28"/>
    </row>
    <row r="127">
      <c r="A127" s="27"/>
      <c r="B127" s="28"/>
      <c r="D127" s="27"/>
      <c r="E127" s="28"/>
      <c r="G127" s="30"/>
      <c r="H127" s="28"/>
    </row>
    <row r="128">
      <c r="A128" s="27"/>
      <c r="B128" s="28"/>
      <c r="D128" s="27"/>
      <c r="E128" s="28"/>
      <c r="G128" s="30"/>
      <c r="H128" s="28"/>
    </row>
    <row r="129">
      <c r="A129" s="27"/>
      <c r="B129" s="28"/>
      <c r="D129" s="27"/>
      <c r="E129" s="28"/>
      <c r="G129" s="30"/>
      <c r="H129" s="28"/>
    </row>
    <row r="130">
      <c r="A130" s="27"/>
      <c r="B130" s="28"/>
      <c r="D130" s="27"/>
      <c r="E130" s="28"/>
      <c r="G130" s="30"/>
      <c r="H130" s="28"/>
    </row>
    <row r="131">
      <c r="A131" s="27"/>
      <c r="B131" s="28"/>
      <c r="D131" s="27"/>
      <c r="E131" s="28"/>
      <c r="G131" s="30"/>
      <c r="H131" s="28"/>
    </row>
    <row r="132">
      <c r="A132" s="27"/>
      <c r="B132" s="28"/>
      <c r="D132" s="27"/>
      <c r="E132" s="28"/>
      <c r="G132" s="30"/>
      <c r="H132" s="28"/>
    </row>
    <row r="133">
      <c r="A133" s="27"/>
      <c r="B133" s="28"/>
      <c r="D133" s="27"/>
      <c r="E133" s="28"/>
      <c r="G133" s="30"/>
      <c r="H133" s="28"/>
    </row>
    <row r="134">
      <c r="A134" s="27"/>
      <c r="B134" s="28"/>
      <c r="D134" s="27"/>
      <c r="E134" s="28"/>
      <c r="G134" s="30"/>
      <c r="H134" s="28"/>
    </row>
    <row r="135">
      <c r="A135" s="27"/>
      <c r="B135" s="28"/>
      <c r="D135" s="27"/>
      <c r="E135" s="28"/>
      <c r="G135" s="30"/>
      <c r="H135" s="28"/>
    </row>
    <row r="136">
      <c r="A136" s="27"/>
      <c r="B136" s="28"/>
      <c r="D136" s="27"/>
      <c r="E136" s="28"/>
      <c r="G136" s="30"/>
      <c r="H136" s="28"/>
    </row>
    <row r="137">
      <c r="A137" s="27"/>
      <c r="B137" s="28"/>
      <c r="D137" s="27"/>
      <c r="E137" s="28"/>
      <c r="G137" s="30"/>
      <c r="H137" s="28"/>
    </row>
    <row r="138">
      <c r="A138" s="27"/>
      <c r="B138" s="28"/>
      <c r="D138" s="27"/>
      <c r="E138" s="28"/>
      <c r="G138" s="30"/>
      <c r="H138" s="28"/>
    </row>
    <row r="139">
      <c r="A139" s="27"/>
      <c r="B139" s="28"/>
      <c r="D139" s="27"/>
      <c r="E139" s="28"/>
      <c r="G139" s="30"/>
      <c r="H139" s="28"/>
    </row>
    <row r="140">
      <c r="A140" s="27"/>
      <c r="B140" s="28"/>
      <c r="D140" s="27"/>
      <c r="E140" s="28"/>
      <c r="G140" s="30"/>
      <c r="H140" s="28"/>
    </row>
    <row r="141">
      <c r="A141" s="27"/>
      <c r="B141" s="28"/>
      <c r="D141" s="27"/>
      <c r="E141" s="28"/>
      <c r="G141" s="30"/>
      <c r="H141" s="28"/>
    </row>
    <row r="142">
      <c r="A142" s="27"/>
      <c r="B142" s="28"/>
      <c r="D142" s="27"/>
      <c r="E142" s="28"/>
      <c r="G142" s="30"/>
      <c r="H142" s="28"/>
    </row>
    <row r="143">
      <c r="A143" s="27"/>
      <c r="B143" s="28"/>
      <c r="D143" s="27"/>
      <c r="E143" s="28"/>
      <c r="G143" s="30"/>
      <c r="H143" s="28"/>
    </row>
    <row r="144">
      <c r="A144" s="27"/>
      <c r="B144" s="28"/>
      <c r="D144" s="27"/>
      <c r="E144" s="28"/>
      <c r="G144" s="30"/>
      <c r="H144" s="28"/>
    </row>
    <row r="145">
      <c r="A145" s="27"/>
      <c r="B145" s="28"/>
      <c r="D145" s="27"/>
      <c r="E145" s="28"/>
      <c r="G145" s="30"/>
      <c r="H145" s="28"/>
    </row>
    <row r="146">
      <c r="A146" s="27"/>
      <c r="B146" s="28"/>
      <c r="D146" s="27"/>
      <c r="E146" s="28"/>
      <c r="G146" s="30"/>
      <c r="H146" s="28"/>
    </row>
    <row r="147">
      <c r="A147" s="27"/>
      <c r="B147" s="28"/>
      <c r="D147" s="27"/>
      <c r="E147" s="28"/>
      <c r="G147" s="30"/>
      <c r="H147" s="28"/>
    </row>
    <row r="148">
      <c r="A148" s="27"/>
      <c r="B148" s="28"/>
      <c r="D148" s="27"/>
      <c r="E148" s="28"/>
      <c r="G148" s="30"/>
      <c r="H148" s="28"/>
    </row>
    <row r="149">
      <c r="A149" s="27"/>
      <c r="B149" s="28"/>
      <c r="D149" s="27"/>
      <c r="E149" s="28"/>
      <c r="G149" s="30"/>
      <c r="H149" s="28"/>
    </row>
    <row r="150">
      <c r="A150" s="27"/>
      <c r="B150" s="28"/>
      <c r="D150" s="27"/>
      <c r="E150" s="28"/>
      <c r="G150" s="30"/>
      <c r="H150" s="28"/>
    </row>
    <row r="151">
      <c r="A151" s="27"/>
      <c r="B151" s="28"/>
      <c r="D151" s="27"/>
      <c r="E151" s="28"/>
      <c r="G151" s="30"/>
      <c r="H151" s="28"/>
    </row>
    <row r="152">
      <c r="A152" s="27"/>
      <c r="B152" s="28"/>
      <c r="D152" s="27"/>
      <c r="E152" s="28"/>
      <c r="G152" s="30"/>
      <c r="H152" s="28"/>
    </row>
    <row r="153">
      <c r="A153" s="27"/>
      <c r="B153" s="28"/>
      <c r="D153" s="27"/>
      <c r="E153" s="28"/>
      <c r="G153" s="30"/>
      <c r="H153" s="28"/>
    </row>
    <row r="154">
      <c r="A154" s="27"/>
      <c r="B154" s="28"/>
      <c r="D154" s="27"/>
      <c r="E154" s="28"/>
      <c r="G154" s="30"/>
      <c r="H154" s="28"/>
    </row>
    <row r="155">
      <c r="A155" s="27"/>
      <c r="B155" s="28"/>
      <c r="D155" s="27"/>
      <c r="E155" s="28"/>
      <c r="G155" s="30"/>
      <c r="H155" s="28"/>
    </row>
    <row r="156">
      <c r="A156" s="27"/>
      <c r="B156" s="28"/>
      <c r="D156" s="27"/>
      <c r="E156" s="28"/>
      <c r="G156" s="30"/>
      <c r="H156" s="28"/>
    </row>
    <row r="157">
      <c r="A157" s="27"/>
      <c r="B157" s="28"/>
      <c r="D157" s="27"/>
      <c r="E157" s="28"/>
      <c r="G157" s="30"/>
      <c r="H157" s="28"/>
    </row>
    <row r="158">
      <c r="A158" s="27"/>
      <c r="B158" s="28"/>
      <c r="D158" s="27"/>
      <c r="E158" s="28"/>
      <c r="G158" s="30"/>
      <c r="H158" s="28"/>
    </row>
    <row r="159">
      <c r="A159" s="27"/>
      <c r="B159" s="28"/>
      <c r="D159" s="27"/>
      <c r="E159" s="28"/>
      <c r="G159" s="30"/>
      <c r="H159" s="28"/>
    </row>
    <row r="160">
      <c r="A160" s="27"/>
      <c r="B160" s="28"/>
      <c r="D160" s="27"/>
      <c r="E160" s="28"/>
      <c r="G160" s="30"/>
      <c r="H160" s="28"/>
    </row>
    <row r="161">
      <c r="A161" s="27"/>
      <c r="B161" s="28"/>
      <c r="D161" s="27"/>
      <c r="E161" s="28"/>
      <c r="G161" s="30"/>
      <c r="H161" s="28"/>
    </row>
    <row r="162">
      <c r="A162" s="27"/>
      <c r="B162" s="28"/>
      <c r="D162" s="27"/>
      <c r="E162" s="28"/>
      <c r="G162" s="30"/>
      <c r="H162" s="28"/>
    </row>
    <row r="163">
      <c r="A163" s="27"/>
      <c r="B163" s="28"/>
      <c r="D163" s="27"/>
      <c r="E163" s="28"/>
      <c r="G163" s="30"/>
      <c r="H163" s="28"/>
    </row>
    <row r="164">
      <c r="A164" s="27"/>
      <c r="B164" s="28"/>
      <c r="D164" s="27"/>
      <c r="E164" s="28"/>
      <c r="G164" s="30"/>
      <c r="H164" s="28"/>
    </row>
    <row r="165">
      <c r="A165" s="27"/>
      <c r="B165" s="28"/>
      <c r="D165" s="27"/>
      <c r="E165" s="28"/>
      <c r="G165" s="30"/>
      <c r="H165" s="28"/>
    </row>
    <row r="166">
      <c r="A166" s="27"/>
      <c r="B166" s="28"/>
      <c r="D166" s="27"/>
      <c r="E166" s="28"/>
      <c r="G166" s="30"/>
      <c r="H166" s="28"/>
    </row>
    <row r="167">
      <c r="A167" s="27"/>
      <c r="B167" s="28"/>
      <c r="D167" s="27"/>
      <c r="E167" s="28"/>
      <c r="G167" s="30"/>
      <c r="H167" s="28"/>
    </row>
    <row r="168">
      <c r="A168" s="27"/>
      <c r="B168" s="28"/>
      <c r="D168" s="27"/>
      <c r="E168" s="28"/>
      <c r="G168" s="30"/>
      <c r="H168" s="28"/>
    </row>
    <row r="169">
      <c r="A169" s="27"/>
      <c r="B169" s="28"/>
      <c r="D169" s="27"/>
      <c r="E169" s="28"/>
      <c r="G169" s="30"/>
      <c r="H169" s="28"/>
    </row>
    <row r="170">
      <c r="A170" s="27"/>
      <c r="B170" s="28"/>
      <c r="D170" s="27"/>
      <c r="E170" s="28"/>
      <c r="G170" s="30"/>
      <c r="H170" s="28"/>
    </row>
    <row r="171">
      <c r="A171" s="27"/>
      <c r="B171" s="28"/>
      <c r="D171" s="27"/>
      <c r="E171" s="28"/>
      <c r="G171" s="30"/>
      <c r="H171" s="28"/>
    </row>
    <row r="172">
      <c r="A172" s="27"/>
      <c r="B172" s="28"/>
      <c r="D172" s="27"/>
      <c r="E172" s="28"/>
      <c r="G172" s="30"/>
      <c r="H172" s="28"/>
    </row>
    <row r="173">
      <c r="A173" s="27"/>
      <c r="B173" s="28"/>
      <c r="D173" s="27"/>
      <c r="E173" s="28"/>
      <c r="G173" s="30"/>
      <c r="H173" s="28"/>
    </row>
    <row r="174">
      <c r="A174" s="27"/>
      <c r="B174" s="28"/>
      <c r="D174" s="27"/>
      <c r="E174" s="28"/>
      <c r="G174" s="30"/>
      <c r="H174" s="28"/>
    </row>
    <row r="175">
      <c r="A175" s="27"/>
      <c r="B175" s="28"/>
      <c r="D175" s="27"/>
      <c r="E175" s="28"/>
      <c r="G175" s="30"/>
      <c r="H175" s="28"/>
    </row>
    <row r="176">
      <c r="A176" s="27"/>
      <c r="B176" s="28"/>
      <c r="D176" s="27"/>
      <c r="E176" s="28"/>
      <c r="G176" s="30"/>
      <c r="H176" s="28"/>
    </row>
    <row r="177">
      <c r="A177" s="27"/>
      <c r="B177" s="28"/>
      <c r="D177" s="27"/>
      <c r="E177" s="28"/>
      <c r="G177" s="30"/>
      <c r="H177" s="28"/>
    </row>
    <row r="178">
      <c r="A178" s="27"/>
      <c r="B178" s="28"/>
      <c r="D178" s="27"/>
      <c r="E178" s="28"/>
      <c r="G178" s="30"/>
      <c r="H178" s="28"/>
    </row>
    <row r="179">
      <c r="A179" s="27"/>
      <c r="B179" s="28"/>
      <c r="D179" s="27"/>
      <c r="E179" s="28"/>
      <c r="G179" s="30"/>
      <c r="H179" s="28"/>
    </row>
    <row r="180">
      <c r="A180" s="27"/>
      <c r="B180" s="28"/>
      <c r="D180" s="27"/>
      <c r="E180" s="28"/>
      <c r="G180" s="30"/>
      <c r="H180" s="28"/>
    </row>
    <row r="181">
      <c r="A181" s="27"/>
      <c r="B181" s="28"/>
      <c r="D181" s="27"/>
      <c r="E181" s="28"/>
      <c r="G181" s="30"/>
      <c r="H181" s="28"/>
    </row>
    <row r="182">
      <c r="A182" s="27"/>
      <c r="B182" s="28"/>
      <c r="D182" s="27"/>
      <c r="E182" s="28"/>
      <c r="G182" s="30"/>
      <c r="H182" s="28"/>
    </row>
    <row r="183">
      <c r="A183" s="27"/>
      <c r="B183" s="28"/>
      <c r="D183" s="27"/>
      <c r="E183" s="28"/>
      <c r="G183" s="30"/>
      <c r="H183" s="28"/>
    </row>
    <row r="184">
      <c r="A184" s="27"/>
      <c r="B184" s="28"/>
      <c r="D184" s="27"/>
      <c r="E184" s="28"/>
      <c r="G184" s="30"/>
      <c r="H184" s="28"/>
    </row>
    <row r="185">
      <c r="A185" s="27"/>
      <c r="B185" s="28"/>
      <c r="D185" s="27"/>
      <c r="E185" s="28"/>
      <c r="G185" s="30"/>
      <c r="H185" s="28"/>
    </row>
    <row r="186">
      <c r="A186" s="27"/>
      <c r="B186" s="28"/>
      <c r="D186" s="27"/>
      <c r="E186" s="28"/>
      <c r="G186" s="30"/>
      <c r="H186" s="28"/>
    </row>
    <row r="187">
      <c r="A187" s="27"/>
      <c r="B187" s="28"/>
      <c r="D187" s="27"/>
      <c r="E187" s="28"/>
      <c r="G187" s="30"/>
      <c r="H187" s="28"/>
    </row>
    <row r="188">
      <c r="A188" s="27"/>
      <c r="B188" s="28"/>
      <c r="D188" s="27"/>
      <c r="E188" s="28"/>
      <c r="G188" s="30"/>
      <c r="H188" s="28"/>
    </row>
    <row r="189">
      <c r="A189" s="27"/>
      <c r="B189" s="28"/>
      <c r="D189" s="27"/>
      <c r="E189" s="28"/>
      <c r="G189" s="30"/>
      <c r="H189" s="28"/>
    </row>
    <row r="190">
      <c r="A190" s="27"/>
      <c r="B190" s="28"/>
      <c r="D190" s="27"/>
      <c r="E190" s="28"/>
      <c r="G190" s="30"/>
      <c r="H190" s="28"/>
    </row>
    <row r="191">
      <c r="A191" s="27"/>
      <c r="B191" s="28"/>
      <c r="D191" s="27"/>
      <c r="E191" s="28"/>
      <c r="G191" s="30"/>
      <c r="H191" s="28"/>
    </row>
    <row r="192">
      <c r="A192" s="27"/>
      <c r="B192" s="28"/>
      <c r="D192" s="27"/>
      <c r="E192" s="28"/>
      <c r="G192" s="30"/>
      <c r="H192" s="28"/>
    </row>
    <row r="193">
      <c r="A193" s="27"/>
      <c r="B193" s="28"/>
      <c r="D193" s="27"/>
      <c r="E193" s="28"/>
      <c r="G193" s="30"/>
      <c r="H193" s="28"/>
    </row>
    <row r="194">
      <c r="A194" s="27"/>
      <c r="B194" s="28"/>
      <c r="D194" s="27"/>
      <c r="E194" s="28"/>
      <c r="G194" s="30"/>
      <c r="H194" s="28"/>
    </row>
    <row r="195">
      <c r="A195" s="27"/>
      <c r="B195" s="28"/>
      <c r="D195" s="27"/>
      <c r="E195" s="28"/>
      <c r="G195" s="30"/>
      <c r="H195" s="28"/>
    </row>
    <row r="196">
      <c r="A196" s="27"/>
      <c r="B196" s="28"/>
      <c r="D196" s="27"/>
      <c r="E196" s="28"/>
      <c r="G196" s="30"/>
      <c r="H196" s="28"/>
    </row>
    <row r="197">
      <c r="A197" s="27"/>
      <c r="B197" s="28"/>
      <c r="D197" s="27"/>
      <c r="E197" s="28"/>
      <c r="G197" s="30"/>
      <c r="H197" s="28"/>
    </row>
    <row r="198">
      <c r="A198" s="27"/>
      <c r="B198" s="28"/>
      <c r="D198" s="27"/>
      <c r="E198" s="28"/>
      <c r="G198" s="30"/>
      <c r="H198" s="28"/>
    </row>
    <row r="199">
      <c r="A199" s="27"/>
      <c r="B199" s="28"/>
      <c r="D199" s="27"/>
      <c r="E199" s="28"/>
      <c r="G199" s="30"/>
      <c r="H199" s="28"/>
    </row>
    <row r="200">
      <c r="A200" s="27"/>
      <c r="B200" s="28"/>
      <c r="D200" s="27"/>
      <c r="E200" s="28"/>
      <c r="G200" s="30"/>
      <c r="H200" s="28"/>
    </row>
  </sheetData>
  <mergeCells count="2">
    <mergeCell ref="L1:Q11"/>
    <mergeCell ref="A9:D9"/>
  </mergeCells>
  <conditionalFormatting sqref="L1 C3:C6">
    <cfRule type="expression" dxfId="0" priority="1">
      <formula>EXACT($C1, "IN PROGRESS")</formula>
    </cfRule>
  </conditionalFormatting>
  <conditionalFormatting sqref="L1 C3:C6">
    <cfRule type="expression" dxfId="1" priority="2">
      <formula>EXACT($C1, "DONE")</formula>
    </cfRule>
  </conditionalFormatting>
  <conditionalFormatting sqref="L1 C3:C6">
    <cfRule type="expression" dxfId="2" priority="3">
      <formula>EXACT($C1, "N/A")</formula>
    </cfRule>
  </conditionalFormatting>
  <conditionalFormatting sqref="L1 C3:C6">
    <cfRule type="expression" dxfId="3" priority="4">
      <formula>EXACT($C1, "BLOCKED")</formula>
    </cfRule>
  </conditionalFormatting>
  <conditionalFormatting sqref="A1:B6">
    <cfRule type="expression" dxfId="0" priority="5">
      <formula>EXACT(#REF!, "IN PROGRESS")</formula>
    </cfRule>
  </conditionalFormatting>
  <conditionalFormatting sqref="A1:B6">
    <cfRule type="expression" dxfId="1" priority="6">
      <formula>EXACT(#REF!, "DONE")</formula>
    </cfRule>
  </conditionalFormatting>
  <conditionalFormatting sqref="A1:B6">
    <cfRule type="expression" dxfId="2" priority="7">
      <formula>EXACT(#REF!, "N/A")</formula>
    </cfRule>
  </conditionalFormatting>
  <conditionalFormatting sqref="A1:B6">
    <cfRule type="expression" dxfId="3" priority="8">
      <formula>EXACT(#REF!, "BLOCKED")</formula>
    </cfRule>
  </conditionalFormatting>
  <conditionalFormatting sqref="A1:A6">
    <cfRule type="cellIs" dxfId="4" priority="9" operator="equal">
      <formula>"RM"</formula>
    </cfRule>
  </conditionalFormatting>
  <conditionalFormatting sqref="A1:A6">
    <cfRule type="cellIs" dxfId="2" priority="10" operator="equal">
      <formula>"SUB"</formula>
    </cfRule>
  </conditionalFormatting>
  <conditionalFormatting sqref="A1:A6">
    <cfRule type="cellIs" dxfId="5" priority="11" operator="equal">
      <formula>"PART"</formula>
    </cfRule>
  </conditionalFormatting>
  <conditionalFormatting sqref="L1 A11:I200">
    <cfRule type="timePeriod" dxfId="6" priority="12" timePeriod="today"/>
  </conditionalFormatting>
  <conditionalFormatting sqref="L1 A11:I200">
    <cfRule type="expression" dxfId="7" priority="13">
      <formula>AND(ISNUMBER(L1),TRUNC(L1)&lt;TODAY())</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75"/>
  </cols>
  <sheetData>
    <row r="1">
      <c r="A1" s="31" t="s">
        <v>23</v>
      </c>
    </row>
    <row r="2">
      <c r="A2" s="32" t="s">
        <v>24</v>
      </c>
    </row>
    <row r="3">
      <c r="A3" s="33" t="s">
        <v>25</v>
      </c>
    </row>
    <row r="4">
      <c r="A4" s="33" t="s">
        <v>26</v>
      </c>
    </row>
    <row r="5">
      <c r="A5" s="31" t="s">
        <v>27</v>
      </c>
    </row>
    <row r="6">
      <c r="A6" s="33" t="s">
        <v>28</v>
      </c>
    </row>
    <row r="7">
      <c r="A7" s="33" t="s">
        <v>29</v>
      </c>
    </row>
    <row r="8">
      <c r="A8" s="33" t="s">
        <v>30</v>
      </c>
    </row>
    <row r="9">
      <c r="A9" s="33" t="s">
        <v>31</v>
      </c>
    </row>
    <row r="10">
      <c r="A10" s="33"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5.13"/>
    <col customWidth="1" min="4" max="4" width="21.63"/>
    <col customWidth="1" min="5" max="5" width="49.25"/>
  </cols>
  <sheetData>
    <row r="1">
      <c r="A1" s="34" t="s">
        <v>33</v>
      </c>
      <c r="B1" s="34" t="s">
        <v>34</v>
      </c>
      <c r="C1" s="34" t="s">
        <v>35</v>
      </c>
      <c r="D1" s="34" t="s">
        <v>36</v>
      </c>
      <c r="E1" s="35" t="s">
        <v>37</v>
      </c>
    </row>
    <row r="2">
      <c r="A2" s="36"/>
      <c r="B2" s="36"/>
      <c r="C2" s="37"/>
      <c r="D2" s="38"/>
      <c r="E2" s="39" t="s">
        <v>38</v>
      </c>
    </row>
    <row r="3">
      <c r="A3" s="36"/>
      <c r="B3" s="36"/>
      <c r="C3" s="37"/>
      <c r="D3" s="38"/>
      <c r="E3" s="40" t="s">
        <v>39</v>
      </c>
    </row>
    <row r="4">
      <c r="A4" s="36"/>
      <c r="B4" s="36"/>
      <c r="C4" s="41"/>
      <c r="D4" s="38"/>
      <c r="E4" s="40" t="s">
        <v>40</v>
      </c>
    </row>
    <row r="5">
      <c r="A5" s="36"/>
      <c r="B5" s="36"/>
      <c r="C5" s="41"/>
      <c r="D5" s="38"/>
      <c r="E5" s="42" t="s">
        <v>41</v>
      </c>
    </row>
    <row r="6">
      <c r="A6" s="36"/>
      <c r="B6" s="36"/>
      <c r="C6" s="41"/>
      <c r="D6" s="38"/>
      <c r="E6" s="43" t="s">
        <v>42</v>
      </c>
    </row>
    <row r="7">
      <c r="A7" s="36"/>
      <c r="B7" s="36"/>
      <c r="C7" s="37"/>
      <c r="D7" s="38"/>
      <c r="E7" s="40" t="s">
        <v>43</v>
      </c>
    </row>
    <row r="8">
      <c r="A8" s="36"/>
      <c r="B8" s="36"/>
      <c r="C8" s="41"/>
      <c r="D8" s="38"/>
      <c r="E8" s="40" t="s">
        <v>44</v>
      </c>
    </row>
    <row r="9">
      <c r="A9" s="36"/>
      <c r="B9" s="36"/>
      <c r="C9" s="41"/>
      <c r="D9" s="38"/>
      <c r="E9" s="40" t="s">
        <v>45</v>
      </c>
    </row>
    <row r="10">
      <c r="A10" s="36"/>
      <c r="B10" s="36"/>
      <c r="C10" s="41"/>
      <c r="D10" s="38"/>
      <c r="E10" s="40" t="s">
        <v>46</v>
      </c>
    </row>
    <row r="11">
      <c r="A11" s="36"/>
      <c r="B11" s="36"/>
      <c r="C11" s="37"/>
      <c r="D11" s="38"/>
      <c r="E11" s="44" t="s">
        <v>47</v>
      </c>
    </row>
    <row r="12">
      <c r="A12" s="36"/>
      <c r="B12" s="36"/>
      <c r="C12" s="41"/>
      <c r="D12" s="38"/>
    </row>
    <row r="13">
      <c r="A13" s="36"/>
      <c r="B13" s="36"/>
      <c r="C13" s="41"/>
      <c r="D13" s="38"/>
    </row>
    <row r="14">
      <c r="A14" s="36"/>
      <c r="B14" s="36"/>
      <c r="C14" s="41"/>
      <c r="D14" s="38"/>
    </row>
    <row r="15">
      <c r="A15" s="36"/>
      <c r="B15" s="36"/>
      <c r="C15" s="41"/>
      <c r="D15" s="38"/>
    </row>
    <row r="16">
      <c r="A16" s="36"/>
      <c r="B16" s="36"/>
      <c r="C16" s="41"/>
      <c r="D16" s="38"/>
    </row>
    <row r="17">
      <c r="A17" s="36"/>
      <c r="B17" s="36"/>
      <c r="C17" s="41"/>
      <c r="D17" s="38"/>
    </row>
    <row r="18">
      <c r="A18" s="36"/>
      <c r="B18" s="36"/>
      <c r="C18" s="41"/>
      <c r="D18" s="38"/>
    </row>
    <row r="19">
      <c r="A19" s="36"/>
      <c r="B19" s="36"/>
      <c r="C19" s="37"/>
      <c r="D19" s="38"/>
    </row>
    <row r="20">
      <c r="A20" s="36"/>
      <c r="B20" s="36"/>
      <c r="C20" s="37"/>
      <c r="D20" s="38"/>
    </row>
    <row r="21">
      <c r="A21" s="36"/>
      <c r="B21" s="36"/>
      <c r="C21" s="41"/>
      <c r="D21" s="38"/>
    </row>
    <row r="22">
      <c r="A22" s="36"/>
      <c r="B22" s="36"/>
      <c r="C22" s="41"/>
      <c r="D22" s="38"/>
    </row>
    <row r="23">
      <c r="A23" s="36"/>
      <c r="B23" s="36"/>
      <c r="C23" s="41"/>
      <c r="D23" s="38"/>
    </row>
    <row r="24">
      <c r="A24" s="36"/>
      <c r="B24" s="36"/>
      <c r="C24" s="37"/>
      <c r="D24" s="38"/>
    </row>
    <row r="25">
      <c r="A25" s="36"/>
      <c r="B25" s="36"/>
      <c r="C25" s="41"/>
      <c r="D25" s="38"/>
    </row>
    <row r="26">
      <c r="A26" s="36"/>
      <c r="B26" s="36"/>
      <c r="C26" s="37"/>
      <c r="D26" s="38"/>
    </row>
    <row r="27">
      <c r="A27" s="36"/>
      <c r="B27" s="36"/>
      <c r="C27" s="41"/>
      <c r="D27" s="38"/>
    </row>
    <row r="28">
      <c r="A28" s="36"/>
      <c r="B28" s="36"/>
      <c r="C28" s="41"/>
      <c r="D28" s="38"/>
    </row>
    <row r="29">
      <c r="A29" s="36"/>
      <c r="B29" s="36"/>
      <c r="C29" s="41"/>
      <c r="D29" s="38"/>
    </row>
    <row r="30">
      <c r="A30" s="36"/>
      <c r="B30" s="36"/>
      <c r="C30" s="41"/>
      <c r="D30" s="38"/>
    </row>
    <row r="31">
      <c r="A31" s="36"/>
      <c r="B31" s="36"/>
      <c r="C31" s="37"/>
      <c r="D31" s="38"/>
    </row>
    <row r="32">
      <c r="A32" s="36"/>
      <c r="B32" s="36"/>
      <c r="C32" s="41"/>
      <c r="D32" s="38"/>
    </row>
    <row r="33">
      <c r="A33" s="36"/>
      <c r="B33" s="36"/>
      <c r="C33" s="41"/>
      <c r="D33" s="38"/>
    </row>
    <row r="34">
      <c r="A34" s="36"/>
      <c r="B34" s="36"/>
      <c r="C34" s="37"/>
      <c r="D34" s="38"/>
    </row>
    <row r="35">
      <c r="A35" s="36"/>
      <c r="B35" s="36"/>
      <c r="C35" s="37"/>
      <c r="D35" s="38"/>
    </row>
    <row r="36">
      <c r="A36" s="36"/>
      <c r="B36" s="36"/>
      <c r="C36" s="41"/>
      <c r="D36" s="38"/>
    </row>
    <row r="37">
      <c r="A37" s="36"/>
      <c r="B37" s="36"/>
      <c r="C37" s="41"/>
      <c r="D37" s="38"/>
    </row>
    <row r="38">
      <c r="A38" s="36"/>
      <c r="B38" s="36"/>
      <c r="C38" s="41"/>
      <c r="D38" s="38"/>
    </row>
    <row r="39">
      <c r="A39" s="36"/>
      <c r="B39" s="36"/>
      <c r="C39" s="41"/>
      <c r="D39" s="38"/>
    </row>
    <row r="40">
      <c r="A40" s="36"/>
      <c r="B40" s="36"/>
      <c r="C40" s="41"/>
      <c r="D40" s="38"/>
    </row>
    <row r="41">
      <c r="A41" s="36"/>
      <c r="B41" s="36"/>
      <c r="C41" s="37"/>
      <c r="D41" s="38"/>
    </row>
    <row r="42">
      <c r="A42" s="36"/>
      <c r="B42" s="36"/>
      <c r="C42" s="41"/>
      <c r="D42" s="38"/>
    </row>
    <row r="43">
      <c r="A43" s="36"/>
      <c r="B43" s="36"/>
      <c r="C43" s="37"/>
      <c r="D43" s="38"/>
    </row>
    <row r="44">
      <c r="A44" s="36"/>
      <c r="B44" s="36"/>
      <c r="C44" s="37"/>
      <c r="D44" s="38"/>
    </row>
    <row r="45">
      <c r="A45" s="36"/>
      <c r="B45" s="36"/>
      <c r="C45" s="41"/>
      <c r="D45" s="38"/>
    </row>
    <row r="46">
      <c r="A46" s="36"/>
      <c r="B46" s="36"/>
      <c r="C46" s="41"/>
      <c r="D46" s="38"/>
    </row>
    <row r="47">
      <c r="A47" s="36"/>
      <c r="B47" s="36"/>
      <c r="C47" s="41"/>
      <c r="D47" s="38"/>
    </row>
    <row r="48">
      <c r="A48" s="36"/>
      <c r="B48" s="36"/>
      <c r="C48" s="41"/>
      <c r="D48" s="38"/>
    </row>
    <row r="49">
      <c r="A49" s="36"/>
      <c r="B49" s="36"/>
      <c r="C49" s="41"/>
      <c r="D49" s="38"/>
    </row>
    <row r="50">
      <c r="A50" s="36"/>
      <c r="B50" s="36"/>
      <c r="C50" s="37"/>
      <c r="D50" s="38"/>
    </row>
    <row r="51">
      <c r="A51" s="36"/>
      <c r="B51" s="36"/>
      <c r="C51" s="41"/>
      <c r="D51" s="38"/>
    </row>
    <row r="52">
      <c r="A52" s="36"/>
      <c r="B52" s="36"/>
      <c r="C52" s="45"/>
      <c r="D52" s="38"/>
    </row>
    <row r="53">
      <c r="A53" s="36"/>
      <c r="B53" s="36"/>
      <c r="C53" s="41"/>
      <c r="D53" s="38"/>
    </row>
    <row r="54">
      <c r="A54" s="36"/>
      <c r="B54" s="36"/>
      <c r="C54" s="41"/>
      <c r="D54" s="38"/>
    </row>
    <row r="55">
      <c r="A55" s="36"/>
      <c r="B55" s="36"/>
      <c r="C55" s="37"/>
      <c r="D55" s="38"/>
    </row>
    <row r="56">
      <c r="A56" s="36"/>
      <c r="B56" s="36"/>
      <c r="C56" s="41"/>
      <c r="D56" s="38"/>
    </row>
    <row r="57">
      <c r="A57" s="36"/>
      <c r="B57" s="36"/>
      <c r="C57" s="37"/>
      <c r="D57" s="38"/>
    </row>
    <row r="58">
      <c r="A58" s="36"/>
      <c r="B58" s="36"/>
      <c r="C58" s="37"/>
      <c r="D58" s="38"/>
    </row>
    <row r="59">
      <c r="A59" s="36"/>
      <c r="B59" s="36"/>
      <c r="C59" s="41"/>
      <c r="D59" s="38"/>
    </row>
    <row r="60">
      <c r="A60" s="36"/>
      <c r="B60" s="36"/>
      <c r="C60" s="41"/>
      <c r="D60" s="38"/>
    </row>
    <row r="61">
      <c r="A61" s="36"/>
      <c r="B61" s="36"/>
      <c r="C61" s="41"/>
      <c r="D61" s="38"/>
    </row>
    <row r="62">
      <c r="A62" s="36"/>
      <c r="B62" s="36"/>
      <c r="C62" s="41"/>
      <c r="D62" s="38"/>
    </row>
    <row r="63">
      <c r="A63" s="36"/>
      <c r="B63" s="36"/>
      <c r="C63" s="37"/>
      <c r="D63" s="38"/>
    </row>
    <row r="64">
      <c r="A64" s="36"/>
      <c r="B64" s="36"/>
      <c r="C64" s="41"/>
      <c r="D64" s="38"/>
    </row>
    <row r="65">
      <c r="A65" s="36"/>
      <c r="B65" s="36"/>
      <c r="C65" s="37"/>
      <c r="D65" s="38"/>
    </row>
    <row r="66">
      <c r="A66" s="36"/>
      <c r="B66" s="36"/>
      <c r="C66" s="37"/>
      <c r="D66" s="38"/>
    </row>
    <row r="67">
      <c r="A67" s="36"/>
      <c r="B67" s="36"/>
      <c r="C67" s="37"/>
      <c r="D67" s="38"/>
    </row>
    <row r="68">
      <c r="A68" s="36"/>
      <c r="B68" s="36"/>
      <c r="C68" s="45"/>
      <c r="D68" s="38"/>
    </row>
    <row r="69">
      <c r="A69" s="36"/>
      <c r="B69" s="36"/>
      <c r="C69" s="41"/>
      <c r="D69" s="38"/>
    </row>
    <row r="70">
      <c r="A70" s="36"/>
      <c r="B70" s="36"/>
      <c r="C70" s="41"/>
      <c r="D70" s="38"/>
    </row>
    <row r="71">
      <c r="A71" s="36"/>
      <c r="B71" s="36"/>
      <c r="C71" s="41"/>
      <c r="D71" s="38"/>
    </row>
    <row r="72">
      <c r="A72" s="36"/>
      <c r="B72" s="36"/>
      <c r="C72" s="41"/>
      <c r="D72" s="38"/>
    </row>
    <row r="73">
      <c r="A73" s="46"/>
      <c r="B73" s="46"/>
      <c r="C73" s="47"/>
      <c r="D73" s="48"/>
    </row>
    <row r="74">
      <c r="D74" s="49"/>
    </row>
    <row r="75">
      <c r="D75" s="49"/>
    </row>
    <row r="76">
      <c r="D76" s="49"/>
    </row>
    <row r="77">
      <c r="D77" s="49"/>
    </row>
    <row r="78">
      <c r="D78" s="49"/>
    </row>
    <row r="79">
      <c r="D79" s="49"/>
    </row>
    <row r="80">
      <c r="D80" s="49"/>
    </row>
  </sheetData>
  <hyperlinks>
    <hyperlink r:id="rId1" location="commits" ref="E5"/>
    <hyperlink r:id="rId2" ref="E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22.5"/>
    <col customWidth="1" min="3" max="3" width="22.25"/>
  </cols>
  <sheetData>
    <row r="1">
      <c r="A1" s="50" t="s">
        <v>48</v>
      </c>
    </row>
    <row r="2">
      <c r="A2" s="51" t="s">
        <v>49</v>
      </c>
      <c r="B2" s="52" t="s">
        <v>50</v>
      </c>
      <c r="C2" s="52" t="s">
        <v>51</v>
      </c>
    </row>
    <row r="3">
      <c r="A3" s="53" t="s">
        <v>52</v>
      </c>
      <c r="B3" s="54" t="s">
        <v>53</v>
      </c>
      <c r="C3" s="54" t="s">
        <v>54</v>
      </c>
    </row>
    <row r="4">
      <c r="A4" s="53" t="s">
        <v>55</v>
      </c>
      <c r="B4" s="54" t="s">
        <v>56</v>
      </c>
      <c r="C4" s="54" t="s">
        <v>57</v>
      </c>
    </row>
    <row r="5">
      <c r="A5" s="53" t="s">
        <v>58</v>
      </c>
      <c r="B5" s="54" t="s">
        <v>56</v>
      </c>
      <c r="C5" s="54" t="s">
        <v>57</v>
      </c>
    </row>
    <row r="6">
      <c r="A6" s="53" t="s">
        <v>59</v>
      </c>
      <c r="B6" s="55" t="s">
        <v>60</v>
      </c>
      <c r="C6" s="55" t="s">
        <v>61</v>
      </c>
    </row>
    <row r="7">
      <c r="A7" s="53" t="s">
        <v>62</v>
      </c>
      <c r="B7" s="55" t="s">
        <v>60</v>
      </c>
      <c r="C7" s="55" t="s">
        <v>61</v>
      </c>
    </row>
    <row r="8">
      <c r="A8" s="53" t="s">
        <v>63</v>
      </c>
      <c r="B8" s="55" t="s">
        <v>64</v>
      </c>
      <c r="C8" s="55" t="s">
        <v>65</v>
      </c>
    </row>
    <row r="9">
      <c r="A9" s="53" t="s">
        <v>66</v>
      </c>
      <c r="B9" s="55" t="s">
        <v>67</v>
      </c>
      <c r="C9" s="55" t="s">
        <v>68</v>
      </c>
    </row>
    <row r="10">
      <c r="A10" s="53" t="s">
        <v>69</v>
      </c>
      <c r="B10" s="55" t="s">
        <v>70</v>
      </c>
      <c r="C10" s="55" t="s">
        <v>71</v>
      </c>
    </row>
    <row r="11">
      <c r="A11" s="53" t="s">
        <v>72</v>
      </c>
      <c r="B11" s="54" t="s">
        <v>56</v>
      </c>
      <c r="C11" s="54"/>
    </row>
    <row r="12">
      <c r="A12" s="53" t="s">
        <v>73</v>
      </c>
      <c r="B12" s="55" t="s">
        <v>74</v>
      </c>
      <c r="C12" s="55" t="s">
        <v>75</v>
      </c>
    </row>
    <row r="13">
      <c r="A13" s="53" t="s">
        <v>76</v>
      </c>
      <c r="B13" s="54" t="s">
        <v>77</v>
      </c>
      <c r="C13" s="55" t="s">
        <v>78</v>
      </c>
    </row>
    <row r="14">
      <c r="A14" s="53" t="s">
        <v>79</v>
      </c>
      <c r="B14" s="55" t="s">
        <v>80</v>
      </c>
      <c r="C14" s="55" t="s">
        <v>81</v>
      </c>
    </row>
    <row r="15">
      <c r="A15" s="53" t="s">
        <v>82</v>
      </c>
      <c r="B15" s="55" t="s">
        <v>83</v>
      </c>
      <c r="C15" s="55" t="s">
        <v>84</v>
      </c>
    </row>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sheetData>
    <row r="1">
      <c r="A1" s="56" t="s">
        <v>85</v>
      </c>
    </row>
    <row r="2">
      <c r="A2" s="12" t="s">
        <v>86</v>
      </c>
    </row>
    <row r="3">
      <c r="A3" s="12" t="s">
        <v>87</v>
      </c>
    </row>
    <row r="4">
      <c r="A4" s="12" t="s">
        <v>88</v>
      </c>
    </row>
    <row r="5">
      <c r="A5" s="12" t="s">
        <v>89</v>
      </c>
    </row>
    <row r="6">
      <c r="A6" s="12" t="s">
        <v>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5.0"/>
    <col customWidth="1" min="2" max="2" width="50.0"/>
    <col customWidth="1" min="3" max="3" width="14.63"/>
    <col customWidth="1" min="4" max="4" width="11.25"/>
    <col customWidth="1" min="5" max="5" width="11.38"/>
    <col customWidth="1" min="6" max="6" width="36.25"/>
    <col customWidth="1" min="7" max="7" width="95.13"/>
    <col customWidth="1" min="8" max="8" width="33.88"/>
    <col customWidth="1" min="9" max="9" width="64.75"/>
    <col customWidth="1" min="10" max="11" width="12.0"/>
  </cols>
  <sheetData>
    <row r="1">
      <c r="A1" s="57"/>
      <c r="B1" s="58" t="s">
        <v>91</v>
      </c>
      <c r="C1" s="58" t="s">
        <v>92</v>
      </c>
      <c r="D1" s="58" t="s">
        <v>93</v>
      </c>
      <c r="E1" s="59" t="s">
        <v>94</v>
      </c>
      <c r="F1" s="58" t="s">
        <v>95</v>
      </c>
      <c r="G1" s="59" t="s">
        <v>96</v>
      </c>
      <c r="H1" s="59" t="s">
        <v>97</v>
      </c>
      <c r="I1" s="59" t="s">
        <v>98</v>
      </c>
      <c r="J1" s="59" t="s">
        <v>99</v>
      </c>
      <c r="K1" s="59" t="s">
        <v>100</v>
      </c>
    </row>
    <row r="2" ht="21.75" customHeight="1">
      <c r="A2" s="60"/>
      <c r="B2" s="61" t="s">
        <v>101</v>
      </c>
      <c r="C2" s="62"/>
      <c r="D2" s="62"/>
      <c r="E2" s="63"/>
      <c r="F2" s="64"/>
      <c r="G2" s="65">
        <v>77.0</v>
      </c>
      <c r="J2" s="66"/>
      <c r="K2" s="67"/>
    </row>
    <row r="3">
      <c r="A3" s="68"/>
      <c r="B3" s="69" t="s">
        <v>102</v>
      </c>
      <c r="C3" s="70" t="str">
        <f t="array" ref="C3">IF(AND((C4="Done")+(C4="N/A")), "DONE", "IN PROGRESS")</f>
        <v>IN PROGRESS</v>
      </c>
      <c r="D3" s="70"/>
      <c r="E3" s="71"/>
      <c r="F3" s="72"/>
      <c r="G3" s="73"/>
      <c r="H3" s="73"/>
      <c r="I3" s="74"/>
      <c r="J3" s="74"/>
      <c r="K3" s="74"/>
    </row>
    <row r="4" outlineLevel="1">
      <c r="A4" s="75"/>
      <c r="B4" s="76"/>
      <c r="C4" s="77"/>
      <c r="D4" s="77"/>
      <c r="E4" s="78"/>
      <c r="F4" s="79"/>
      <c r="G4" s="80"/>
      <c r="H4" s="74"/>
      <c r="I4" s="74"/>
      <c r="J4" s="81"/>
      <c r="K4" s="74"/>
    </row>
    <row r="5">
      <c r="A5" s="82"/>
      <c r="B5" s="83" t="s">
        <v>103</v>
      </c>
      <c r="C5" s="70" t="str">
        <f t="array" ref="C5">IF(AND((C6:C9="Done")+(C6:C9="N/A")), "DONE", "IN PROGRESS")</f>
        <v>IN PROGRESS</v>
      </c>
      <c r="D5" s="84"/>
      <c r="E5" s="85"/>
      <c r="F5" s="85"/>
      <c r="G5" s="86"/>
      <c r="H5" s="86"/>
      <c r="I5" s="86"/>
      <c r="J5" s="86"/>
      <c r="K5" s="86"/>
    </row>
    <row r="6" outlineLevel="1">
      <c r="A6" s="75" t="s">
        <v>104</v>
      </c>
      <c r="B6" s="76" t="s">
        <v>105</v>
      </c>
      <c r="C6" s="77" t="s">
        <v>86</v>
      </c>
      <c r="D6" s="87">
        <f>SetupTracking!$B$3</f>
        <v>45856</v>
      </c>
      <c r="E6" s="78"/>
      <c r="F6" s="88" t="s">
        <v>106</v>
      </c>
      <c r="G6" s="89" t="s">
        <v>107</v>
      </c>
      <c r="H6" s="79"/>
      <c r="I6" s="79"/>
      <c r="J6" s="90"/>
      <c r="K6" s="79"/>
    </row>
    <row r="7" outlineLevel="1">
      <c r="A7" s="75" t="s">
        <v>104</v>
      </c>
      <c r="B7" s="76" t="s">
        <v>108</v>
      </c>
      <c r="C7" s="77" t="s">
        <v>86</v>
      </c>
      <c r="D7" s="87">
        <f>SetupTracking!$B$4-1</f>
        <v>45856</v>
      </c>
      <c r="E7" s="78"/>
      <c r="F7" s="91" t="s">
        <v>109</v>
      </c>
      <c r="G7" s="92" t="s">
        <v>110</v>
      </c>
      <c r="H7" s="76"/>
      <c r="I7" s="74"/>
      <c r="J7" s="81"/>
      <c r="K7" s="79"/>
    </row>
    <row r="8" outlineLevel="1">
      <c r="A8" s="75" t="s">
        <v>104</v>
      </c>
      <c r="B8" s="93" t="s">
        <v>111</v>
      </c>
      <c r="C8" s="77" t="s">
        <v>86</v>
      </c>
      <c r="D8" s="87">
        <f>SetupTracking!$B$4-1</f>
        <v>45856</v>
      </c>
      <c r="E8" s="78"/>
      <c r="F8" s="91" t="s">
        <v>112</v>
      </c>
      <c r="G8" s="92" t="s">
        <v>113</v>
      </c>
      <c r="H8" s="79"/>
      <c r="I8" s="94"/>
      <c r="J8" s="95"/>
      <c r="K8" s="79"/>
    </row>
    <row r="9" outlineLevel="1">
      <c r="A9" s="75" t="s">
        <v>104</v>
      </c>
      <c r="B9" s="93" t="s">
        <v>114</v>
      </c>
      <c r="C9" s="77" t="s">
        <v>86</v>
      </c>
      <c r="D9" s="87">
        <f>SetupTracking!$B$4-1</f>
        <v>45856</v>
      </c>
      <c r="E9" s="78"/>
      <c r="F9" s="76" t="s">
        <v>115</v>
      </c>
      <c r="G9" s="92" t="s">
        <v>116</v>
      </c>
      <c r="H9" s="79" t="s">
        <v>117</v>
      </c>
      <c r="I9" s="94"/>
      <c r="J9" s="95"/>
      <c r="K9" s="79"/>
    </row>
    <row r="10">
      <c r="A10" s="96"/>
      <c r="B10" s="97" t="s">
        <v>118</v>
      </c>
      <c r="C10" s="98" t="str">
        <f t="array" ref="C10">IF(AND((C11="Done")+(C11="N/A")), "DONE", "IN PROGRESS")</f>
        <v>IN PROGRESS</v>
      </c>
      <c r="D10" s="84"/>
      <c r="E10" s="85"/>
      <c r="F10" s="85"/>
      <c r="G10" s="86"/>
      <c r="H10" s="86"/>
      <c r="I10" s="86"/>
      <c r="J10" s="86"/>
      <c r="K10" s="86"/>
    </row>
    <row r="11" outlineLevel="1">
      <c r="A11" s="75" t="s">
        <v>104</v>
      </c>
      <c r="B11" s="76" t="s">
        <v>119</v>
      </c>
      <c r="C11" s="77" t="s">
        <v>86</v>
      </c>
      <c r="D11" s="87">
        <f>SetupTracking!$B$5-1</f>
        <v>45857</v>
      </c>
      <c r="E11" s="78"/>
      <c r="F11" s="99" t="s">
        <v>120</v>
      </c>
      <c r="G11" s="76" t="s">
        <v>121</v>
      </c>
      <c r="H11" s="79" t="s">
        <v>122</v>
      </c>
      <c r="I11" s="79" t="s">
        <v>123</v>
      </c>
      <c r="J11" s="81"/>
      <c r="K11" s="74"/>
    </row>
    <row r="12" ht="21.75" customHeight="1">
      <c r="A12" s="100"/>
      <c r="B12" s="101" t="s">
        <v>124</v>
      </c>
      <c r="C12" s="102"/>
      <c r="D12" s="102"/>
      <c r="E12" s="103"/>
      <c r="F12" s="104"/>
      <c r="G12" s="105"/>
      <c r="H12" s="105"/>
      <c r="I12" s="105"/>
      <c r="J12" s="106"/>
      <c r="K12" s="105"/>
    </row>
    <row r="13">
      <c r="A13" s="107"/>
      <c r="B13" s="108" t="str">
        <f t="shared" ref="B13:I13" si="1">B1</f>
        <v>Item</v>
      </c>
      <c r="C13" s="58" t="str">
        <f t="shared" si="1"/>
        <v>Status</v>
      </c>
      <c r="D13" s="58" t="str">
        <f t="shared" si="1"/>
        <v>Due by</v>
      </c>
      <c r="E13" s="58" t="str">
        <f t="shared" si="1"/>
        <v>Completed by</v>
      </c>
      <c r="F13" s="108" t="str">
        <f t="shared" si="1"/>
        <v>Temp-Notes</v>
      </c>
      <c r="G13" s="109" t="str">
        <f t="shared" si="1"/>
        <v>Steps To Complete</v>
      </c>
      <c r="H13" s="110" t="str">
        <f t="shared" si="1"/>
        <v>Suggested Slack Post Text 
(unless otherwise stated)</v>
      </c>
      <c r="I13" s="110" t="str">
        <f t="shared" si="1"/>
        <v>Suggested Slack Thread Text 
(unless otherwise stated)</v>
      </c>
      <c r="J13" s="111"/>
      <c r="K13" s="110"/>
    </row>
    <row r="14">
      <c r="A14" s="96"/>
      <c r="B14" s="97" t="s">
        <v>125</v>
      </c>
      <c r="C14" s="98" t="str">
        <f t="array" ref="C14">IF(AND((C15:C25="Done")+(C15:C25="N/A")), "DONE", "IN PROGRESS")</f>
        <v>IN PROGRESS</v>
      </c>
      <c r="D14" s="112"/>
      <c r="E14" s="71"/>
      <c r="F14" s="72"/>
      <c r="G14" s="113"/>
      <c r="H14" s="113"/>
      <c r="I14" s="74"/>
      <c r="J14" s="74"/>
      <c r="K14" s="74"/>
    </row>
    <row r="15" outlineLevel="1">
      <c r="A15" s="75" t="s">
        <v>104</v>
      </c>
      <c r="B15" s="76" t="s">
        <v>126</v>
      </c>
      <c r="C15" s="114" t="s">
        <v>86</v>
      </c>
      <c r="D15" s="115">
        <f>SetupTracking!$B$2-7</f>
        <v>45848</v>
      </c>
      <c r="E15" s="114"/>
      <c r="F15" s="79"/>
      <c r="G15" s="7" t="s">
        <v>127</v>
      </c>
      <c r="H15" s="116" t="s">
        <v>128</v>
      </c>
      <c r="I15" s="117" t="s">
        <v>129</v>
      </c>
      <c r="J15" s="118" t="s">
        <v>130</v>
      </c>
      <c r="K15" s="119" t="s">
        <v>131</v>
      </c>
    </row>
    <row r="16" outlineLevel="1">
      <c r="A16" s="75" t="s">
        <v>104</v>
      </c>
      <c r="B16" s="76" t="s">
        <v>132</v>
      </c>
      <c r="C16" s="114" t="s">
        <v>86</v>
      </c>
      <c r="D16" s="115">
        <f>SetupTracking!$B$2-4</f>
        <v>45851</v>
      </c>
      <c r="E16" s="114"/>
      <c r="F16" s="120" t="s">
        <v>133</v>
      </c>
      <c r="G16" s="7" t="s">
        <v>134</v>
      </c>
      <c r="H16" s="121" t="s">
        <v>135</v>
      </c>
      <c r="J16" s="118" t="s">
        <v>130</v>
      </c>
      <c r="K16" s="119" t="s">
        <v>131</v>
      </c>
    </row>
    <row r="17" outlineLevel="1">
      <c r="A17" s="75" t="s">
        <v>104</v>
      </c>
      <c r="B17" s="76" t="s">
        <v>136</v>
      </c>
      <c r="C17" s="114" t="s">
        <v>86</v>
      </c>
      <c r="D17" s="115">
        <f>SetupTracking!$B$2-0</f>
        <v>45855</v>
      </c>
      <c r="E17" s="122"/>
      <c r="F17" s="79"/>
      <c r="G17" s="7" t="s">
        <v>137</v>
      </c>
      <c r="H17" s="116"/>
      <c r="J17" s="118" t="s">
        <v>130</v>
      </c>
      <c r="K17" s="119" t="s">
        <v>131</v>
      </c>
    </row>
    <row r="18" outlineLevel="1">
      <c r="A18" s="75" t="s">
        <v>104</v>
      </c>
      <c r="B18" s="76" t="s">
        <v>138</v>
      </c>
      <c r="C18" s="114" t="s">
        <v>86</v>
      </c>
      <c r="D18" s="115">
        <f>SetupTracking!$B$2-0</f>
        <v>45855</v>
      </c>
      <c r="E18" s="114" t="s">
        <v>139</v>
      </c>
      <c r="F18" s="91" t="s">
        <v>140</v>
      </c>
      <c r="G18" s="7" t="s">
        <v>141</v>
      </c>
      <c r="H18" s="123"/>
      <c r="I18" s="7"/>
      <c r="J18" s="124"/>
      <c r="K18" s="123"/>
    </row>
    <row r="19" outlineLevel="1">
      <c r="A19" s="75" t="s">
        <v>104</v>
      </c>
      <c r="B19" s="125" t="s">
        <v>142</v>
      </c>
      <c r="C19" s="114" t="s">
        <v>86</v>
      </c>
      <c r="D19" s="115">
        <f>SetupTracking!$B$2-0</f>
        <v>45855</v>
      </c>
      <c r="E19" s="122"/>
      <c r="F19" s="91" t="s">
        <v>143</v>
      </c>
      <c r="G19" s="80" t="s">
        <v>144</v>
      </c>
      <c r="H19" s="123" t="s">
        <v>145</v>
      </c>
      <c r="I19" s="92" t="s">
        <v>146</v>
      </c>
      <c r="J19" s="90"/>
      <c r="K19" s="123"/>
    </row>
    <row r="20" outlineLevel="1">
      <c r="A20" s="75" t="s">
        <v>104</v>
      </c>
      <c r="B20" s="125" t="s">
        <v>147</v>
      </c>
      <c r="C20" s="114" t="s">
        <v>86</v>
      </c>
      <c r="D20" s="115">
        <f>SetupTracking!$B$2-0</f>
        <v>45855</v>
      </c>
      <c r="E20" s="122"/>
      <c r="F20" s="91" t="s">
        <v>148</v>
      </c>
      <c r="G20" s="80" t="s">
        <v>149</v>
      </c>
      <c r="H20" s="123" t="s">
        <v>150</v>
      </c>
      <c r="I20" s="126" t="s">
        <v>151</v>
      </c>
      <c r="J20" s="90"/>
      <c r="K20" s="123"/>
    </row>
    <row r="21" outlineLevel="1">
      <c r="A21" s="75" t="s">
        <v>104</v>
      </c>
      <c r="B21" s="80" t="s">
        <v>152</v>
      </c>
      <c r="C21" s="114" t="s">
        <v>86</v>
      </c>
      <c r="D21" s="115">
        <f>SetupTracking!$B$2-0</f>
        <v>45855</v>
      </c>
      <c r="E21" s="122"/>
      <c r="F21" s="76" t="s">
        <v>153</v>
      </c>
      <c r="G21" s="76" t="s">
        <v>154</v>
      </c>
      <c r="H21" s="127"/>
      <c r="I21" s="92"/>
      <c r="J21" s="128"/>
      <c r="K21" s="123"/>
    </row>
    <row r="22" outlineLevel="1">
      <c r="A22" s="75" t="s">
        <v>104</v>
      </c>
      <c r="B22" s="129" t="s">
        <v>155</v>
      </c>
      <c r="C22" s="122" t="s">
        <v>86</v>
      </c>
      <c r="D22" s="130">
        <f>SetupTracking!$B$2-0</f>
        <v>45855</v>
      </c>
      <c r="E22" s="131"/>
      <c r="F22" s="132" t="s">
        <v>156</v>
      </c>
      <c r="G22" s="133" t="s">
        <v>157</v>
      </c>
      <c r="H22" s="134" t="s">
        <v>158</v>
      </c>
      <c r="I22" s="135" t="s">
        <v>159</v>
      </c>
      <c r="J22" s="81"/>
      <c r="K22" s="123"/>
    </row>
    <row r="23" outlineLevel="1">
      <c r="A23" s="75" t="s">
        <v>104</v>
      </c>
      <c r="B23" s="91" t="s">
        <v>160</v>
      </c>
      <c r="C23" s="122" t="s">
        <v>86</v>
      </c>
      <c r="D23" s="130">
        <f>SetupTracking!$B$2-0</f>
        <v>45855</v>
      </c>
      <c r="E23" s="131"/>
      <c r="F23" s="136" t="s">
        <v>161</v>
      </c>
      <c r="G23" s="137" t="s">
        <v>162</v>
      </c>
      <c r="H23" s="138" t="s">
        <v>163</v>
      </c>
      <c r="I23" s="139"/>
      <c r="J23" s="140" t="s">
        <v>130</v>
      </c>
      <c r="K23" s="141"/>
    </row>
    <row r="24" outlineLevel="1">
      <c r="A24" s="75" t="s">
        <v>104</v>
      </c>
      <c r="B24" s="91" t="s">
        <v>164</v>
      </c>
      <c r="C24" s="122" t="s">
        <v>86</v>
      </c>
      <c r="D24" s="130">
        <f>SetupTracking!$B$2-0</f>
        <v>45855</v>
      </c>
      <c r="E24" s="131"/>
      <c r="F24" s="93" t="s">
        <v>165</v>
      </c>
      <c r="G24" s="142" t="s">
        <v>166</v>
      </c>
      <c r="H24" s="143" t="s">
        <v>167</v>
      </c>
      <c r="I24" s="144"/>
      <c r="J24" s="140" t="s">
        <v>130</v>
      </c>
      <c r="K24" s="141"/>
    </row>
    <row r="25" outlineLevel="1">
      <c r="A25" s="75" t="s">
        <v>104</v>
      </c>
      <c r="B25" s="145" t="s">
        <v>168</v>
      </c>
      <c r="C25" s="114" t="s">
        <v>86</v>
      </c>
      <c r="D25" s="130">
        <f>SetupTracking!$B$2-0</f>
        <v>45855</v>
      </c>
      <c r="E25" s="122"/>
      <c r="F25" s="146"/>
      <c r="G25" s="88" t="s">
        <v>169</v>
      </c>
      <c r="H25" s="147"/>
      <c r="I25" s="147"/>
      <c r="J25" s="148" t="s">
        <v>170</v>
      </c>
      <c r="K25" s="123"/>
    </row>
    <row r="26">
      <c r="A26" s="149"/>
      <c r="B26" s="150" t="s">
        <v>171</v>
      </c>
      <c r="C26" s="98" t="str">
        <f t="array" ref="C26">IF(AND((C27:C30="Done")+(C27:C30="N/A")+(C27:C30="AFTER 11PM ET HARDLOCK")), "DONE", "IN PROGRESS")</f>
        <v>IN PROGRESS</v>
      </c>
      <c r="D26" s="112"/>
      <c r="E26" s="71"/>
      <c r="F26" s="72"/>
      <c r="G26" s="151"/>
      <c r="H26" s="151"/>
      <c r="I26" s="74"/>
      <c r="J26" s="74"/>
      <c r="K26" s="74"/>
    </row>
    <row r="27" outlineLevel="1">
      <c r="A27" s="75" t="s">
        <v>104</v>
      </c>
      <c r="B27" s="76" t="s">
        <v>172</v>
      </c>
      <c r="C27" s="78" t="s">
        <v>86</v>
      </c>
      <c r="D27" s="87">
        <f>SetupTracking!$B$3-0</f>
        <v>45856</v>
      </c>
      <c r="E27" s="78"/>
      <c r="F27" s="76" t="s">
        <v>173</v>
      </c>
      <c r="G27" s="152" t="s">
        <v>174</v>
      </c>
      <c r="H27" s="76" t="s">
        <v>175</v>
      </c>
      <c r="I27" s="79"/>
      <c r="J27" s="90"/>
      <c r="K27" s="79"/>
    </row>
    <row r="28" ht="21.75" customHeight="1" outlineLevel="1">
      <c r="A28" s="153"/>
      <c r="B28" s="154" t="s">
        <v>176</v>
      </c>
      <c r="C28" s="154" t="s">
        <v>176</v>
      </c>
      <c r="F28" s="154" t="s">
        <v>176</v>
      </c>
      <c r="G28" s="154" t="s">
        <v>176</v>
      </c>
      <c r="H28" s="154" t="s">
        <v>176</v>
      </c>
      <c r="I28" s="154" t="s">
        <v>176</v>
      </c>
      <c r="J28" s="154"/>
      <c r="K28" s="154"/>
    </row>
    <row r="29" outlineLevel="1">
      <c r="A29" s="75" t="s">
        <v>104</v>
      </c>
      <c r="B29" s="155" t="s">
        <v>177</v>
      </c>
      <c r="C29" s="77" t="s">
        <v>86</v>
      </c>
      <c r="D29" s="87">
        <f>SetupTracking!$B$3-0</f>
        <v>45856</v>
      </c>
      <c r="E29" s="78"/>
      <c r="F29" s="76" t="s">
        <v>178</v>
      </c>
      <c r="G29" s="117" t="s">
        <v>179</v>
      </c>
      <c r="H29" s="156" t="s">
        <v>180</v>
      </c>
      <c r="I29" s="157" t="s">
        <v>181</v>
      </c>
      <c r="J29" s="158"/>
      <c r="K29" s="159"/>
    </row>
    <row r="30" outlineLevel="1">
      <c r="A30" s="75" t="s">
        <v>104</v>
      </c>
      <c r="B30" s="160" t="s">
        <v>182</v>
      </c>
      <c r="C30" s="77" t="s">
        <v>86</v>
      </c>
      <c r="D30" s="87">
        <f>SetupTracking!$B$3-0</f>
        <v>45856</v>
      </c>
      <c r="E30" s="78"/>
      <c r="F30" s="76" t="s">
        <v>183</v>
      </c>
      <c r="G30" s="80" t="s">
        <v>184</v>
      </c>
      <c r="H30" s="123" t="s">
        <v>185</v>
      </c>
      <c r="I30" s="156" t="s">
        <v>186</v>
      </c>
      <c r="J30" s="161"/>
      <c r="K30" s="156"/>
    </row>
    <row r="31">
      <c r="A31" s="96"/>
      <c r="B31" s="97" t="s">
        <v>187</v>
      </c>
      <c r="C31" s="98" t="str">
        <f t="array" ref="C31">IF(AND((C32:C40="Done")+(C32:C40="N/A")+(C32:C40="AFTER 11PM ET PENCILS DOWN")), "DONE", "IN PROGRESS")</f>
        <v>IN PROGRESS</v>
      </c>
      <c r="D31" s="112"/>
      <c r="E31" s="71"/>
      <c r="F31" s="72"/>
      <c r="G31" s="151"/>
      <c r="H31" s="151"/>
      <c r="I31" s="74"/>
      <c r="J31" s="81"/>
      <c r="K31" s="74"/>
    </row>
    <row r="32" outlineLevel="1">
      <c r="A32" s="75" t="s">
        <v>104</v>
      </c>
      <c r="B32" s="162" t="s">
        <v>188</v>
      </c>
      <c r="C32" s="77" t="s">
        <v>86</v>
      </c>
      <c r="D32" s="87">
        <f>SetupTracking!$B$3+1</f>
        <v>45857</v>
      </c>
      <c r="E32" s="78"/>
      <c r="F32" s="76" t="s">
        <v>189</v>
      </c>
      <c r="G32" s="88" t="s">
        <v>190</v>
      </c>
      <c r="H32" s="79" t="s">
        <v>191</v>
      </c>
      <c r="I32" s="74"/>
      <c r="J32" s="81"/>
      <c r="K32" s="163"/>
    </row>
    <row r="33" outlineLevel="1">
      <c r="A33" s="75" t="s">
        <v>104</v>
      </c>
      <c r="B33" s="80" t="s">
        <v>192</v>
      </c>
      <c r="C33" s="78" t="s">
        <v>86</v>
      </c>
      <c r="D33" s="87">
        <f>SetupTracking!$B$3+3</f>
        <v>45859</v>
      </c>
      <c r="E33" s="78"/>
      <c r="F33" s="164" t="s">
        <v>193</v>
      </c>
      <c r="G33" s="165" t="s">
        <v>194</v>
      </c>
      <c r="H33" s="147"/>
      <c r="I33" s="147"/>
      <c r="J33" s="166"/>
      <c r="K33" s="147"/>
    </row>
    <row r="34" outlineLevel="1">
      <c r="A34" s="75" t="s">
        <v>104</v>
      </c>
      <c r="B34" s="76" t="s">
        <v>195</v>
      </c>
      <c r="C34" s="78" t="s">
        <v>86</v>
      </c>
      <c r="D34" s="87">
        <f>SetupTracking!$B$4-2</f>
        <v>45855</v>
      </c>
      <c r="E34" s="78"/>
      <c r="F34" s="164" t="s">
        <v>196</v>
      </c>
      <c r="G34" s="88" t="s">
        <v>197</v>
      </c>
      <c r="H34" s="167" t="s">
        <v>198</v>
      </c>
      <c r="I34" s="79" t="s">
        <v>199</v>
      </c>
      <c r="J34" s="90"/>
      <c r="K34" s="79"/>
    </row>
    <row r="35" outlineLevel="1">
      <c r="A35" s="75" t="s">
        <v>104</v>
      </c>
      <c r="B35" s="76" t="s">
        <v>200</v>
      </c>
      <c r="C35" s="77" t="s">
        <v>86</v>
      </c>
      <c r="D35" s="87">
        <f>SetupTracking!$B$4</f>
        <v>45857</v>
      </c>
      <c r="E35" s="78"/>
      <c r="F35" s="93" t="s">
        <v>201</v>
      </c>
      <c r="G35" s="152" t="s">
        <v>202</v>
      </c>
      <c r="H35" s="92" t="s">
        <v>203</v>
      </c>
      <c r="I35" s="80"/>
      <c r="J35" s="168"/>
      <c r="K35" s="80"/>
    </row>
    <row r="36" outlineLevel="1">
      <c r="A36" s="75" t="s">
        <v>104</v>
      </c>
      <c r="B36" s="155" t="s">
        <v>204</v>
      </c>
      <c r="C36" s="77" t="s">
        <v>86</v>
      </c>
      <c r="D36" s="87">
        <f>SetupTracking!$B$4</f>
        <v>45857</v>
      </c>
      <c r="E36" s="78"/>
      <c r="F36" s="93" t="s">
        <v>205</v>
      </c>
      <c r="G36" s="169" t="s">
        <v>206</v>
      </c>
      <c r="H36" s="80" t="s">
        <v>207</v>
      </c>
      <c r="I36" s="74"/>
      <c r="J36" s="81"/>
      <c r="K36" s="79" t="s">
        <v>208</v>
      </c>
    </row>
    <row r="37" ht="21.75" customHeight="1" outlineLevel="1">
      <c r="A37" s="153"/>
      <c r="B37" s="154"/>
      <c r="C37" s="170" t="s">
        <v>209</v>
      </c>
      <c r="F37" s="170" t="s">
        <v>209</v>
      </c>
      <c r="G37" s="154" t="s">
        <v>209</v>
      </c>
      <c r="H37" s="171" t="s">
        <v>209</v>
      </c>
      <c r="I37" s="154" t="s">
        <v>209</v>
      </c>
      <c r="J37" s="154"/>
      <c r="K37" s="154"/>
    </row>
    <row r="38" outlineLevel="1">
      <c r="A38" s="75" t="s">
        <v>104</v>
      </c>
      <c r="B38" s="155" t="s">
        <v>210</v>
      </c>
      <c r="C38" s="77" t="s">
        <v>86</v>
      </c>
      <c r="D38" s="87">
        <f>SetupTracking!$B$4</f>
        <v>45857</v>
      </c>
      <c r="E38" s="78"/>
      <c r="F38" s="76" t="s">
        <v>211</v>
      </c>
      <c r="G38" s="116" t="s">
        <v>212</v>
      </c>
      <c r="H38" s="156" t="s">
        <v>213</v>
      </c>
      <c r="I38" s="157" t="s">
        <v>214</v>
      </c>
      <c r="J38" s="158"/>
      <c r="K38" s="159"/>
    </row>
    <row r="39" outlineLevel="1">
      <c r="A39" s="75" t="s">
        <v>104</v>
      </c>
      <c r="B39" s="155" t="s">
        <v>215</v>
      </c>
      <c r="C39" s="77" t="s">
        <v>86</v>
      </c>
      <c r="D39" s="87">
        <f>SetupTracking!$B$4</f>
        <v>45857</v>
      </c>
      <c r="E39" s="78"/>
      <c r="F39" s="76" t="s">
        <v>216</v>
      </c>
      <c r="G39" s="117" t="s">
        <v>217</v>
      </c>
      <c r="H39" s="80" t="s">
        <v>218</v>
      </c>
      <c r="I39" s="79"/>
      <c r="J39" s="81"/>
      <c r="K39" s="74"/>
    </row>
    <row r="40" outlineLevel="1">
      <c r="A40" s="75" t="s">
        <v>104</v>
      </c>
      <c r="B40" s="76" t="s">
        <v>219</v>
      </c>
      <c r="C40" s="78" t="s">
        <v>86</v>
      </c>
      <c r="D40" s="87">
        <f>SetupTracking!$B$4</f>
        <v>45857</v>
      </c>
      <c r="E40" s="77"/>
      <c r="F40" s="164"/>
      <c r="G40" s="88" t="s">
        <v>220</v>
      </c>
      <c r="H40" s="80" t="s">
        <v>221</v>
      </c>
      <c r="I40" s="79"/>
      <c r="J40" s="90"/>
      <c r="K40" s="79"/>
    </row>
    <row r="41">
      <c r="A41" s="153"/>
      <c r="B41" s="172" t="s">
        <v>222</v>
      </c>
      <c r="C41" s="102"/>
      <c r="D41" s="102"/>
      <c r="E41" s="173"/>
      <c r="F41" s="174"/>
      <c r="G41" s="174"/>
      <c r="H41" s="174"/>
      <c r="I41" s="174"/>
      <c r="J41" s="173"/>
      <c r="K41" s="174"/>
    </row>
    <row r="42">
      <c r="A42" s="96"/>
      <c r="B42" s="97" t="s">
        <v>118</v>
      </c>
      <c r="C42" s="98" t="str">
        <f t="array" ref="C42">IF(AND((C43:C45="Done")+(C43:C45="N/A")), "DONE", "IN PROGRESS")</f>
        <v>IN PROGRESS</v>
      </c>
      <c r="D42" s="112"/>
      <c r="E42" s="71"/>
      <c r="F42" s="72"/>
      <c r="G42" s="151"/>
      <c r="H42" s="151"/>
      <c r="I42" s="74"/>
      <c r="J42" s="74"/>
      <c r="K42" s="74"/>
    </row>
    <row r="43" outlineLevel="1">
      <c r="A43" s="75" t="s">
        <v>104</v>
      </c>
      <c r="B43" s="175" t="s">
        <v>223</v>
      </c>
      <c r="C43" s="77" t="s">
        <v>86</v>
      </c>
      <c r="D43" s="87">
        <f>SetupTracking!$B$5-1</f>
        <v>45857</v>
      </c>
      <c r="E43" s="78"/>
      <c r="F43" s="76" t="s">
        <v>224</v>
      </c>
      <c r="G43" s="117" t="s">
        <v>225</v>
      </c>
      <c r="H43" s="123" t="s">
        <v>226</v>
      </c>
      <c r="I43" s="117" t="s">
        <v>227</v>
      </c>
      <c r="J43" s="176" t="s">
        <v>130</v>
      </c>
      <c r="K43" s="123"/>
    </row>
    <row r="44" outlineLevel="1">
      <c r="A44" s="177" t="s">
        <v>104</v>
      </c>
      <c r="B44" s="178" t="s">
        <v>228</v>
      </c>
      <c r="C44" s="78" t="s">
        <v>86</v>
      </c>
      <c r="D44" s="87">
        <f>SetupTracking!$B$5-1</f>
        <v>45857</v>
      </c>
      <c r="E44" s="78"/>
      <c r="F44" s="93" t="s">
        <v>229</v>
      </c>
      <c r="G44" s="80" t="s">
        <v>230</v>
      </c>
      <c r="H44" s="76"/>
      <c r="I44" s="74"/>
      <c r="J44" s="90"/>
      <c r="K44" s="123"/>
    </row>
    <row r="45" outlineLevel="1">
      <c r="A45" s="75" t="s">
        <v>104</v>
      </c>
      <c r="B45" s="155" t="s">
        <v>231</v>
      </c>
      <c r="C45" s="78" t="s">
        <v>86</v>
      </c>
      <c r="D45" s="87">
        <f>SetupTracking!$B$5-1</f>
        <v>45857</v>
      </c>
      <c r="E45" s="78"/>
      <c r="F45" s="76" t="s">
        <v>232</v>
      </c>
      <c r="G45" s="88" t="s">
        <v>233</v>
      </c>
      <c r="H45" s="156" t="s">
        <v>234</v>
      </c>
      <c r="I45" s="179" t="s">
        <v>235</v>
      </c>
      <c r="J45" s="180"/>
      <c r="K45" s="123"/>
    </row>
    <row r="46" ht="21.75" customHeight="1">
      <c r="A46" s="153"/>
      <c r="B46" s="172" t="s">
        <v>236</v>
      </c>
      <c r="C46" s="102"/>
      <c r="D46" s="102"/>
      <c r="E46" s="173"/>
      <c r="F46" s="174"/>
      <c r="G46" s="174"/>
      <c r="H46" s="174"/>
      <c r="I46" s="174"/>
      <c r="J46" s="173"/>
      <c r="K46" s="174"/>
    </row>
    <row r="47">
      <c r="A47" s="96"/>
      <c r="B47" s="97"/>
      <c r="C47" s="98" t="str">
        <f t="array" ref="C47">IF(AND((C48:C52="Done")+(C48:C52="N/A")), "DONE", "IN PROGRESS")</f>
        <v>IN PROGRESS</v>
      </c>
      <c r="D47" s="112"/>
      <c r="E47" s="71"/>
      <c r="F47" s="72"/>
      <c r="G47" s="151"/>
      <c r="H47" s="151"/>
      <c r="I47" s="74"/>
      <c r="J47" s="74"/>
      <c r="K47" s="74"/>
    </row>
    <row r="48" outlineLevel="1">
      <c r="A48" s="75" t="s">
        <v>104</v>
      </c>
      <c r="B48" s="155" t="s">
        <v>237</v>
      </c>
      <c r="C48" s="77" t="s">
        <v>86</v>
      </c>
      <c r="D48" s="87">
        <f>SetupTracking!$B$5</f>
        <v>45858</v>
      </c>
      <c r="E48" s="77"/>
      <c r="F48" s="181" t="s">
        <v>238</v>
      </c>
      <c r="G48" s="152" t="s">
        <v>239</v>
      </c>
      <c r="H48" s="167" t="s">
        <v>240</v>
      </c>
      <c r="I48" s="74"/>
      <c r="J48" s="90"/>
      <c r="K48" s="123"/>
    </row>
    <row r="49" outlineLevel="1">
      <c r="A49" s="75" t="s">
        <v>104</v>
      </c>
      <c r="B49" s="162" t="s">
        <v>241</v>
      </c>
      <c r="C49" s="77" t="s">
        <v>86</v>
      </c>
      <c r="D49" s="87">
        <f>SetupTracking!$B$5</f>
        <v>45858</v>
      </c>
      <c r="E49" s="182"/>
      <c r="F49" s="183" t="s">
        <v>242</v>
      </c>
      <c r="G49" s="133" t="s">
        <v>243</v>
      </c>
      <c r="H49" s="129"/>
      <c r="I49" s="179"/>
      <c r="J49" s="180"/>
      <c r="K49" s="179"/>
    </row>
    <row r="50" outlineLevel="1">
      <c r="A50" s="75" t="s">
        <v>104</v>
      </c>
      <c r="B50" s="155" t="s">
        <v>244</v>
      </c>
      <c r="C50" s="77" t="s">
        <v>86</v>
      </c>
      <c r="D50" s="87">
        <f>SetupTracking!$B$6-1</f>
        <v>45858</v>
      </c>
      <c r="E50" s="182"/>
      <c r="F50" s="183" t="s">
        <v>245</v>
      </c>
      <c r="G50" s="184" t="s">
        <v>246</v>
      </c>
      <c r="H50" s="185" t="s">
        <v>247</v>
      </c>
      <c r="I50" s="179"/>
      <c r="J50" s="180"/>
      <c r="K50" s="179"/>
    </row>
    <row r="51" outlineLevel="1">
      <c r="A51" s="75" t="s">
        <v>104</v>
      </c>
      <c r="B51" s="186" t="s">
        <v>248</v>
      </c>
      <c r="C51" s="77" t="s">
        <v>86</v>
      </c>
      <c r="D51" s="87">
        <f>SetupTracking!$B$5+1</f>
        <v>45859</v>
      </c>
      <c r="E51" s="78"/>
      <c r="F51" s="78"/>
      <c r="G51" s="88" t="s">
        <v>249</v>
      </c>
      <c r="H51" s="147"/>
      <c r="I51" s="147"/>
      <c r="J51" s="148" t="s">
        <v>170</v>
      </c>
      <c r="K51" s="123"/>
    </row>
    <row r="52" outlineLevel="1">
      <c r="A52" s="75" t="s">
        <v>104</v>
      </c>
      <c r="B52" s="125" t="s">
        <v>250</v>
      </c>
      <c r="C52" s="78" t="s">
        <v>86</v>
      </c>
      <c r="D52" s="87">
        <f>SetupTracking!$B$6-1</f>
        <v>45858</v>
      </c>
      <c r="E52" s="78"/>
      <c r="F52" s="76" t="s">
        <v>251</v>
      </c>
      <c r="G52" s="88" t="s">
        <v>252</v>
      </c>
      <c r="H52" s="134" t="s">
        <v>253</v>
      </c>
      <c r="I52" s="135" t="s">
        <v>254</v>
      </c>
      <c r="J52" s="81"/>
      <c r="K52" s="74"/>
    </row>
    <row r="53" ht="21.75" customHeight="1">
      <c r="A53" s="187"/>
      <c r="B53" s="188" t="s">
        <v>255</v>
      </c>
      <c r="C53" s="102"/>
      <c r="D53" s="102"/>
      <c r="E53" s="173"/>
      <c r="F53" s="174"/>
      <c r="G53" s="174"/>
      <c r="H53" s="174"/>
      <c r="I53" s="174"/>
      <c r="J53" s="174"/>
      <c r="K53" s="174"/>
    </row>
    <row r="54">
      <c r="A54" s="96"/>
      <c r="B54" s="97"/>
      <c r="C54" s="98" t="str">
        <f t="array" ref="C54">IF(AND((C55="Done")+(C55="N/A")), "DONE", "IN PROGRESS")</f>
        <v>IN PROGRESS</v>
      </c>
      <c r="D54" s="112"/>
      <c r="E54" s="71"/>
      <c r="F54" s="72"/>
      <c r="G54" s="151"/>
      <c r="H54" s="151"/>
      <c r="I54" s="74"/>
      <c r="J54" s="74"/>
      <c r="K54" s="74"/>
    </row>
    <row r="55" outlineLevel="1">
      <c r="A55" s="75" t="s">
        <v>104</v>
      </c>
      <c r="B55" s="94" t="s">
        <v>256</v>
      </c>
      <c r="C55" s="95" t="s">
        <v>86</v>
      </c>
      <c r="D55" s="87">
        <f>SetupTracking!$B$6-1</f>
        <v>45858</v>
      </c>
      <c r="E55" s="95"/>
      <c r="F55" s="93" t="s">
        <v>257</v>
      </c>
      <c r="G55" s="89" t="s">
        <v>258</v>
      </c>
      <c r="H55" s="94"/>
      <c r="I55" s="94"/>
      <c r="J55" s="90"/>
      <c r="K55" s="79"/>
    </row>
    <row r="56" ht="21.75" customHeight="1">
      <c r="A56" s="153"/>
      <c r="B56" s="172" t="s">
        <v>259</v>
      </c>
      <c r="C56" s="102"/>
      <c r="D56" s="102"/>
      <c r="E56" s="173"/>
      <c r="F56" s="174"/>
      <c r="G56" s="174"/>
      <c r="H56" s="174"/>
      <c r="I56" s="174"/>
      <c r="J56" s="174"/>
      <c r="K56" s="174"/>
    </row>
    <row r="57">
      <c r="A57" s="96"/>
      <c r="B57" s="97"/>
      <c r="C57" s="98" t="str">
        <f t="array" ref="C57">IF(AND((C58:C60="Done")+(C58:C60="N/A")), "DONE", "IN PROGRESS")</f>
        <v>IN PROGRESS</v>
      </c>
      <c r="D57" s="112"/>
      <c r="E57" s="71"/>
      <c r="F57" s="72"/>
      <c r="G57" s="151"/>
      <c r="H57" s="174"/>
      <c r="I57" s="74"/>
      <c r="J57" s="74"/>
      <c r="K57" s="74"/>
    </row>
    <row r="58" outlineLevel="1">
      <c r="A58" s="75" t="s">
        <v>104</v>
      </c>
      <c r="B58" s="155" t="s">
        <v>260</v>
      </c>
      <c r="C58" s="77" t="s">
        <v>86</v>
      </c>
      <c r="D58" s="87">
        <f>SetupTracking!$B$6-1</f>
        <v>45858</v>
      </c>
      <c r="E58" s="78"/>
      <c r="F58" s="79" t="s">
        <v>261</v>
      </c>
      <c r="G58" s="152" t="s">
        <v>262</v>
      </c>
      <c r="H58" s="76" t="s">
        <v>263</v>
      </c>
      <c r="I58" s="74"/>
      <c r="J58" s="189" t="s">
        <v>130</v>
      </c>
      <c r="K58" s="123"/>
    </row>
    <row r="59" outlineLevel="1">
      <c r="A59" s="75" t="s">
        <v>104</v>
      </c>
      <c r="B59" s="76" t="s">
        <v>264</v>
      </c>
      <c r="C59" s="77" t="s">
        <v>86</v>
      </c>
      <c r="D59" s="87">
        <f>SetupTracking!$B$6-1</f>
        <v>45858</v>
      </c>
      <c r="E59" s="78"/>
      <c r="F59" s="76"/>
      <c r="G59" s="88" t="s">
        <v>265</v>
      </c>
      <c r="H59" s="74"/>
      <c r="I59" s="74"/>
      <c r="J59" s="148" t="s">
        <v>170</v>
      </c>
      <c r="K59" s="123"/>
    </row>
    <row r="60" outlineLevel="1">
      <c r="A60" s="75" t="s">
        <v>104</v>
      </c>
      <c r="B60" s="76" t="s">
        <v>266</v>
      </c>
      <c r="C60" s="77" t="s">
        <v>86</v>
      </c>
      <c r="D60" s="87">
        <f>SetupTracking!$B$6-3</f>
        <v>45856</v>
      </c>
      <c r="E60" s="78"/>
      <c r="F60" s="76" t="s">
        <v>267</v>
      </c>
      <c r="G60" s="152" t="s">
        <v>268</v>
      </c>
      <c r="H60" s="167"/>
      <c r="I60" s="74"/>
      <c r="J60" s="81"/>
      <c r="K60" s="123"/>
    </row>
    <row r="61" ht="129.0" customHeight="1">
      <c r="A61" s="190"/>
      <c r="B61" s="191" t="s">
        <v>269</v>
      </c>
      <c r="I61" s="192"/>
      <c r="J61" s="193"/>
      <c r="K61" s="123"/>
    </row>
    <row r="62">
      <c r="A62" s="153"/>
      <c r="B62" s="172" t="s">
        <v>270</v>
      </c>
      <c r="C62" s="102"/>
      <c r="D62" s="102"/>
      <c r="E62" s="103"/>
      <c r="F62" s="104"/>
      <c r="G62" s="105"/>
      <c r="H62" s="105"/>
      <c r="I62" s="105"/>
      <c r="J62" s="81"/>
      <c r="K62" s="123"/>
    </row>
    <row r="63" outlineLevel="1">
      <c r="A63" s="57"/>
      <c r="B63" s="108" t="s">
        <v>91</v>
      </c>
      <c r="C63" s="58" t="s">
        <v>92</v>
      </c>
      <c r="D63" s="59" t="s">
        <v>271</v>
      </c>
      <c r="E63" s="58" t="s">
        <v>272</v>
      </c>
      <c r="F63" s="108" t="s">
        <v>95</v>
      </c>
      <c r="G63" s="109" t="s">
        <v>273</v>
      </c>
      <c r="H63" s="109"/>
      <c r="I63" s="109"/>
      <c r="J63" s="81"/>
      <c r="K63" s="123"/>
    </row>
    <row r="64" outlineLevel="1">
      <c r="A64" s="75" t="s">
        <v>104</v>
      </c>
      <c r="B64" s="186" t="s">
        <v>274</v>
      </c>
      <c r="C64" s="77" t="s">
        <v>86</v>
      </c>
      <c r="D64" s="87">
        <f>SetupTracking!$B$6</f>
        <v>45859</v>
      </c>
      <c r="E64" s="78"/>
      <c r="F64" s="194"/>
      <c r="G64" s="88" t="s">
        <v>275</v>
      </c>
      <c r="H64" s="76"/>
      <c r="I64" s="74"/>
      <c r="J64" s="81"/>
      <c r="K64" s="123"/>
    </row>
    <row r="65" outlineLevel="1">
      <c r="A65" s="75" t="s">
        <v>104</v>
      </c>
      <c r="B65" s="175" t="s">
        <v>276</v>
      </c>
      <c r="C65" s="77" t="s">
        <v>86</v>
      </c>
      <c r="D65" s="87">
        <f>SetupTracking!$B$6</f>
        <v>45859</v>
      </c>
      <c r="E65" s="78"/>
      <c r="F65" s="195"/>
      <c r="G65" s="88" t="s">
        <v>277</v>
      </c>
      <c r="H65" s="147"/>
      <c r="I65" s="147"/>
      <c r="J65" s="166"/>
      <c r="K65" s="123"/>
    </row>
    <row r="66" outlineLevel="1">
      <c r="A66" s="75" t="s">
        <v>104</v>
      </c>
      <c r="B66" s="76" t="s">
        <v>278</v>
      </c>
      <c r="C66" s="77" t="s">
        <v>86</v>
      </c>
      <c r="D66" s="87">
        <f>SetupTracking!$B$6</f>
        <v>45859</v>
      </c>
      <c r="E66" s="78"/>
      <c r="F66" s="175"/>
      <c r="G66" s="196" t="s">
        <v>279</v>
      </c>
      <c r="H66" s="147"/>
      <c r="I66" s="147"/>
      <c r="J66" s="166"/>
      <c r="K66" s="123"/>
    </row>
    <row r="67" outlineLevel="1">
      <c r="A67" s="75" t="s">
        <v>104</v>
      </c>
      <c r="B67" s="186" t="s">
        <v>280</v>
      </c>
      <c r="C67" s="77" t="s">
        <v>86</v>
      </c>
      <c r="D67" s="87">
        <f>SetupTracking!$B$6</f>
        <v>45859</v>
      </c>
      <c r="E67" s="78"/>
      <c r="F67" s="80"/>
      <c r="G67" s="88" t="s">
        <v>281</v>
      </c>
      <c r="H67" s="147"/>
      <c r="I67" s="147"/>
      <c r="J67" s="166"/>
      <c r="K67" s="123"/>
    </row>
    <row r="68" outlineLevel="1">
      <c r="A68" s="75" t="s">
        <v>104</v>
      </c>
      <c r="B68" s="197" t="s">
        <v>282</v>
      </c>
      <c r="C68" s="78" t="s">
        <v>86</v>
      </c>
      <c r="D68" s="87">
        <f>SetupTracking!$B$6</f>
        <v>45859</v>
      </c>
      <c r="E68" s="78"/>
      <c r="F68" s="76" t="s">
        <v>283</v>
      </c>
      <c r="G68" s="76" t="s">
        <v>284</v>
      </c>
      <c r="H68" s="147"/>
      <c r="I68" s="147"/>
      <c r="J68" s="148" t="s">
        <v>170</v>
      </c>
      <c r="K68" s="123"/>
    </row>
    <row r="69" outlineLevel="1">
      <c r="A69" s="75" t="s">
        <v>104</v>
      </c>
      <c r="B69" s="198" t="s">
        <v>285</v>
      </c>
      <c r="C69" s="77" t="s">
        <v>86</v>
      </c>
      <c r="D69" s="87">
        <f>SetupTracking!$B$6</f>
        <v>45859</v>
      </c>
      <c r="E69" s="78"/>
      <c r="F69" s="76" t="s">
        <v>286</v>
      </c>
      <c r="G69" s="88" t="s">
        <v>287</v>
      </c>
      <c r="H69" s="147"/>
      <c r="I69" s="147"/>
      <c r="J69" s="166"/>
      <c r="K69" s="123"/>
    </row>
    <row r="70" outlineLevel="1">
      <c r="A70" s="75" t="s">
        <v>104</v>
      </c>
      <c r="B70" s="198" t="s">
        <v>288</v>
      </c>
      <c r="C70" s="77" t="s">
        <v>86</v>
      </c>
      <c r="D70" s="87">
        <f>SetupTracking!$B$6</f>
        <v>45859</v>
      </c>
      <c r="E70" s="78"/>
      <c r="F70" s="76" t="s">
        <v>289</v>
      </c>
      <c r="G70" s="88" t="s">
        <v>290</v>
      </c>
      <c r="H70" s="147"/>
      <c r="I70" s="147"/>
      <c r="J70" s="166"/>
      <c r="K70" s="123"/>
    </row>
    <row r="71" ht="27.0" customHeight="1" outlineLevel="1">
      <c r="A71" s="75" t="s">
        <v>104</v>
      </c>
      <c r="B71" s="88" t="s">
        <v>291</v>
      </c>
      <c r="C71" s="77" t="s">
        <v>86</v>
      </c>
      <c r="D71" s="87">
        <f>SetupTracking!$B$6</f>
        <v>45859</v>
      </c>
      <c r="E71" s="78"/>
      <c r="F71" s="175"/>
      <c r="G71" s="125" t="s">
        <v>292</v>
      </c>
      <c r="H71" s="147"/>
      <c r="I71" s="147"/>
      <c r="J71" s="189"/>
      <c r="K71" s="123"/>
    </row>
    <row r="72" outlineLevel="1">
      <c r="A72" s="75" t="s">
        <v>104</v>
      </c>
      <c r="B72" s="88" t="s">
        <v>293</v>
      </c>
      <c r="C72" s="77" t="s">
        <v>86</v>
      </c>
      <c r="D72" s="87">
        <f>SetupTracking!$B$6</f>
        <v>45859</v>
      </c>
      <c r="E72" s="78"/>
      <c r="F72" s="175" t="s">
        <v>294</v>
      </c>
      <c r="G72" s="125" t="s">
        <v>295</v>
      </c>
      <c r="H72" s="147"/>
      <c r="I72" s="147"/>
      <c r="J72" s="189" t="s">
        <v>130</v>
      </c>
      <c r="K72" s="123"/>
    </row>
    <row r="73" outlineLevel="1">
      <c r="A73" s="75" t="s">
        <v>104</v>
      </c>
      <c r="B73" s="175" t="s">
        <v>296</v>
      </c>
      <c r="C73" s="77" t="s">
        <v>86</v>
      </c>
      <c r="D73" s="87">
        <f>SetupTracking!$B$6</f>
        <v>45859</v>
      </c>
      <c r="E73" s="78"/>
      <c r="F73" s="175"/>
      <c r="G73" s="199" t="s">
        <v>297</v>
      </c>
      <c r="H73" s="147"/>
      <c r="I73" s="147"/>
      <c r="J73" s="166"/>
      <c r="K73" s="123"/>
    </row>
    <row r="74">
      <c r="A74" s="200"/>
      <c r="B74" s="201" t="s">
        <v>298</v>
      </c>
      <c r="C74" s="202"/>
      <c r="D74" s="202"/>
      <c r="E74" s="202"/>
      <c r="F74" s="203"/>
      <c r="G74" s="203"/>
      <c r="H74" s="203"/>
      <c r="I74" s="203"/>
      <c r="J74" s="203"/>
      <c r="K74" s="203"/>
    </row>
    <row r="75" outlineLevel="1">
      <c r="A75" s="107"/>
      <c r="B75" s="204" t="s">
        <v>91</v>
      </c>
      <c r="C75" s="58" t="s">
        <v>92</v>
      </c>
      <c r="D75" s="59" t="s">
        <v>299</v>
      </c>
      <c r="E75" s="58" t="s">
        <v>272</v>
      </c>
      <c r="F75" s="108" t="s">
        <v>95</v>
      </c>
      <c r="G75" s="108" t="s">
        <v>273</v>
      </c>
      <c r="H75" s="108"/>
      <c r="I75" s="108"/>
      <c r="J75" s="108"/>
      <c r="K75" s="108"/>
    </row>
    <row r="76" ht="30.0" customHeight="1" outlineLevel="1">
      <c r="A76" s="75" t="s">
        <v>104</v>
      </c>
      <c r="B76" s="175" t="s">
        <v>300</v>
      </c>
      <c r="C76" s="77" t="s">
        <v>86</v>
      </c>
      <c r="D76" s="87">
        <f>SetupTracking!$B$6</f>
        <v>45859</v>
      </c>
      <c r="E76" s="78"/>
      <c r="F76" s="175"/>
      <c r="G76" s="199" t="s">
        <v>301</v>
      </c>
      <c r="H76" s="147"/>
      <c r="I76" s="147"/>
      <c r="J76" s="166"/>
      <c r="K76" s="123"/>
    </row>
    <row r="77" outlineLevel="1">
      <c r="A77" s="75" t="s">
        <v>104</v>
      </c>
      <c r="B77" s="76" t="s">
        <v>302</v>
      </c>
      <c r="C77" s="77" t="s">
        <v>86</v>
      </c>
      <c r="D77" s="87">
        <f>SetupTracking!$B$6</f>
        <v>45859</v>
      </c>
      <c r="E77" s="78"/>
      <c r="F77" s="175" t="s">
        <v>303</v>
      </c>
      <c r="G77" s="88" t="s">
        <v>304</v>
      </c>
      <c r="H77" s="147"/>
      <c r="I77" s="147"/>
      <c r="J77" s="166"/>
      <c r="K77" s="123"/>
    </row>
    <row r="78" outlineLevel="1">
      <c r="A78" s="75" t="s">
        <v>104</v>
      </c>
      <c r="B78" s="76" t="s">
        <v>305</v>
      </c>
      <c r="C78" s="77" t="s">
        <v>86</v>
      </c>
      <c r="D78" s="87">
        <f>SetupTracking!$B$6</f>
        <v>45859</v>
      </c>
      <c r="E78" s="78"/>
      <c r="F78" s="175" t="s">
        <v>303</v>
      </c>
      <c r="G78" s="88" t="s">
        <v>306</v>
      </c>
      <c r="H78" s="147"/>
      <c r="I78" s="147"/>
      <c r="J78" s="166"/>
      <c r="K78" s="123"/>
    </row>
    <row r="79" ht="30.0" customHeight="1" outlineLevel="1">
      <c r="A79" s="75" t="s">
        <v>104</v>
      </c>
      <c r="B79" s="76" t="s">
        <v>307</v>
      </c>
      <c r="C79" s="77" t="s">
        <v>86</v>
      </c>
      <c r="D79" s="87">
        <f>SetupTracking!$B$6</f>
        <v>45859</v>
      </c>
      <c r="E79" s="78"/>
      <c r="F79" s="175"/>
      <c r="G79" s="195" t="str">
        <f>HYPERLINK("https://docs.google.com/document/d/1vRCkNlY6wBg0XW4T_7DsCgZ2_PvzWkaPA3hELITjrY8/edit#","MCP Deploy Runbook")</f>
        <v>MCP Deploy Runbook</v>
      </c>
      <c r="H79" s="147"/>
      <c r="I79" s="147"/>
      <c r="J79" s="166"/>
      <c r="K79" s="123"/>
    </row>
    <row r="80" ht="30.0" customHeight="1" outlineLevel="1">
      <c r="A80" s="75" t="s">
        <v>104</v>
      </c>
      <c r="B80" s="76" t="s">
        <v>308</v>
      </c>
      <c r="C80" s="77" t="s">
        <v>86</v>
      </c>
      <c r="D80" s="87">
        <f>SetupTracking!$B$6</f>
        <v>45859</v>
      </c>
      <c r="E80" s="78"/>
      <c r="F80" s="94" t="s">
        <v>309</v>
      </c>
      <c r="G80" s="88" t="s">
        <v>310</v>
      </c>
      <c r="H80" s="147"/>
      <c r="I80" s="147"/>
      <c r="J80" s="166"/>
      <c r="K80" s="123"/>
    </row>
    <row r="81" outlineLevel="1">
      <c r="A81" s="75" t="s">
        <v>104</v>
      </c>
      <c r="B81" s="76" t="s">
        <v>311</v>
      </c>
      <c r="C81" s="77" t="s">
        <v>86</v>
      </c>
      <c r="D81" s="87">
        <f>SetupTracking!$B$6</f>
        <v>45859</v>
      </c>
      <c r="E81" s="78"/>
      <c r="F81" s="205" t="s">
        <v>312</v>
      </c>
      <c r="G81" s="199" t="s">
        <v>313</v>
      </c>
      <c r="H81" s="147"/>
      <c r="I81" s="147"/>
      <c r="J81" s="166"/>
      <c r="K81" s="123"/>
    </row>
    <row r="82" outlineLevel="1">
      <c r="A82" s="75" t="s">
        <v>104</v>
      </c>
      <c r="B82" s="76" t="s">
        <v>314</v>
      </c>
      <c r="C82" s="77" t="s">
        <v>86</v>
      </c>
      <c r="D82" s="87">
        <f>SetupTracking!$B$6</f>
        <v>45859</v>
      </c>
      <c r="E82" s="78"/>
      <c r="F82" s="76" t="s">
        <v>315</v>
      </c>
      <c r="G82" s="195" t="str">
        <f t="shared" ref="G82:G83" si="2">HYPERLINK("https://docs.google.com/document/d/1A56ASx5E71H0x8ZEKWGiLIY-y-oKXMezybT2S7hyB0s/edit?usp=sharing","Client Deploy Runbook")</f>
        <v>Client Deploy Runbook</v>
      </c>
      <c r="H82" s="147"/>
      <c r="I82" s="147"/>
      <c r="J82" s="166"/>
      <c r="K82" s="123"/>
    </row>
    <row r="83" outlineLevel="1">
      <c r="A83" s="75" t="s">
        <v>104</v>
      </c>
      <c r="B83" s="175" t="s">
        <v>316</v>
      </c>
      <c r="C83" s="77" t="s">
        <v>86</v>
      </c>
      <c r="D83" s="87">
        <f>SetupTracking!$B$6</f>
        <v>45859</v>
      </c>
      <c r="E83" s="78"/>
      <c r="F83" s="76" t="s">
        <v>315</v>
      </c>
      <c r="G83" s="195" t="str">
        <f t="shared" si="2"/>
        <v>Client Deploy Runbook</v>
      </c>
      <c r="H83" s="147"/>
      <c r="I83" s="147"/>
      <c r="J83" s="166"/>
      <c r="K83" s="123"/>
    </row>
    <row r="84" outlineLevel="1">
      <c r="A84" s="75" t="s">
        <v>104</v>
      </c>
      <c r="B84" s="133" t="s">
        <v>317</v>
      </c>
      <c r="C84" s="78" t="s">
        <v>86</v>
      </c>
      <c r="D84" s="206">
        <f>SetupTracking!$B$6</f>
        <v>45859</v>
      </c>
      <c r="E84" s="207"/>
      <c r="F84" s="141"/>
      <c r="G84" s="208" t="s">
        <v>318</v>
      </c>
      <c r="H84" s="144"/>
      <c r="I84" s="144"/>
      <c r="J84" s="144"/>
      <c r="K84" s="141"/>
    </row>
    <row r="85" outlineLevel="1">
      <c r="A85" s="75" t="s">
        <v>104</v>
      </c>
      <c r="B85" s="175" t="s">
        <v>319</v>
      </c>
      <c r="C85" s="77" t="s">
        <v>86</v>
      </c>
      <c r="D85" s="87">
        <f>SetupTracking!$B$6</f>
        <v>45859</v>
      </c>
      <c r="E85" s="78"/>
      <c r="F85" s="175" t="s">
        <v>320</v>
      </c>
      <c r="G85" s="195" t="s">
        <v>321</v>
      </c>
      <c r="H85" s="147"/>
      <c r="I85" s="147"/>
      <c r="J85" s="166"/>
      <c r="K85" s="123"/>
    </row>
    <row r="86" ht="30.0" customHeight="1" outlineLevel="1">
      <c r="A86" s="75" t="s">
        <v>104</v>
      </c>
      <c r="B86" s="175" t="s">
        <v>322</v>
      </c>
      <c r="C86" s="77" t="s">
        <v>86</v>
      </c>
      <c r="D86" s="87">
        <f>SetupTracking!$B$6</f>
        <v>45859</v>
      </c>
      <c r="E86" s="78"/>
      <c r="F86" s="195"/>
      <c r="G86" s="175" t="s">
        <v>323</v>
      </c>
      <c r="H86" s="147"/>
      <c r="I86" s="147"/>
      <c r="J86" s="166"/>
      <c r="K86" s="123"/>
    </row>
    <row r="87" outlineLevel="1">
      <c r="A87" s="75" t="s">
        <v>104</v>
      </c>
      <c r="B87" s="76" t="s">
        <v>324</v>
      </c>
      <c r="C87" s="77" t="s">
        <v>86</v>
      </c>
      <c r="D87" s="87">
        <f>SetupTracking!$B$6</f>
        <v>45859</v>
      </c>
      <c r="E87" s="78"/>
      <c r="F87" s="76" t="s">
        <v>325</v>
      </c>
      <c r="G87" s="175"/>
      <c r="H87" s="147"/>
      <c r="I87" s="147"/>
      <c r="J87" s="166"/>
      <c r="K87" s="123"/>
    </row>
    <row r="88" outlineLevel="1">
      <c r="A88" s="75" t="s">
        <v>104</v>
      </c>
      <c r="B88" s="88" t="s">
        <v>326</v>
      </c>
      <c r="C88" s="77" t="s">
        <v>86</v>
      </c>
      <c r="D88" s="87">
        <f>SetupTracking!$B$6</f>
        <v>45859</v>
      </c>
      <c r="E88" s="78"/>
      <c r="F88" s="209" t="s">
        <v>327</v>
      </c>
      <c r="G88" s="88" t="s">
        <v>328</v>
      </c>
      <c r="H88" s="147"/>
      <c r="I88" s="147"/>
      <c r="J88" s="166"/>
      <c r="K88" s="123"/>
    </row>
    <row r="89" outlineLevel="1">
      <c r="A89" s="75" t="s">
        <v>104</v>
      </c>
      <c r="B89" s="88" t="s">
        <v>329</v>
      </c>
      <c r="C89" s="77" t="s">
        <v>86</v>
      </c>
      <c r="D89" s="87">
        <f>SetupTracking!$B$6</f>
        <v>45859</v>
      </c>
      <c r="E89" s="78"/>
      <c r="F89" s="76" t="s">
        <v>330</v>
      </c>
      <c r="G89" s="199" t="s">
        <v>331</v>
      </c>
      <c r="H89" s="147"/>
      <c r="I89" s="147"/>
      <c r="J89" s="166"/>
      <c r="K89" s="123"/>
    </row>
    <row r="90" outlineLevel="1">
      <c r="A90" s="75" t="s">
        <v>104</v>
      </c>
      <c r="B90" s="210" t="s">
        <v>332</v>
      </c>
      <c r="C90" s="77" t="s">
        <v>86</v>
      </c>
      <c r="D90" s="87">
        <f>SetupTracking!$B$6</f>
        <v>45859</v>
      </c>
      <c r="E90" s="78"/>
      <c r="F90" s="76" t="s">
        <v>333</v>
      </c>
      <c r="G90" s="88" t="s">
        <v>334</v>
      </c>
      <c r="H90" s="147"/>
      <c r="I90" s="147"/>
      <c r="J90" s="166"/>
      <c r="K90" s="123"/>
    </row>
    <row r="91" ht="30.0" customHeight="1" outlineLevel="1">
      <c r="A91" s="75" t="s">
        <v>104</v>
      </c>
      <c r="B91" s="175" t="s">
        <v>335</v>
      </c>
      <c r="C91" s="77" t="s">
        <v>86</v>
      </c>
      <c r="D91" s="87">
        <f>SetupTracking!$B$6</f>
        <v>45859</v>
      </c>
      <c r="E91" s="78"/>
      <c r="F91" s="175"/>
      <c r="G91" s="175" t="s">
        <v>336</v>
      </c>
      <c r="H91" s="147"/>
      <c r="I91" s="147"/>
      <c r="J91" s="166"/>
      <c r="K91" s="123"/>
    </row>
    <row r="92" outlineLevel="1">
      <c r="A92" s="75" t="s">
        <v>104</v>
      </c>
      <c r="B92" s="76" t="s">
        <v>337</v>
      </c>
      <c r="C92" s="77" t="s">
        <v>86</v>
      </c>
      <c r="D92" s="87">
        <f>SetupTracking!$B$6</f>
        <v>45859</v>
      </c>
      <c r="E92" s="78"/>
      <c r="F92" s="175"/>
      <c r="G92" s="76" t="s">
        <v>338</v>
      </c>
      <c r="H92" s="175"/>
      <c r="I92" s="147"/>
      <c r="J92" s="166"/>
      <c r="K92" s="123"/>
    </row>
    <row r="93" outlineLevel="1">
      <c r="A93" s="75" t="s">
        <v>104</v>
      </c>
      <c r="B93" s="175" t="s">
        <v>339</v>
      </c>
      <c r="C93" s="77" t="s">
        <v>86</v>
      </c>
      <c r="D93" s="87">
        <f>SetupTracking!$B$6</f>
        <v>45859</v>
      </c>
      <c r="E93" s="78"/>
      <c r="F93" s="175"/>
      <c r="G93" s="195" t="s">
        <v>340</v>
      </c>
      <c r="H93" s="147"/>
      <c r="I93" s="147"/>
      <c r="J93" s="166"/>
      <c r="K93" s="123"/>
    </row>
    <row r="94" outlineLevel="1">
      <c r="A94" s="75" t="s">
        <v>104</v>
      </c>
      <c r="B94" s="93" t="s">
        <v>341</v>
      </c>
      <c r="C94" s="77" t="s">
        <v>86</v>
      </c>
      <c r="D94" s="87">
        <f>SetupTracking!$B$6</f>
        <v>45859</v>
      </c>
      <c r="E94" s="78"/>
      <c r="F94" s="175"/>
      <c r="G94" s="211" t="s">
        <v>342</v>
      </c>
      <c r="H94" s="147"/>
      <c r="I94" s="147"/>
      <c r="J94" s="166"/>
      <c r="K94" s="123"/>
    </row>
    <row r="95">
      <c r="A95" s="200"/>
      <c r="B95" s="201" t="s">
        <v>343</v>
      </c>
      <c r="C95" s="203"/>
      <c r="D95" s="203"/>
      <c r="E95" s="203"/>
      <c r="F95" s="203"/>
      <c r="G95" s="203"/>
      <c r="H95" s="203"/>
      <c r="I95" s="203"/>
      <c r="J95" s="203"/>
      <c r="K95" s="203"/>
    </row>
    <row r="96" outlineLevel="1">
      <c r="A96" s="107"/>
      <c r="B96" s="204" t="s">
        <v>91</v>
      </c>
      <c r="C96" s="58" t="s">
        <v>92</v>
      </c>
      <c r="D96" s="59" t="s">
        <v>299</v>
      </c>
      <c r="E96" s="58" t="s">
        <v>272</v>
      </c>
      <c r="F96" s="108" t="s">
        <v>95</v>
      </c>
      <c r="G96" s="108" t="s">
        <v>273</v>
      </c>
      <c r="H96" s="108"/>
      <c r="I96" s="108"/>
      <c r="J96" s="108"/>
      <c r="K96" s="108"/>
    </row>
    <row r="97" ht="27.75" customHeight="1" outlineLevel="1">
      <c r="A97" s="75" t="s">
        <v>104</v>
      </c>
      <c r="B97" s="212" t="s">
        <v>344</v>
      </c>
      <c r="C97" s="77" t="s">
        <v>86</v>
      </c>
      <c r="D97" s="87">
        <f>SetupTracking!$B$6</f>
        <v>45859</v>
      </c>
      <c r="E97" s="78"/>
      <c r="F97" s="94" t="s">
        <v>345</v>
      </c>
      <c r="G97" s="175"/>
      <c r="H97" s="147"/>
      <c r="I97" s="147"/>
      <c r="J97" s="166"/>
      <c r="K97" s="123"/>
    </row>
    <row r="98" outlineLevel="1">
      <c r="A98" s="75" t="s">
        <v>104</v>
      </c>
      <c r="B98" s="80" t="s">
        <v>346</v>
      </c>
      <c r="C98" s="77" t="s">
        <v>86</v>
      </c>
      <c r="D98" s="87">
        <f>SetupTracking!$B$6</f>
        <v>45859</v>
      </c>
      <c r="E98" s="78"/>
      <c r="F98" s="213"/>
      <c r="G98" s="88" t="s">
        <v>347</v>
      </c>
      <c r="H98" s="147"/>
      <c r="I98" s="147"/>
      <c r="J98" s="148" t="s">
        <v>170</v>
      </c>
      <c r="K98" s="123"/>
    </row>
    <row r="99" outlineLevel="1">
      <c r="A99" s="75" t="s">
        <v>104</v>
      </c>
      <c r="B99" s="76" t="s">
        <v>348</v>
      </c>
      <c r="C99" s="77" t="s">
        <v>86</v>
      </c>
      <c r="D99" s="87">
        <f>SetupTracking!$B$6</f>
        <v>45859</v>
      </c>
      <c r="E99" s="78"/>
      <c r="F99" s="213"/>
      <c r="G99" s="175" t="s">
        <v>349</v>
      </c>
      <c r="H99" s="147"/>
      <c r="I99" s="147"/>
      <c r="J99" s="166"/>
      <c r="K99" s="123"/>
    </row>
    <row r="100" outlineLevel="1">
      <c r="A100" s="75" t="s">
        <v>104</v>
      </c>
      <c r="B100" s="175" t="s">
        <v>350</v>
      </c>
      <c r="C100" s="77" t="s">
        <v>86</v>
      </c>
      <c r="D100" s="87">
        <f>SetupTracking!$B$6</f>
        <v>45859</v>
      </c>
      <c r="E100" s="78"/>
      <c r="F100" s="94" t="s">
        <v>351</v>
      </c>
      <c r="G100" s="199" t="s">
        <v>352</v>
      </c>
      <c r="H100" s="147"/>
      <c r="I100" s="147"/>
      <c r="J100" s="166"/>
      <c r="K100" s="123"/>
    </row>
    <row r="101" outlineLevel="1">
      <c r="A101" s="75" t="s">
        <v>104</v>
      </c>
      <c r="B101" s="80" t="s">
        <v>353</v>
      </c>
      <c r="C101" s="77" t="s">
        <v>86</v>
      </c>
      <c r="D101" s="87">
        <f>SetupTracking!$B$6</f>
        <v>45859</v>
      </c>
      <c r="E101" s="78"/>
      <c r="F101" s="94" t="s">
        <v>354</v>
      </c>
      <c r="G101" s="88" t="s">
        <v>355</v>
      </c>
      <c r="H101" s="147"/>
      <c r="I101" s="147"/>
      <c r="J101" s="189" t="s">
        <v>130</v>
      </c>
      <c r="K101" s="123"/>
    </row>
    <row r="102" ht="30.0" customHeight="1" outlineLevel="1">
      <c r="A102" s="75" t="s">
        <v>104</v>
      </c>
      <c r="B102" s="76" t="s">
        <v>356</v>
      </c>
      <c r="C102" s="77" t="s">
        <v>86</v>
      </c>
      <c r="D102" s="87">
        <f>SetupTracking!$B$6</f>
        <v>45859</v>
      </c>
      <c r="E102" s="78"/>
      <c r="F102" s="213"/>
      <c r="G102" s="199" t="s">
        <v>357</v>
      </c>
      <c r="H102" s="147"/>
      <c r="I102" s="147"/>
      <c r="J102" s="189" t="s">
        <v>130</v>
      </c>
      <c r="K102" s="123"/>
    </row>
    <row r="103" outlineLevel="1">
      <c r="A103" s="75" t="s">
        <v>104</v>
      </c>
      <c r="B103" s="175" t="s">
        <v>358</v>
      </c>
      <c r="C103" s="77" t="s">
        <v>86</v>
      </c>
      <c r="D103" s="87">
        <f>SetupTracking!$B$6</f>
        <v>45859</v>
      </c>
      <c r="E103" s="78"/>
      <c r="F103" s="213"/>
      <c r="G103" s="76" t="s">
        <v>359</v>
      </c>
      <c r="H103" s="147"/>
      <c r="I103" s="147"/>
      <c r="J103" s="189" t="s">
        <v>130</v>
      </c>
      <c r="K103" s="123"/>
    </row>
    <row r="104" outlineLevel="1">
      <c r="A104" s="75" t="s">
        <v>104</v>
      </c>
      <c r="B104" s="117" t="s">
        <v>360</v>
      </c>
      <c r="C104" s="77" t="s">
        <v>86</v>
      </c>
      <c r="D104" s="87">
        <f>SetupTracking!$B$6</f>
        <v>45859</v>
      </c>
      <c r="E104" s="78"/>
      <c r="F104" s="214"/>
      <c r="G104" s="76" t="s">
        <v>361</v>
      </c>
      <c r="H104" s="147"/>
      <c r="I104" s="147"/>
      <c r="J104" s="189" t="s">
        <v>130</v>
      </c>
      <c r="K104" s="123"/>
    </row>
    <row r="105" ht="30.0" customHeight="1" outlineLevel="1">
      <c r="A105" s="75" t="s">
        <v>104</v>
      </c>
      <c r="B105" s="196" t="s">
        <v>362</v>
      </c>
      <c r="C105" s="77" t="s">
        <v>86</v>
      </c>
      <c r="D105" s="87">
        <f>SetupTracking!$B$6</f>
        <v>45859</v>
      </c>
      <c r="E105" s="78"/>
      <c r="F105" s="213"/>
      <c r="G105" s="215" t="s">
        <v>363</v>
      </c>
      <c r="H105" s="147"/>
      <c r="I105" s="147"/>
      <c r="J105" s="166"/>
      <c r="K105" s="123"/>
    </row>
    <row r="106" ht="30.0" customHeight="1" outlineLevel="1">
      <c r="A106" s="75" t="s">
        <v>104</v>
      </c>
      <c r="B106" s="88" t="s">
        <v>364</v>
      </c>
      <c r="C106" s="77" t="s">
        <v>86</v>
      </c>
      <c r="D106" s="87">
        <f>SetupTracking!$B$6</f>
        <v>45859</v>
      </c>
      <c r="E106" s="78"/>
      <c r="F106" s="175"/>
      <c r="G106" s="195"/>
      <c r="H106" s="147"/>
      <c r="I106" s="147"/>
      <c r="J106" s="189" t="s">
        <v>130</v>
      </c>
      <c r="K106" s="123"/>
    </row>
    <row r="107" outlineLevel="1">
      <c r="A107" s="75" t="s">
        <v>104</v>
      </c>
      <c r="B107" s="145" t="s">
        <v>365</v>
      </c>
      <c r="C107" s="77" t="s">
        <v>86</v>
      </c>
      <c r="D107" s="87">
        <f>SetupTracking!$B$6</f>
        <v>45859</v>
      </c>
      <c r="E107" s="78"/>
      <c r="F107" s="76" t="s">
        <v>366</v>
      </c>
      <c r="G107" s="216" t="s">
        <v>367</v>
      </c>
      <c r="H107" s="147"/>
      <c r="I107" s="147"/>
      <c r="J107" s="166"/>
      <c r="K107" s="123"/>
    </row>
    <row r="108" ht="33.0" customHeight="1" outlineLevel="1">
      <c r="A108" s="75" t="s">
        <v>104</v>
      </c>
      <c r="B108" s="217" t="s">
        <v>368</v>
      </c>
      <c r="C108" s="77" t="s">
        <v>86</v>
      </c>
      <c r="D108" s="87">
        <f>SetupTracking!$B$6</f>
        <v>45859</v>
      </c>
      <c r="E108" s="78"/>
      <c r="F108" s="76" t="s">
        <v>369</v>
      </c>
      <c r="G108" s="218" t="s">
        <v>370</v>
      </c>
      <c r="H108" s="147"/>
      <c r="I108" s="147"/>
      <c r="J108" s="166"/>
      <c r="K108" s="123"/>
    </row>
    <row r="109" outlineLevel="1">
      <c r="A109" s="177" t="s">
        <v>104</v>
      </c>
      <c r="B109" s="88" t="s">
        <v>371</v>
      </c>
      <c r="C109" s="77" t="s">
        <v>86</v>
      </c>
      <c r="D109" s="87">
        <f>SetupTracking!$B$6</f>
        <v>45859</v>
      </c>
      <c r="E109" s="78"/>
      <c r="F109" s="76" t="s">
        <v>372</v>
      </c>
      <c r="G109" s="125" t="s">
        <v>373</v>
      </c>
      <c r="H109" s="147"/>
      <c r="I109" s="147"/>
      <c r="J109" s="189" t="s">
        <v>130</v>
      </c>
      <c r="K109" s="123"/>
    </row>
    <row r="110" outlineLevel="1">
      <c r="A110" s="75" t="s">
        <v>104</v>
      </c>
      <c r="B110" s="88" t="s">
        <v>374</v>
      </c>
      <c r="C110" s="77" t="s">
        <v>86</v>
      </c>
      <c r="D110" s="87">
        <f>SetupTracking!$B$6</f>
        <v>45859</v>
      </c>
      <c r="E110" s="78"/>
      <c r="F110" s="76" t="s">
        <v>375</v>
      </c>
      <c r="G110" s="88" t="s">
        <v>376</v>
      </c>
      <c r="H110" s="147"/>
      <c r="I110" s="147"/>
      <c r="J110" s="189" t="s">
        <v>130</v>
      </c>
      <c r="K110" s="123"/>
    </row>
    <row r="111" outlineLevel="1">
      <c r="A111" s="75" t="s">
        <v>104</v>
      </c>
      <c r="B111" s="76" t="s">
        <v>377</v>
      </c>
      <c r="C111" s="77" t="s">
        <v>86</v>
      </c>
      <c r="D111" s="87">
        <f>SetupTracking!$B$6</f>
        <v>45859</v>
      </c>
      <c r="E111" s="78"/>
      <c r="F111" s="175"/>
      <c r="G111" s="175"/>
      <c r="H111" s="147"/>
      <c r="I111" s="147"/>
      <c r="J111" s="189" t="s">
        <v>130</v>
      </c>
      <c r="K111" s="123"/>
    </row>
    <row r="112" ht="37.5" customHeight="1" outlineLevel="1">
      <c r="A112" s="177" t="s">
        <v>104</v>
      </c>
      <c r="B112" s="88" t="s">
        <v>378</v>
      </c>
      <c r="C112" s="77" t="s">
        <v>86</v>
      </c>
      <c r="D112" s="87">
        <f>SetupTracking!$B$6+1</f>
        <v>45860</v>
      </c>
      <c r="E112" s="78"/>
      <c r="F112" s="175"/>
      <c r="G112" s="76" t="s">
        <v>379</v>
      </c>
      <c r="H112" s="147"/>
      <c r="I112" s="147"/>
      <c r="J112" s="189" t="s">
        <v>130</v>
      </c>
      <c r="K112" s="123"/>
    </row>
    <row r="113">
      <c r="A113" s="219"/>
      <c r="B113" s="220"/>
      <c r="C113" s="102"/>
      <c r="D113" s="102"/>
      <c r="E113" s="103"/>
      <c r="F113" s="104"/>
      <c r="G113" s="105"/>
      <c r="H113" s="203"/>
      <c r="I113" s="203"/>
      <c r="J113" s="203"/>
      <c r="K113" s="203"/>
    </row>
    <row r="114" collapsed="1">
      <c r="A114" s="219"/>
      <c r="B114" s="220" t="s">
        <v>380</v>
      </c>
      <c r="C114" s="102"/>
      <c r="D114" s="102"/>
      <c r="E114" s="103"/>
      <c r="F114" s="104"/>
      <c r="G114" s="105"/>
      <c r="H114" s="203"/>
      <c r="I114" s="203"/>
      <c r="J114" s="203"/>
      <c r="K114" s="203"/>
    </row>
    <row r="115" hidden="1" outlineLevel="1">
      <c r="A115" s="57"/>
      <c r="B115" s="221" t="s">
        <v>91</v>
      </c>
      <c r="C115" s="58" t="s">
        <v>92</v>
      </c>
      <c r="D115" s="222" t="s">
        <v>93</v>
      </c>
      <c r="E115" s="58" t="s">
        <v>272</v>
      </c>
      <c r="F115" s="58" t="s">
        <v>95</v>
      </c>
      <c r="G115" s="223" t="s">
        <v>273</v>
      </c>
      <c r="H115" s="224"/>
      <c r="I115" s="224"/>
      <c r="J115" s="81"/>
      <c r="K115" s="224"/>
    </row>
    <row r="116" hidden="1" outlineLevel="1">
      <c r="A116" s="75" t="s">
        <v>104</v>
      </c>
      <c r="B116" s="125" t="s">
        <v>381</v>
      </c>
      <c r="C116" s="77" t="s">
        <v>86</v>
      </c>
      <c r="D116" s="87">
        <f>SetupTracking!$B$6-1</f>
        <v>45858</v>
      </c>
      <c r="E116" s="78"/>
      <c r="F116" s="88" t="s">
        <v>382</v>
      </c>
      <c r="G116" s="88" t="s">
        <v>383</v>
      </c>
      <c r="H116" s="74"/>
      <c r="I116" s="74"/>
      <c r="J116" s="81"/>
      <c r="K116" s="123"/>
    </row>
    <row r="117" hidden="1" outlineLevel="1">
      <c r="A117" s="75"/>
      <c r="B117" s="88" t="s">
        <v>384</v>
      </c>
      <c r="C117" s="77"/>
      <c r="D117" s="87">
        <f>SetupTracking!$B$6-1</f>
        <v>45858</v>
      </c>
      <c r="E117" s="78"/>
      <c r="F117" s="93" t="s">
        <v>385</v>
      </c>
      <c r="G117" s="88" t="s">
        <v>386</v>
      </c>
      <c r="H117" s="79" t="s">
        <v>387</v>
      </c>
      <c r="I117" s="80"/>
      <c r="J117" s="189" t="s">
        <v>130</v>
      </c>
      <c r="K117" s="123"/>
    </row>
    <row r="118" hidden="1" outlineLevel="1">
      <c r="A118" s="75"/>
      <c r="B118" s="76" t="s">
        <v>388</v>
      </c>
      <c r="C118" s="77"/>
      <c r="D118" s="87">
        <f>SetupTracking!$B$2-0</f>
        <v>45855</v>
      </c>
      <c r="E118" s="78"/>
      <c r="F118" s="93" t="s">
        <v>389</v>
      </c>
      <c r="G118" s="88" t="s">
        <v>390</v>
      </c>
      <c r="H118" s="76"/>
      <c r="I118" s="80"/>
      <c r="J118" s="118" t="s">
        <v>130</v>
      </c>
      <c r="K118" s="123"/>
    </row>
    <row r="119" hidden="1" outlineLevel="1">
      <c r="A119" s="75"/>
      <c r="B119" s="76" t="s">
        <v>391</v>
      </c>
      <c r="C119" s="77"/>
      <c r="D119" s="87">
        <f>SetupTracking!$B$2-0</f>
        <v>45855</v>
      </c>
      <c r="E119" s="78"/>
      <c r="F119" s="76" t="s">
        <v>392</v>
      </c>
      <c r="G119" s="80" t="s">
        <v>393</v>
      </c>
      <c r="H119" s="76" t="s">
        <v>394</v>
      </c>
      <c r="I119" s="76" t="s">
        <v>395</v>
      </c>
      <c r="J119" s="118" t="s">
        <v>130</v>
      </c>
      <c r="K119" s="123"/>
    </row>
    <row r="120" hidden="1" outlineLevel="1">
      <c r="A120" s="225"/>
      <c r="B120" s="226" t="s">
        <v>396</v>
      </c>
      <c r="C120" s="227"/>
      <c r="D120" s="228">
        <f>SetupTracking!$B$6-2</f>
        <v>45857</v>
      </c>
      <c r="E120" s="229"/>
      <c r="F120" s="226" t="s">
        <v>397</v>
      </c>
      <c r="G120" s="230" t="s">
        <v>398</v>
      </c>
      <c r="H120" s="231"/>
      <c r="I120" s="231"/>
      <c r="J120" s="232"/>
      <c r="K120" s="233"/>
    </row>
    <row r="121" hidden="1" outlineLevel="1">
      <c r="A121" s="75"/>
      <c r="B121" s="234" t="str">
        <f>HYPERLINK("https://wiki.it.epicgames.net/display/FORT/Update+Android+APK+values+to+prevent+repackaging","Verify the Android APK allowlist is in the game config file")</f>
        <v>Verify the Android APK allowlist is in the game config file</v>
      </c>
      <c r="C121" s="77"/>
      <c r="D121" s="228">
        <f>SetupTracking!$B$6-1</f>
        <v>45858</v>
      </c>
      <c r="E121" s="78"/>
      <c r="F121" s="76" t="s">
        <v>399</v>
      </c>
      <c r="G121" s="127" t="s">
        <v>400</v>
      </c>
      <c r="H121" s="74"/>
      <c r="I121" s="74"/>
      <c r="J121" s="81"/>
      <c r="K121" s="74"/>
    </row>
    <row r="122" hidden="1" outlineLevel="1">
      <c r="A122" s="235"/>
      <c r="B122" s="76" t="s">
        <v>401</v>
      </c>
      <c r="C122" s="77"/>
      <c r="D122" s="228">
        <f>SetupTracking!$B$6</f>
        <v>45859</v>
      </c>
      <c r="E122" s="78"/>
      <c r="F122" s="76" t="s">
        <v>399</v>
      </c>
      <c r="G122" s="175"/>
      <c r="H122" s="147"/>
      <c r="I122" s="147"/>
      <c r="J122" s="166"/>
      <c r="K122" s="147"/>
    </row>
    <row r="123" hidden="1" outlineLevel="1">
      <c r="A123" s="236"/>
      <c r="B123" s="237" t="s">
        <v>402</v>
      </c>
      <c r="C123" s="77"/>
      <c r="D123" s="112">
        <f>SetupTracking!$B$2-0</f>
        <v>45855</v>
      </c>
      <c r="E123" s="78"/>
      <c r="F123" s="238"/>
      <c r="G123" s="133" t="s">
        <v>403</v>
      </c>
      <c r="H123" s="224"/>
      <c r="I123" s="224"/>
      <c r="J123" s="81"/>
      <c r="K123" s="224"/>
    </row>
    <row r="124" hidden="1" outlineLevel="1">
      <c r="A124" s="75"/>
      <c r="B124" s="91" t="s">
        <v>404</v>
      </c>
      <c r="C124" s="77"/>
      <c r="D124" s="112">
        <f>SetupTracking!$B$5-1</f>
        <v>45857</v>
      </c>
      <c r="E124" s="78"/>
      <c r="F124" s="239"/>
      <c r="G124" s="240" t="s">
        <v>405</v>
      </c>
      <c r="H124" s="224"/>
      <c r="I124" s="224"/>
      <c r="J124" s="81"/>
      <c r="K124" s="224"/>
    </row>
    <row r="125" hidden="1" outlineLevel="1">
      <c r="A125" s="236"/>
      <c r="B125" s="133" t="s">
        <v>406</v>
      </c>
      <c r="C125" s="77"/>
      <c r="D125" s="112">
        <f>SetupTracking!$B$2-0</f>
        <v>45855</v>
      </c>
      <c r="E125" s="78"/>
      <c r="F125" s="129"/>
      <c r="G125" s="133" t="s">
        <v>407</v>
      </c>
      <c r="H125" s="239"/>
      <c r="I125" s="239"/>
      <c r="J125" s="241"/>
      <c r="K125" s="239"/>
    </row>
    <row r="126" hidden="1" outlineLevel="1">
      <c r="A126" s="236"/>
      <c r="B126" s="132" t="s">
        <v>408</v>
      </c>
      <c r="C126" s="77"/>
      <c r="D126" s="112">
        <f>SetupTracking!$B$3</f>
        <v>45856</v>
      </c>
      <c r="E126" s="78"/>
      <c r="F126" s="240" t="s">
        <v>409</v>
      </c>
      <c r="G126" s="239" t="s">
        <v>410</v>
      </c>
      <c r="H126" s="224"/>
      <c r="I126" s="224"/>
      <c r="J126" s="81"/>
      <c r="K126" s="224"/>
    </row>
    <row r="127" hidden="1" outlineLevel="1">
      <c r="A127" s="236"/>
      <c r="B127" s="132" t="s">
        <v>411</v>
      </c>
      <c r="C127" s="77"/>
      <c r="D127" s="112">
        <f>SetupTracking!$B$3</f>
        <v>45856</v>
      </c>
      <c r="E127" s="78"/>
      <c r="F127" s="240" t="s">
        <v>409</v>
      </c>
      <c r="G127" s="224"/>
      <c r="H127" s="224"/>
      <c r="I127" s="224"/>
      <c r="J127" s="81"/>
      <c r="K127" s="224"/>
    </row>
    <row r="128" hidden="1" outlineLevel="1">
      <c r="A128" s="236"/>
      <c r="B128" s="132" t="s">
        <v>412</v>
      </c>
      <c r="C128" s="77"/>
      <c r="D128" s="112">
        <f>SetupTracking!$B$3</f>
        <v>45856</v>
      </c>
      <c r="E128" s="78"/>
      <c r="F128" s="240" t="s">
        <v>409</v>
      </c>
      <c r="G128" s="132" t="s">
        <v>413</v>
      </c>
      <c r="H128" s="224"/>
      <c r="I128" s="224"/>
      <c r="J128" s="81"/>
      <c r="K128" s="224"/>
    </row>
    <row r="129" hidden="1" outlineLevel="1">
      <c r="A129" s="236"/>
      <c r="B129" s="132" t="s">
        <v>414</v>
      </c>
      <c r="C129" s="78"/>
      <c r="D129" s="112">
        <f>SetupTracking!$B$5-4</f>
        <v>45854</v>
      </c>
      <c r="E129" s="78"/>
      <c r="F129" s="138" t="s">
        <v>415</v>
      </c>
      <c r="G129" s="132"/>
      <c r="H129" s="224"/>
      <c r="I129" s="224"/>
      <c r="J129" s="81"/>
      <c r="K129" s="224"/>
    </row>
    <row r="130" hidden="1" outlineLevel="1">
      <c r="A130" s="242"/>
      <c r="B130" s="243"/>
      <c r="C130" s="244"/>
      <c r="D130" s="244"/>
      <c r="E130" s="244"/>
      <c r="F130" s="243"/>
      <c r="G130" s="243"/>
      <c r="H130" s="243"/>
      <c r="I130" s="243"/>
      <c r="J130" s="244"/>
      <c r="K130" s="243"/>
    </row>
    <row r="131" hidden="1" outlineLevel="1">
      <c r="A131" s="236"/>
      <c r="B131" s="132"/>
      <c r="C131" s="78"/>
      <c r="D131" s="112"/>
      <c r="E131" s="78"/>
      <c r="F131" s="245"/>
      <c r="G131" s="245"/>
      <c r="H131" s="224"/>
      <c r="I131" s="224"/>
      <c r="J131" s="81"/>
      <c r="K131" s="224"/>
    </row>
    <row r="132" hidden="1" outlineLevel="1">
      <c r="A132" s="236"/>
      <c r="B132" s="132" t="s">
        <v>416</v>
      </c>
      <c r="C132" s="78"/>
      <c r="D132" s="112">
        <f>SetupTracking!$B$5-4</f>
        <v>45854</v>
      </c>
      <c r="E132" s="78"/>
      <c r="F132" s="245"/>
      <c r="G132" s="245"/>
      <c r="H132" s="224"/>
      <c r="I132" s="224"/>
      <c r="J132" s="81"/>
      <c r="K132" s="224"/>
    </row>
    <row r="133" hidden="1" outlineLevel="1">
      <c r="A133" s="236"/>
      <c r="B133" s="132" t="s">
        <v>417</v>
      </c>
      <c r="C133" s="78"/>
      <c r="D133" s="112">
        <f>SetupTracking!$B$5-4</f>
        <v>45854</v>
      </c>
      <c r="E133" s="78"/>
      <c r="F133" s="245"/>
      <c r="G133" s="138" t="s">
        <v>418</v>
      </c>
      <c r="H133" s="224"/>
      <c r="I133" s="224"/>
      <c r="J133" s="81"/>
      <c r="K133" s="224"/>
    </row>
    <row r="134" hidden="1" outlineLevel="1">
      <c r="A134" s="246"/>
      <c r="B134" s="247" t="s">
        <v>419</v>
      </c>
      <c r="C134" s="248"/>
      <c r="D134" s="112">
        <f>SetupTracking!$B$5-4</f>
        <v>45854</v>
      </c>
      <c r="E134" s="249"/>
      <c r="F134" s="250" t="s">
        <v>409</v>
      </c>
      <c r="G134" s="247"/>
      <c r="H134" s="224"/>
      <c r="I134" s="224"/>
      <c r="J134" s="81"/>
      <c r="K134" s="224"/>
    </row>
    <row r="135" hidden="1" outlineLevel="1">
      <c r="A135" s="246"/>
      <c r="B135" s="247" t="s">
        <v>420</v>
      </c>
      <c r="C135" s="248"/>
      <c r="D135" s="112">
        <f>SetupTracking!$B$5-1</f>
        <v>45857</v>
      </c>
      <c r="E135" s="249"/>
      <c r="F135" s="250" t="s">
        <v>409</v>
      </c>
      <c r="G135" s="247" t="s">
        <v>421</v>
      </c>
      <c r="H135" s="224"/>
      <c r="I135" s="224"/>
      <c r="J135" s="81"/>
      <c r="K135" s="224"/>
    </row>
    <row r="136" hidden="1" outlineLevel="1">
      <c r="A136" s="75"/>
      <c r="B136" s="91" t="s">
        <v>422</v>
      </c>
      <c r="C136" s="77"/>
      <c r="D136" s="228">
        <f>SetupTracking!$B$5</f>
        <v>45858</v>
      </c>
      <c r="E136" s="78"/>
      <c r="F136" s="138"/>
      <c r="G136" s="224"/>
      <c r="H136" s="224"/>
      <c r="I136" s="224"/>
      <c r="J136" s="81"/>
      <c r="K136" s="224"/>
    </row>
    <row r="137" hidden="1" outlineLevel="1">
      <c r="A137" s="75"/>
      <c r="B137" s="91" t="s">
        <v>423</v>
      </c>
      <c r="C137" s="77"/>
      <c r="D137" s="87">
        <f>SetupTracking!$B$3-0</f>
        <v>45856</v>
      </c>
      <c r="E137" s="78"/>
      <c r="F137" s="133" t="s">
        <v>424</v>
      </c>
      <c r="G137" s="251" t="s">
        <v>425</v>
      </c>
      <c r="H137" s="224"/>
      <c r="I137" s="224"/>
      <c r="J137" s="81"/>
      <c r="K137" s="224"/>
    </row>
    <row r="138" hidden="1" outlineLevel="1">
      <c r="A138" s="75"/>
      <c r="B138" s="91" t="s">
        <v>426</v>
      </c>
      <c r="C138" s="78"/>
      <c r="D138" s="228">
        <f>SetupTracking!$B$6-2</f>
        <v>45857</v>
      </c>
      <c r="E138" s="78"/>
      <c r="F138" s="138"/>
      <c r="G138" s="138"/>
      <c r="H138" s="224"/>
      <c r="I138" s="224"/>
      <c r="J138" s="81"/>
      <c r="K138" s="224"/>
    </row>
    <row r="139" hidden="1" outlineLevel="1">
      <c r="A139" s="252"/>
      <c r="B139" s="253" t="s">
        <v>427</v>
      </c>
      <c r="C139" s="78"/>
      <c r="D139" s="228">
        <f>SetupTracking!$B$6-2</f>
        <v>45857</v>
      </c>
      <c r="E139" s="78"/>
      <c r="F139" s="138"/>
      <c r="G139" s="224"/>
      <c r="H139" s="224"/>
      <c r="I139" s="224"/>
      <c r="J139" s="81"/>
      <c r="K139" s="224"/>
    </row>
    <row r="140" hidden="1" outlineLevel="1">
      <c r="A140" s="252"/>
      <c r="B140" s="253" t="s">
        <v>428</v>
      </c>
      <c r="C140" s="78"/>
      <c r="D140" s="228">
        <f>SetupTracking!$B$6-2</f>
        <v>45857</v>
      </c>
      <c r="E140" s="78"/>
      <c r="F140" s="138"/>
      <c r="G140" s="224"/>
      <c r="H140" s="224"/>
      <c r="I140" s="224"/>
      <c r="J140" s="81"/>
      <c r="K140" s="224"/>
    </row>
    <row r="141" hidden="1" outlineLevel="1">
      <c r="A141" s="252"/>
      <c r="B141" s="253" t="s">
        <v>429</v>
      </c>
      <c r="C141" s="78"/>
      <c r="D141" s="228">
        <f>SetupTracking!$B$6-2</f>
        <v>45857</v>
      </c>
      <c r="E141" s="78"/>
      <c r="F141" s="138"/>
      <c r="G141" s="224"/>
      <c r="H141" s="224"/>
      <c r="I141" s="224"/>
      <c r="J141" s="81"/>
      <c r="K141" s="224"/>
    </row>
    <row r="142" hidden="1" outlineLevel="1">
      <c r="A142" s="236"/>
      <c r="B142" s="132" t="s">
        <v>430</v>
      </c>
      <c r="C142" s="78"/>
      <c r="D142" s="228">
        <f>SetupTracking!$B$6-2</f>
        <v>45857</v>
      </c>
      <c r="E142" s="78"/>
      <c r="F142" s="224"/>
      <c r="G142" s="224"/>
      <c r="H142" s="224"/>
      <c r="I142" s="224"/>
      <c r="J142" s="81"/>
      <c r="K142" s="224"/>
    </row>
    <row r="143" hidden="1" outlineLevel="1">
      <c r="A143" s="236"/>
      <c r="B143" s="132" t="s">
        <v>431</v>
      </c>
      <c r="C143" s="78"/>
      <c r="D143" s="228">
        <f>SetupTracking!$B$6-2</f>
        <v>45857</v>
      </c>
      <c r="E143" s="78"/>
      <c r="F143" s="224"/>
      <c r="G143" s="239"/>
      <c r="H143" s="224"/>
      <c r="I143" s="224"/>
      <c r="J143" s="81"/>
      <c r="K143" s="224"/>
    </row>
    <row r="144" hidden="1" outlineLevel="1">
      <c r="A144" s="75"/>
      <c r="B144" s="91" t="s">
        <v>432</v>
      </c>
      <c r="C144" s="77"/>
      <c r="D144" s="228">
        <f>SetupTracking!$B$6-2</f>
        <v>45857</v>
      </c>
      <c r="E144" s="78"/>
      <c r="F144" s="224"/>
      <c r="G144" s="239"/>
      <c r="H144" s="224"/>
      <c r="I144" s="224"/>
      <c r="J144" s="81"/>
      <c r="K144" s="224"/>
    </row>
    <row r="145" hidden="1" outlineLevel="1">
      <c r="A145" s="254"/>
      <c r="B145" s="255" t="s">
        <v>433</v>
      </c>
      <c r="C145" s="78"/>
      <c r="D145" s="228">
        <f>SetupTracking!$B$6-1</f>
        <v>45858</v>
      </c>
      <c r="E145" s="78"/>
      <c r="F145" s="256"/>
      <c r="G145" s="256"/>
      <c r="H145" s="224"/>
      <c r="I145" s="224"/>
      <c r="J145" s="81"/>
      <c r="K145" s="224"/>
    </row>
    <row r="146" hidden="1" outlineLevel="1">
      <c r="A146" s="257"/>
      <c r="B146" s="258" t="str">
        <f>HYPERLINK("https://wiki.it.epicgames.net/pages/viewpage.action?pageId=54231764","Live: Update iOS Build Info")</f>
        <v>Live: Update iOS Build Info</v>
      </c>
      <c r="C146" s="78"/>
      <c r="D146" s="228">
        <f>SetupTracking!$B$6-1</f>
        <v>45858</v>
      </c>
      <c r="E146" s="78"/>
      <c r="F146" s="259"/>
      <c r="G146" s="256"/>
      <c r="H146" s="224"/>
      <c r="I146" s="224"/>
      <c r="J146" s="81"/>
      <c r="K146" s="224"/>
    </row>
    <row r="147" hidden="1" outlineLevel="1">
      <c r="A147" s="254"/>
      <c r="B147" s="255" t="s">
        <v>434</v>
      </c>
      <c r="C147" s="78"/>
      <c r="D147" s="228">
        <f>SetupTracking!$B$6-1</f>
        <v>45858</v>
      </c>
      <c r="E147" s="78"/>
      <c r="F147" s="256"/>
      <c r="G147" s="260"/>
      <c r="H147" s="224"/>
      <c r="I147" s="224"/>
      <c r="J147" s="81"/>
      <c r="K147" s="224"/>
    </row>
    <row r="148" hidden="1" outlineLevel="1">
      <c r="A148" s="261"/>
      <c r="B148" s="259" t="s">
        <v>435</v>
      </c>
      <c r="C148" s="78"/>
      <c r="D148" s="228">
        <f>SetupTracking!$B$6-1</f>
        <v>45858</v>
      </c>
      <c r="E148" s="78"/>
      <c r="F148" s="256"/>
      <c r="G148" s="262" t="s">
        <v>436</v>
      </c>
      <c r="H148" s="224"/>
      <c r="I148" s="224"/>
      <c r="J148" s="81"/>
      <c r="K148" s="224"/>
    </row>
    <row r="149" hidden="1" outlineLevel="1">
      <c r="A149" s="263"/>
      <c r="B149" s="264" t="str">
        <f>HYPERLINK("https://docs.google.com/spreadsheets/d/13zN-3PxF1dWYZNPQOC8tHAGskyl3QszIE9TxYZl-Hmo/edit#gid=0","Update Apple Cert Timing Tracker")</f>
        <v>Update Apple Cert Timing Tracker</v>
      </c>
      <c r="C149" s="78"/>
      <c r="D149" s="228">
        <f>SetupTracking!$B$6</f>
        <v>45859</v>
      </c>
      <c r="E149" s="78"/>
      <c r="F149" s="256"/>
      <c r="G149" s="256"/>
      <c r="H149" s="224"/>
      <c r="I149" s="224"/>
      <c r="J149" s="81"/>
      <c r="K149" s="224"/>
    </row>
    <row r="150" hidden="1" outlineLevel="1">
      <c r="A150" s="236"/>
      <c r="B150" s="265" t="str">
        <f>HYPERLINK("https://wiki.it.epicgames.net/display/FORT/EULA+Management","Update EULA if requested by Legal")</f>
        <v>Update EULA if requested by Legal</v>
      </c>
      <c r="C150" s="78"/>
      <c r="D150" s="112">
        <f>SetupTracking!$B$3</f>
        <v>45856</v>
      </c>
      <c r="E150" s="78"/>
      <c r="F150" s="138"/>
      <c r="G150" s="138"/>
      <c r="H150" s="224"/>
      <c r="I150" s="224"/>
      <c r="J150" s="81"/>
      <c r="K150" s="224"/>
    </row>
    <row r="151" hidden="1" outlineLevel="1">
      <c r="A151" s="236"/>
      <c r="B151" s="266" t="s">
        <v>437</v>
      </c>
      <c r="C151" s="78"/>
      <c r="D151" s="228"/>
      <c r="E151" s="78"/>
      <c r="F151" s="240"/>
      <c r="G151" s="224"/>
      <c r="H151" s="224"/>
      <c r="I151" s="224"/>
      <c r="J151" s="81"/>
      <c r="K151" s="224"/>
    </row>
    <row r="152" hidden="1" outlineLevel="1">
      <c r="A152" s="236"/>
      <c r="B152" s="132" t="s">
        <v>438</v>
      </c>
      <c r="C152" s="78"/>
      <c r="D152" s="228">
        <f>SetupTracking!$B$6-1</f>
        <v>45858</v>
      </c>
      <c r="E152" s="78"/>
      <c r="F152" s="240" t="s">
        <v>439</v>
      </c>
      <c r="G152" s="224" t="s">
        <v>440</v>
      </c>
      <c r="H152" s="224"/>
      <c r="I152" s="224"/>
      <c r="J152" s="81"/>
      <c r="K152" s="224"/>
    </row>
    <row r="153" hidden="1" outlineLevel="1">
      <c r="A153" s="236"/>
      <c r="B153" s="132" t="s">
        <v>441</v>
      </c>
      <c r="C153" s="78"/>
      <c r="D153" s="228">
        <f>SetupTracking!$B$6</f>
        <v>45859</v>
      </c>
      <c r="E153" s="267"/>
      <c r="F153" s="256"/>
      <c r="G153" s="224" t="s">
        <v>442</v>
      </c>
      <c r="H153" s="256"/>
      <c r="I153" s="256"/>
      <c r="J153" s="268"/>
      <c r="K153" s="256"/>
    </row>
    <row r="154" hidden="1" outlineLevel="1">
      <c r="A154" s="269"/>
      <c r="B154" s="270" t="s">
        <v>443</v>
      </c>
      <c r="C154" s="271"/>
      <c r="D154" s="112">
        <f>SetupTracking!$B$3-0</f>
        <v>45856</v>
      </c>
      <c r="E154" s="271"/>
      <c r="F154" s="272" t="s">
        <v>444</v>
      </c>
      <c r="G154" s="273" t="s">
        <v>445</v>
      </c>
      <c r="H154" s="274"/>
      <c r="I154" s="274"/>
      <c r="J154" s="275"/>
      <c r="K154" s="274"/>
    </row>
    <row r="155" hidden="1" outlineLevel="1">
      <c r="A155" s="276"/>
      <c r="B155" s="270" t="s">
        <v>446</v>
      </c>
      <c r="C155" s="277"/>
      <c r="D155" s="112">
        <f>SetupTracking!$B$5-2</f>
        <v>45856</v>
      </c>
      <c r="E155" s="271"/>
      <c r="F155" s="278"/>
      <c r="G155" s="279" t="s">
        <v>447</v>
      </c>
      <c r="H155" s="280"/>
      <c r="I155" s="280"/>
      <c r="J155" s="281"/>
      <c r="K155" s="280"/>
    </row>
    <row r="156" hidden="1" outlineLevel="1">
      <c r="A156" s="282"/>
      <c r="B156" s="273" t="s">
        <v>448</v>
      </c>
      <c r="C156" s="277"/>
      <c r="D156" s="112">
        <f>SetupTracking!$B$5-2</f>
        <v>45856</v>
      </c>
      <c r="E156" s="271"/>
      <c r="F156" s="274"/>
      <c r="G156" s="280"/>
      <c r="H156" s="280"/>
      <c r="I156" s="280"/>
      <c r="J156" s="281"/>
      <c r="K156" s="280"/>
    </row>
    <row r="157" hidden="1" outlineLevel="1">
      <c r="A157" s="283"/>
      <c r="B157" s="284" t="s">
        <v>449</v>
      </c>
      <c r="C157" s="277"/>
      <c r="D157" s="228">
        <f>SetupTracking!$B$6</f>
        <v>45859</v>
      </c>
      <c r="E157" s="271"/>
      <c r="F157" s="285" t="s">
        <v>450</v>
      </c>
      <c r="G157" s="286" t="str">
        <f>HYPERLINK("https://docs.google.com/document/d/1VPowc57sNv-UAieIga-ya4XN5nyUsLRH4hxsWUKyaC0/edit","Instruction Doc")</f>
        <v>Instruction Doc</v>
      </c>
      <c r="H157" s="287"/>
      <c r="I157" s="287"/>
      <c r="J157" s="288"/>
      <c r="K157" s="287"/>
    </row>
    <row r="158" hidden="1" outlineLevel="1">
      <c r="A158" s="289"/>
      <c r="B158" s="290"/>
      <c r="C158" s="102"/>
      <c r="D158" s="112"/>
      <c r="E158" s="103"/>
      <c r="F158" s="291"/>
      <c r="G158" s="292"/>
      <c r="H158" s="256"/>
      <c r="I158" s="256"/>
      <c r="J158" s="268"/>
      <c r="K158" s="256"/>
    </row>
    <row r="159" hidden="1" outlineLevel="1">
      <c r="A159" s="236"/>
      <c r="B159" s="132" t="s">
        <v>441</v>
      </c>
      <c r="C159" s="78"/>
      <c r="D159" s="228">
        <f>SetupTracking!$B$6</f>
        <v>45859</v>
      </c>
      <c r="E159" s="267"/>
      <c r="F159" s="256"/>
      <c r="G159" s="224" t="s">
        <v>442</v>
      </c>
      <c r="H159" s="256"/>
      <c r="I159" s="256"/>
      <c r="J159" s="268"/>
      <c r="K159" s="256"/>
    </row>
    <row r="160" hidden="1" outlineLevel="1">
      <c r="A160" s="293"/>
      <c r="B160" s="294" t="s">
        <v>451</v>
      </c>
      <c r="C160" s="77"/>
      <c r="D160" s="228" t="str">
        <f t="shared" ref="D160:D167" si="3">#REF!</f>
        <v>#REF!</v>
      </c>
      <c r="E160" s="295"/>
      <c r="F160" s="296"/>
      <c r="G160" s="297" t="s">
        <v>452</v>
      </c>
      <c r="H160" s="298"/>
      <c r="I160" s="298"/>
      <c r="J160" s="299"/>
      <c r="K160" s="298"/>
    </row>
    <row r="161" hidden="1" outlineLevel="1">
      <c r="A161" s="293"/>
      <c r="B161" s="294" t="s">
        <v>453</v>
      </c>
      <c r="C161" s="77"/>
      <c r="D161" s="228" t="str">
        <f t="shared" si="3"/>
        <v>#REF!</v>
      </c>
      <c r="E161" s="295"/>
      <c r="F161" s="296"/>
      <c r="G161" s="300" t="s">
        <v>454</v>
      </c>
      <c r="H161" s="298"/>
      <c r="I161" s="298"/>
      <c r="J161" s="299"/>
      <c r="K161" s="298"/>
    </row>
    <row r="162" hidden="1" outlineLevel="1">
      <c r="A162" s="293"/>
      <c r="B162" s="294" t="s">
        <v>455</v>
      </c>
      <c r="C162" s="77"/>
      <c r="D162" s="228" t="str">
        <f t="shared" si="3"/>
        <v>#REF!</v>
      </c>
      <c r="E162" s="295"/>
      <c r="F162" s="296" t="s">
        <v>456</v>
      </c>
      <c r="G162" s="297" t="s">
        <v>457</v>
      </c>
      <c r="H162" s="298"/>
      <c r="I162" s="298"/>
      <c r="J162" s="299"/>
      <c r="K162" s="298"/>
    </row>
    <row r="163" hidden="1" outlineLevel="1">
      <c r="A163" s="293"/>
      <c r="B163" s="294" t="s">
        <v>458</v>
      </c>
      <c r="C163" s="77"/>
      <c r="D163" s="228" t="str">
        <f t="shared" si="3"/>
        <v>#REF!</v>
      </c>
      <c r="E163" s="295"/>
      <c r="F163" s="296" t="s">
        <v>459</v>
      </c>
      <c r="G163" s="301" t="s">
        <v>460</v>
      </c>
      <c r="H163" s="302"/>
      <c r="I163" s="302"/>
      <c r="J163" s="303"/>
      <c r="K163" s="302"/>
    </row>
    <row r="164" hidden="1" outlineLevel="1">
      <c r="A164" s="293"/>
      <c r="B164" s="294" t="s">
        <v>461</v>
      </c>
      <c r="C164" s="77"/>
      <c r="D164" s="228" t="str">
        <f t="shared" si="3"/>
        <v>#REF!</v>
      </c>
      <c r="E164" s="295"/>
      <c r="F164" s="296"/>
      <c r="G164" s="304" t="s">
        <v>462</v>
      </c>
      <c r="H164" s="305"/>
      <c r="I164" s="305"/>
      <c r="J164" s="306"/>
      <c r="K164" s="305"/>
    </row>
    <row r="165" hidden="1" outlineLevel="1">
      <c r="A165" s="293"/>
      <c r="B165" s="294" t="s">
        <v>463</v>
      </c>
      <c r="C165" s="77"/>
      <c r="D165" s="228" t="str">
        <f t="shared" si="3"/>
        <v>#REF!</v>
      </c>
      <c r="E165" s="295"/>
      <c r="F165" s="296"/>
      <c r="G165" s="304" t="s">
        <v>464</v>
      </c>
      <c r="H165" s="305"/>
      <c r="I165" s="305"/>
      <c r="J165" s="306"/>
      <c r="K165" s="305"/>
    </row>
    <row r="166" hidden="1" outlineLevel="1">
      <c r="A166" s="293"/>
      <c r="B166" s="294" t="s">
        <v>465</v>
      </c>
      <c r="C166" s="77"/>
      <c r="D166" s="228" t="str">
        <f t="shared" si="3"/>
        <v>#REF!</v>
      </c>
      <c r="E166" s="295"/>
      <c r="F166" s="307" t="s">
        <v>466</v>
      </c>
      <c r="G166" s="308" t="s">
        <v>467</v>
      </c>
      <c r="H166" s="309"/>
      <c r="I166" s="309"/>
      <c r="J166" s="310"/>
      <c r="K166" s="309"/>
    </row>
    <row r="167" hidden="1" outlineLevel="1">
      <c r="A167" s="293"/>
      <c r="B167" s="311" t="s">
        <v>468</v>
      </c>
      <c r="C167" s="77"/>
      <c r="D167" s="228" t="str">
        <f t="shared" si="3"/>
        <v>#REF!</v>
      </c>
      <c r="E167" s="295"/>
      <c r="F167" s="307"/>
      <c r="G167" s="312" t="s">
        <v>469</v>
      </c>
      <c r="H167" s="313"/>
      <c r="I167" s="313" t="s">
        <v>470</v>
      </c>
      <c r="J167" s="314"/>
      <c r="K167" s="313"/>
    </row>
    <row r="168" hidden="1" outlineLevel="1">
      <c r="A168" s="315"/>
      <c r="B168" s="316"/>
      <c r="C168" s="317"/>
      <c r="D168" s="318"/>
      <c r="E168" s="202"/>
      <c r="F168" s="319"/>
      <c r="G168" s="319"/>
      <c r="H168" s="313"/>
      <c r="I168" s="313"/>
      <c r="J168" s="314"/>
      <c r="K168" s="313"/>
    </row>
    <row r="169" hidden="1" outlineLevel="1">
      <c r="A169" s="107"/>
      <c r="B169" s="320" t="s">
        <v>91</v>
      </c>
      <c r="C169" s="58" t="s">
        <v>92</v>
      </c>
      <c r="D169" s="222" t="s">
        <v>93</v>
      </c>
      <c r="E169" s="58" t="s">
        <v>272</v>
      </c>
      <c r="F169" s="58" t="s">
        <v>95</v>
      </c>
      <c r="G169" s="58" t="s">
        <v>273</v>
      </c>
      <c r="H169" s="313"/>
      <c r="I169" s="313"/>
      <c r="J169" s="314"/>
      <c r="K169" s="313"/>
    </row>
    <row r="170" hidden="1" outlineLevel="1">
      <c r="A170" s="293"/>
      <c r="B170" s="321" t="s">
        <v>471</v>
      </c>
      <c r="C170" s="77"/>
      <c r="D170" s="228" t="str">
        <f t="shared" ref="D170:D177" si="4">#REF!</f>
        <v>#REF!</v>
      </c>
      <c r="E170" s="322"/>
      <c r="F170" s="296"/>
      <c r="G170" s="312" t="s">
        <v>472</v>
      </c>
      <c r="H170" s="313"/>
      <c r="I170" s="313"/>
      <c r="J170" s="314"/>
      <c r="K170" s="313"/>
    </row>
    <row r="171" hidden="1" outlineLevel="1">
      <c r="A171" s="293"/>
      <c r="B171" s="323" t="s">
        <v>473</v>
      </c>
      <c r="C171" s="77"/>
      <c r="D171" s="228" t="str">
        <f t="shared" si="4"/>
        <v>#REF!</v>
      </c>
      <c r="E171" s="322"/>
      <c r="F171" s="296"/>
      <c r="G171" s="308" t="s">
        <v>474</v>
      </c>
      <c r="H171" s="313"/>
      <c r="I171" s="313"/>
      <c r="J171" s="314"/>
      <c r="K171" s="313"/>
    </row>
    <row r="172" hidden="1" outlineLevel="1">
      <c r="A172" s="293"/>
      <c r="B172" s="323" t="s">
        <v>475</v>
      </c>
      <c r="C172" s="77"/>
      <c r="D172" s="228" t="str">
        <f t="shared" si="4"/>
        <v>#REF!</v>
      </c>
      <c r="E172" s="322"/>
      <c r="F172" s="296"/>
      <c r="G172" s="308" t="s">
        <v>476</v>
      </c>
      <c r="H172" s="313"/>
      <c r="I172" s="313"/>
      <c r="J172" s="314"/>
      <c r="K172" s="313"/>
    </row>
    <row r="173" hidden="1" outlineLevel="1">
      <c r="A173" s="293"/>
      <c r="B173" s="132" t="s">
        <v>477</v>
      </c>
      <c r="C173" s="77"/>
      <c r="D173" s="228" t="str">
        <f t="shared" si="4"/>
        <v>#REF!</v>
      </c>
      <c r="E173" s="322"/>
      <c r="F173" s="296"/>
      <c r="G173" s="324" t="s">
        <v>478</v>
      </c>
      <c r="H173" s="313"/>
      <c r="I173" s="313"/>
      <c r="J173" s="314"/>
      <c r="K173" s="313"/>
    </row>
    <row r="174" hidden="1" outlineLevel="1">
      <c r="A174" s="293"/>
      <c r="B174" s="325" t="s">
        <v>479</v>
      </c>
      <c r="C174" s="77"/>
      <c r="D174" s="228" t="str">
        <f t="shared" si="4"/>
        <v>#REF!</v>
      </c>
      <c r="E174" s="322"/>
      <c r="F174" s="296"/>
      <c r="G174" s="308" t="s">
        <v>480</v>
      </c>
      <c r="H174" s="313"/>
      <c r="I174" s="313"/>
      <c r="J174" s="314"/>
      <c r="K174" s="313"/>
    </row>
    <row r="175" hidden="1" outlineLevel="1">
      <c r="A175" s="293"/>
      <c r="B175" s="323" t="s">
        <v>481</v>
      </c>
      <c r="C175" s="77"/>
      <c r="D175" s="228" t="str">
        <f t="shared" si="4"/>
        <v>#REF!</v>
      </c>
      <c r="E175" s="322"/>
      <c r="F175" s="296"/>
      <c r="G175" s="308" t="s">
        <v>482</v>
      </c>
      <c r="H175" s="313"/>
      <c r="I175" s="313"/>
      <c r="J175" s="314"/>
      <c r="K175" s="313"/>
    </row>
    <row r="176" hidden="1" outlineLevel="1">
      <c r="A176" s="293"/>
      <c r="B176" s="321" t="s">
        <v>483</v>
      </c>
      <c r="C176" s="77"/>
      <c r="D176" s="228" t="str">
        <f t="shared" si="4"/>
        <v>#REF!</v>
      </c>
      <c r="E176" s="322"/>
      <c r="F176" s="296"/>
      <c r="G176" s="308" t="s">
        <v>484</v>
      </c>
      <c r="H176" s="313"/>
      <c r="I176" s="313"/>
      <c r="J176" s="314"/>
      <c r="K176" s="313"/>
    </row>
    <row r="177" hidden="1" outlineLevel="1">
      <c r="A177" s="293"/>
      <c r="B177" s="326" t="s">
        <v>485</v>
      </c>
      <c r="C177" s="77"/>
      <c r="D177" s="228" t="str">
        <f t="shared" si="4"/>
        <v>#REF!</v>
      </c>
      <c r="E177" s="322"/>
      <c r="F177" s="327" t="s">
        <v>486</v>
      </c>
      <c r="G177" s="328" t="s">
        <v>487</v>
      </c>
      <c r="H177" s="313"/>
      <c r="I177" s="313"/>
      <c r="J177" s="314"/>
      <c r="K177" s="313"/>
    </row>
    <row r="178" hidden="1" outlineLevel="1">
      <c r="A178" s="315"/>
      <c r="B178" s="316"/>
      <c r="C178" s="317"/>
      <c r="D178" s="318"/>
      <c r="E178" s="202"/>
      <c r="F178" s="319"/>
      <c r="G178" s="319"/>
      <c r="H178" s="313"/>
      <c r="I178" s="313"/>
      <c r="J178" s="314"/>
      <c r="K178" s="313"/>
    </row>
    <row r="179" hidden="1" outlineLevel="1">
      <c r="A179" s="107"/>
      <c r="B179" s="320" t="s">
        <v>91</v>
      </c>
      <c r="C179" s="58" t="s">
        <v>92</v>
      </c>
      <c r="D179" s="222" t="s">
        <v>93</v>
      </c>
      <c r="E179" s="58" t="s">
        <v>272</v>
      </c>
      <c r="F179" s="58" t="s">
        <v>95</v>
      </c>
      <c r="G179" s="58" t="s">
        <v>273</v>
      </c>
      <c r="H179" s="313"/>
      <c r="I179" s="313"/>
      <c r="J179" s="314"/>
      <c r="K179" s="313"/>
    </row>
    <row r="180" hidden="1" outlineLevel="1">
      <c r="A180" s="75"/>
      <c r="B180" s="88" t="s">
        <v>488</v>
      </c>
      <c r="C180" s="77"/>
      <c r="D180" s="228">
        <f>SetupTracking!$B$6</f>
        <v>45859</v>
      </c>
      <c r="E180" s="78"/>
      <c r="F180" s="175"/>
      <c r="G180" s="175" t="s">
        <v>489</v>
      </c>
      <c r="H180" s="147"/>
      <c r="I180" s="147"/>
      <c r="J180" s="148" t="s">
        <v>170</v>
      </c>
      <c r="K180" s="329"/>
    </row>
    <row r="181" hidden="1" outlineLevel="1">
      <c r="A181" s="293"/>
      <c r="B181" s="323" t="s">
        <v>490</v>
      </c>
      <c r="C181" s="77"/>
      <c r="D181" s="228" t="str">
        <f t="shared" ref="D181:D187" si="5">#REF!</f>
        <v>#REF!</v>
      </c>
      <c r="E181" s="295"/>
      <c r="F181" s="296"/>
      <c r="G181" s="308" t="s">
        <v>491</v>
      </c>
      <c r="H181" s="313"/>
      <c r="I181" s="313"/>
      <c r="J181" s="314"/>
      <c r="K181" s="313"/>
    </row>
    <row r="182" hidden="1" outlineLevel="1">
      <c r="A182" s="293"/>
      <c r="B182" s="323" t="s">
        <v>492</v>
      </c>
      <c r="C182" s="77"/>
      <c r="D182" s="228" t="str">
        <f t="shared" si="5"/>
        <v>#REF!</v>
      </c>
      <c r="E182" s="295"/>
      <c r="F182" s="296"/>
      <c r="G182" s="308" t="s">
        <v>493</v>
      </c>
      <c r="H182" s="313"/>
      <c r="I182" s="313"/>
      <c r="J182" s="314"/>
      <c r="K182" s="313"/>
    </row>
    <row r="183" hidden="1" outlineLevel="1">
      <c r="A183" s="293"/>
      <c r="B183" s="323" t="s">
        <v>494</v>
      </c>
      <c r="C183" s="77"/>
      <c r="D183" s="228" t="str">
        <f t="shared" si="5"/>
        <v>#REF!</v>
      </c>
      <c r="E183" s="295"/>
      <c r="F183" s="307" t="s">
        <v>495</v>
      </c>
      <c r="G183" s="301" t="s">
        <v>496</v>
      </c>
      <c r="H183" s="313"/>
      <c r="I183" s="313"/>
      <c r="J183" s="314"/>
      <c r="K183" s="313"/>
    </row>
    <row r="184" hidden="1" outlineLevel="1">
      <c r="A184" s="293"/>
      <c r="B184" s="323" t="s">
        <v>497</v>
      </c>
      <c r="C184" s="77"/>
      <c r="D184" s="228" t="str">
        <f t="shared" si="5"/>
        <v>#REF!</v>
      </c>
      <c r="E184" s="295"/>
      <c r="F184" s="296"/>
      <c r="G184" s="330" t="s">
        <v>498</v>
      </c>
      <c r="H184" s="313"/>
      <c r="I184" s="313"/>
      <c r="J184" s="314"/>
      <c r="K184" s="313"/>
    </row>
    <row r="185" hidden="1" outlineLevel="1">
      <c r="A185" s="293"/>
      <c r="B185" s="323" t="s">
        <v>499</v>
      </c>
      <c r="C185" s="77"/>
      <c r="D185" s="228" t="str">
        <f t="shared" si="5"/>
        <v>#REF!</v>
      </c>
      <c r="E185" s="295"/>
      <c r="F185" s="296"/>
      <c r="G185" s="312" t="s">
        <v>500</v>
      </c>
      <c r="H185" s="313"/>
      <c r="I185" s="313"/>
      <c r="J185" s="314"/>
      <c r="K185" s="313"/>
    </row>
    <row r="186" hidden="1" outlineLevel="1">
      <c r="A186" s="293"/>
      <c r="B186" s="323" t="s">
        <v>501</v>
      </c>
      <c r="C186" s="77"/>
      <c r="D186" s="228" t="str">
        <f t="shared" si="5"/>
        <v>#REF!</v>
      </c>
      <c r="E186" s="295"/>
      <c r="F186" s="296"/>
      <c r="G186" s="331" t="s">
        <v>502</v>
      </c>
      <c r="H186" s="313"/>
      <c r="I186" s="313"/>
      <c r="J186" s="314"/>
      <c r="K186" s="313"/>
    </row>
    <row r="187" hidden="1" outlineLevel="1">
      <c r="A187" s="332"/>
      <c r="B187" s="323" t="s">
        <v>503</v>
      </c>
      <c r="C187" s="322"/>
      <c r="D187" s="228" t="str">
        <f t="shared" si="5"/>
        <v>#REF!</v>
      </c>
      <c r="E187" s="322"/>
      <c r="F187" s="307"/>
      <c r="G187" s="307"/>
      <c r="H187" s="313"/>
      <c r="I187" s="313"/>
      <c r="J187" s="314"/>
      <c r="K187" s="313"/>
    </row>
  </sheetData>
  <customSheetViews>
    <customSheetView guid="{62CBD117-D0D5-48DC-9B7E-F52374D86A03}" filter="1" showAutoFilter="1">
      <autoFilter ref="$B$1:$I$114">
        <filterColumn colId="1">
          <filters blank="1">
            <filter val="Status"/>
            <filter val="TODO"/>
            <filter val="AFTER 8PM ET PENCILS DOWN"/>
            <filter val="IN PROGRESS"/>
            <filter val="AFTER 8PM ET HARDLOCK"/>
          </filters>
        </filterColumn>
        <filterColumn colId="2">
          <filters>
            <filter val="Fri Jul 18"/>
            <filter val="Thu Jul 17"/>
            <filter val="Sat Jul 19"/>
            <filter val="Thu Jul 10"/>
            <filter val="Sun Jul 13"/>
          </filters>
        </filterColumn>
      </autoFilter>
    </customSheetView>
    <customSheetView guid="{213C008F-E566-4FFD-8912-FF2B2ABF7160}" filter="1" showAutoFilter="1">
      <autoFilter ref="$B$1:$K$114">
        <filterColumn colId="1">
          <filters blank="1">
            <filter val="Status"/>
            <filter val="TODO"/>
            <filter val="AFTER 8PM ET PENCILS DOWN"/>
            <filter val="IN PROGRESS"/>
            <filter val="AFTER 8PM ET HARDLOCK"/>
          </filters>
        </filterColumn>
        <filterColumn colId="2">
          <filters>
            <filter val="Fri Jul 18"/>
            <filter val="Thu Jul 17"/>
            <filter val="Sat Jul 19"/>
            <filter val="Thu Jul 10"/>
            <filter val="Sun Jul 13"/>
          </filters>
        </filterColumn>
      </autoFilter>
    </customSheetView>
    <customSheetView guid="{0F5CF464-C09D-4002-936E-04BB04C93059}" filter="1" showAutoFilter="1">
      <autoFilter ref="$B$1:$I$114">
        <filterColumn colId="1">
          <filters blank="1">
            <filter val="Status"/>
            <filter val="TODO"/>
            <filter val="AFTER 8PM ET PENCILS DOWN"/>
            <filter val="IN PROGRESS"/>
            <filter val="AFTER 8PM ET HARDLOCK"/>
          </filters>
        </filterColumn>
        <filterColumn colId="2">
          <filters>
            <filter val="Fri Jul 18"/>
            <filter val="Thu Jul 17"/>
            <filter val="Sat Jul 19"/>
            <filter val="Thu Jul 10"/>
            <filter val="Sun Jul 13"/>
          </filters>
        </filterColumn>
      </autoFilter>
    </customSheetView>
  </customSheetViews>
  <mergeCells count="4">
    <mergeCell ref="G2:I2"/>
    <mergeCell ref="C28:E28"/>
    <mergeCell ref="C37:E37"/>
    <mergeCell ref="B61:H61"/>
  </mergeCells>
  <conditionalFormatting sqref="K16:K17">
    <cfRule type="expression" dxfId="0" priority="1">
      <formula>EXACT($C16, "IN PROGRESS")</formula>
    </cfRule>
  </conditionalFormatting>
  <conditionalFormatting sqref="K16:K17">
    <cfRule type="expression" dxfId="1" priority="2">
      <formula>EXACT($C16, "DONE")</formula>
    </cfRule>
  </conditionalFormatting>
  <conditionalFormatting sqref="K16:K17">
    <cfRule type="expression" dxfId="2" priority="3">
      <formula>EXACT($C16, "N/A")</formula>
    </cfRule>
  </conditionalFormatting>
  <conditionalFormatting sqref="K16:K17">
    <cfRule type="expression" dxfId="3" priority="4">
      <formula>EXACT($C16, "BLOCKED")</formula>
    </cfRule>
  </conditionalFormatting>
  <conditionalFormatting sqref="K15">
    <cfRule type="expression" dxfId="0" priority="5">
      <formula>EXACT($C16, "IN PROGRESS")</formula>
    </cfRule>
  </conditionalFormatting>
  <conditionalFormatting sqref="K15">
    <cfRule type="expression" dxfId="1" priority="6">
      <formula>EXACT($C16, "DONE")</formula>
    </cfRule>
  </conditionalFormatting>
  <conditionalFormatting sqref="K15">
    <cfRule type="expression" dxfId="2" priority="7">
      <formula>EXACT($C16, "N/A")</formula>
    </cfRule>
  </conditionalFormatting>
  <conditionalFormatting sqref="K15">
    <cfRule type="expression" dxfId="3" priority="8">
      <formula>EXACT($C16, "BLOCKED")</formula>
    </cfRule>
  </conditionalFormatting>
  <conditionalFormatting sqref="D1:D60 D62:D187">
    <cfRule type="containsText" dxfId="8" priority="9" operator="containsText" text="Sat">
      <formula>NOT(ISERROR(SEARCH(("Sat"),(D1))))</formula>
    </cfRule>
  </conditionalFormatting>
  <conditionalFormatting sqref="D1:D60 D62:D187">
    <cfRule type="containsText" dxfId="8" priority="10" operator="containsText" text="Sun">
      <formula>NOT(ISERROR(SEARCH(("Sun"),(D1))))</formula>
    </cfRule>
  </conditionalFormatting>
  <conditionalFormatting sqref="B1:B4 C1:H187 I1:I15 J3:K3 J5:K10 B6:B46 J14:K14 I18:I187 J18 J26:K26 J31:K31 J42:K42 J46:K47 B48:B53 J53:K54 B55:B56 J56:K57 B58:B89 J74:K75 B91:B187 J95:K96 J113:K114">
    <cfRule type="expression" dxfId="0" priority="11">
      <formula>EXACT($C1, "IN PROGRESS")</formula>
    </cfRule>
  </conditionalFormatting>
  <conditionalFormatting sqref="B1:B4 C1:H187 I1:I15 J3:K3 J5:K10 B6:B46 J14:K14 I18:I187 J18 J26:K26 J31:K31 J42:K42 J46:K47 B48:B53 J53:K54 B55:B56 J56:K57 B58:B89 J74:K75 B91:B187 J95:K96 J113:K114">
    <cfRule type="expression" dxfId="1" priority="12">
      <formula>EXACT($C1, "DONE")</formula>
    </cfRule>
  </conditionalFormatting>
  <conditionalFormatting sqref="B1:B4 C1:H187 I1:I15 J3:K3 J5:K10 B6:B46 J14:K14 I18:I187 J18 J26:K26 J31:K31 J42:K42 J46:K47 B48:B53 J53:K54 B55:B56 J56:K57 B58:B89 J74:K75 B91:B187 J95:K96 J113:K114">
    <cfRule type="expression" dxfId="2" priority="13">
      <formula>EXACT($C1, "N/A")</formula>
    </cfRule>
  </conditionalFormatting>
  <conditionalFormatting sqref="B1:B4 C1:H187 I1:I15 J3:K3 J5:K10 B6:B46 J14:K14 I18:I187 J18 J26:K26 J31:K31 J42:K42 J46:K47 B48:B53 J53:K54 B55:B56 J56:K57 B58:B89 J74:K75 B91:B187 J95:K96 J113:K114">
    <cfRule type="expression" dxfId="3" priority="14">
      <formula>EXACT($C1, "BLOCKED")</formula>
    </cfRule>
  </conditionalFormatting>
  <conditionalFormatting sqref="D1:D36 D38:D60 D62:D187">
    <cfRule type="timePeriod" dxfId="6" priority="15" timePeriod="today"/>
  </conditionalFormatting>
  <conditionalFormatting sqref="D1:D36 D38:D60 D62:D187">
    <cfRule type="expression" dxfId="7" priority="16">
      <formula>AND(ISNUMBER(D1),TRUNC(D1)&lt;TODAY())</formula>
    </cfRule>
  </conditionalFormatting>
  <conditionalFormatting sqref="A1:A187 B1:B89 C37 F37:I37 B91:B187 G98:G99 G101">
    <cfRule type="cellIs" dxfId="4" priority="17" operator="equal">
      <formula>"RM"</formula>
    </cfRule>
  </conditionalFormatting>
  <conditionalFormatting sqref="A1:A187 B1:B89 C37 F37:I37 B91:B187 G98:G99 G101">
    <cfRule type="cellIs" dxfId="2" priority="18" operator="equal">
      <formula>"SUB"</formula>
    </cfRule>
  </conditionalFormatting>
  <conditionalFormatting sqref="A1:A187 B1:B89 C37 F37:I37 B91:B187 G98:G99 G101">
    <cfRule type="cellIs" dxfId="5" priority="19" operator="equal">
      <formula>"PART"</formula>
    </cfRule>
  </conditionalFormatting>
  <dataValidations>
    <dataValidation type="list" allowBlank="1" showErrorMessage="1" sqref="C4 C6:C9 C11 C15:C25 C27 C29:C30 C32:C36 C38:C40 C43:C45 C48:C52 C55 C58:C60 C64:C73 C76:C94 C97:C112 C116:C129 C131:C157 C159:C168 C170:C178 F183 C180:C187">
      <formula1>Data!$A$2:$A$6</formula1>
    </dataValidation>
  </dataValidations>
  <hyperlinks>
    <hyperlink r:id="rId2" ref="F6"/>
    <hyperlink r:id="rId3" ref="G6"/>
    <hyperlink r:id="rId4" ref="G15"/>
    <hyperlink r:id="rId5" location="gid=2068775089" ref="I15"/>
    <hyperlink r:id="rId6" ref="G18"/>
    <hyperlink r:id="rId7" ref="G22"/>
    <hyperlink r:id="rId8" ref="G23"/>
    <hyperlink r:id="rId9" location="gid=1420338449" ref="G25"/>
    <hyperlink r:id="rId10" ref="G27"/>
    <hyperlink r:id="rId11" ref="G29"/>
    <hyperlink r:id="rId12" ref="I29"/>
    <hyperlink r:id="rId13" ref="B30"/>
    <hyperlink r:id="rId14" ref="G32"/>
    <hyperlink r:id="rId15" ref="G33"/>
    <hyperlink r:id="rId16" ref="G34"/>
    <hyperlink r:id="rId17" ref="G35"/>
    <hyperlink r:id="rId18" ref="G36"/>
    <hyperlink r:id="rId19" ref="I38"/>
    <hyperlink r:id="rId20" ref="G39"/>
    <hyperlink r:id="rId21" ref="G40"/>
    <hyperlink r:id="rId22" ref="G43"/>
    <hyperlink r:id="rId23" location="gid=2068775089" ref="I43"/>
    <hyperlink r:id="rId24" ref="G45"/>
    <hyperlink r:id="rId25" ref="G48"/>
    <hyperlink r:id="rId26" ref="G49"/>
    <hyperlink r:id="rId27" ref="G50"/>
    <hyperlink r:id="rId28" ref="G51"/>
    <hyperlink r:id="rId29" ref="G52"/>
    <hyperlink r:id="rId30" ref="G55"/>
    <hyperlink display="1. Using the DAD request thread, confirm with Disco team that the Analytics Stuff was updated appropriately for the pending release" location="'V5 Combined Release Checklist D'!F67" ref="G58"/>
    <hyperlink r:id="rId31" ref="G59"/>
    <hyperlink r:id="rId32" ref="G60"/>
    <hyperlink r:id="rId33" ref="G64"/>
    <hyperlink r:id="rId34" ref="G65"/>
    <hyperlink r:id="rId35" ref="G66"/>
    <hyperlink r:id="rId36" ref="G67"/>
    <hyperlink r:id="rId37" ref="G69"/>
    <hyperlink r:id="rId38" ref="G70"/>
    <hyperlink r:id="rId39" ref="B71"/>
    <hyperlink r:id="rId40" ref="G71"/>
    <hyperlink r:id="rId41" ref="B72"/>
    <hyperlink r:id="rId42" ref="G72"/>
    <hyperlink r:id="rId43" location="heading=h.qdmlk68wxyze" ref="G73"/>
    <hyperlink r:id="rId44" ref="G76"/>
    <hyperlink r:id="rId45" ref="G77"/>
    <hyperlink r:id="rId46" ref="G78"/>
    <hyperlink r:id="rId47" ref="G80"/>
    <hyperlink r:id="rId48" location="heading=h.qdmlk68wxyze" ref="G81"/>
    <hyperlink r:id="rId49" ref="B84"/>
    <hyperlink r:id="rId50" ref="G84"/>
    <hyperlink r:id="rId51" ref="G85"/>
    <hyperlink r:id="rId52" ref="B88"/>
    <hyperlink r:id="rId53" ref="F88"/>
    <hyperlink r:id="rId54" ref="G88"/>
    <hyperlink r:id="rId55" location="BuildInfoVersionManagement-LiveBuildInfoCleanUpForLightswitchUp(ForcedUpdates)" ref="B89"/>
    <hyperlink r:id="rId56" ref="G89"/>
    <hyperlink r:id="rId57" ref="G90"/>
    <hyperlink r:id="rId58" ref="G93"/>
    <hyperlink r:id="rId59" ref="G94"/>
    <hyperlink r:id="rId60" ref="G98"/>
    <hyperlink r:id="rId61" ref="G100"/>
    <hyperlink r:id="rId62" ref="G101"/>
    <hyperlink r:id="rId63" ref="G102"/>
    <hyperlink r:id="rId64" ref="B104"/>
    <hyperlink r:id="rId65" ref="B105"/>
    <hyperlink r:id="rId66" ref="B106"/>
    <hyperlink r:id="rId67" ref="B107"/>
    <hyperlink r:id="rId68" ref="G107"/>
    <hyperlink r:id="rId69" ref="G108"/>
    <hyperlink r:id="rId70" ref="B109"/>
    <hyperlink r:id="rId71" ref="G109"/>
    <hyperlink r:id="rId72" ref="B110"/>
    <hyperlink r:id="rId73" ref="G110"/>
    <hyperlink r:id="rId74" ref="B112"/>
    <hyperlink r:id="rId75" ref="F116"/>
    <hyperlink r:id="rId76" ref="G116"/>
    <hyperlink r:id="rId77" ref="B117"/>
    <hyperlink r:id="rId78" ref="G117"/>
    <hyperlink r:id="rId79" ref="G118"/>
    <hyperlink r:id="rId80" ref="G120"/>
    <hyperlink r:id="rId81" ref="G123"/>
    <hyperlink r:id="rId82" ref="B125"/>
    <hyperlink r:id="rId83" ref="G125"/>
    <hyperlink r:id="rId84" ref="F137"/>
    <hyperlink r:id="rId85" ref="G137"/>
    <hyperlink r:id="rId86" ref="B139"/>
    <hyperlink r:id="rId87" ref="B140"/>
    <hyperlink r:id="rId88" ref="B141"/>
    <hyperlink r:id="rId89" ref="B145"/>
    <hyperlink r:id="rId90" ref="B147"/>
    <hyperlink r:id="rId91" ref="F154"/>
    <hyperlink r:id="rId92" ref="G160"/>
    <hyperlink r:id="rId93" location="gid=2063781583" ref="G162"/>
    <hyperlink r:id="rId94" ref="G163"/>
    <hyperlink r:id="rId95" ref="B167"/>
    <hyperlink r:id="rId96" ref="G167"/>
    <hyperlink r:id="rId97" ref="B170"/>
    <hyperlink r:id="rId98" ref="G170"/>
    <hyperlink r:id="rId99" ref="B174"/>
    <hyperlink r:id="rId100" ref="B176"/>
    <hyperlink r:id="rId101" ref="B177"/>
    <hyperlink r:id="rId102" ref="B180"/>
    <hyperlink r:id="rId103" ref="G183"/>
    <hyperlink r:id="rId104" ref="G185"/>
  </hyperlinks>
  <drawing r:id="rId105"/>
  <legacyDrawing r:id="rId10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4.5"/>
    <col customWidth="1" min="2" max="2" width="50.0"/>
    <col customWidth="1" min="3" max="3" width="14.63"/>
    <col customWidth="1" min="4" max="4" width="11.25"/>
    <col customWidth="1" min="5" max="5" width="11.38"/>
    <col customWidth="1" min="6" max="6" width="36.25"/>
    <col customWidth="1" min="7" max="7" width="99.75"/>
    <col customWidth="1" min="8" max="8" width="33.88"/>
    <col customWidth="1" min="9" max="9" width="64.75"/>
    <col customWidth="1" min="10" max="11" width="12.0"/>
  </cols>
  <sheetData>
    <row r="1">
      <c r="A1" s="57"/>
      <c r="B1" s="58" t="s">
        <v>91</v>
      </c>
      <c r="C1" s="58" t="s">
        <v>92</v>
      </c>
      <c r="D1" s="58" t="s">
        <v>93</v>
      </c>
      <c r="E1" s="59" t="s">
        <v>94</v>
      </c>
      <c r="F1" s="58" t="s">
        <v>95</v>
      </c>
      <c r="G1" s="59" t="s">
        <v>96</v>
      </c>
      <c r="H1" s="59" t="s">
        <v>504</v>
      </c>
      <c r="I1" s="59" t="s">
        <v>505</v>
      </c>
      <c r="J1" s="59" t="s">
        <v>99</v>
      </c>
      <c r="K1" s="59" t="s">
        <v>100</v>
      </c>
    </row>
    <row r="2" ht="21.75" customHeight="1">
      <c r="A2" s="60"/>
      <c r="B2" s="61" t="s">
        <v>101</v>
      </c>
      <c r="C2" s="62"/>
      <c r="D2" s="62"/>
      <c r="E2" s="63"/>
      <c r="F2" s="64"/>
      <c r="G2" s="65">
        <v>77.0</v>
      </c>
      <c r="J2" s="66"/>
      <c r="K2" s="67"/>
    </row>
    <row r="3">
      <c r="A3" s="96"/>
      <c r="B3" s="97" t="s">
        <v>102</v>
      </c>
      <c r="C3" s="98" t="str">
        <f t="array" ref="C3">IF(AND((C6:C7="Done")+(C6:C7="N/A")), "DONE", "IN PROGRESS")</f>
        <v>IN PROGRESS</v>
      </c>
      <c r="D3" s="112"/>
      <c r="E3" s="78"/>
      <c r="F3" s="72"/>
      <c r="G3" s="73"/>
      <c r="H3" s="73"/>
      <c r="I3" s="74"/>
      <c r="J3" s="74"/>
      <c r="K3" s="74"/>
    </row>
    <row r="4" outlineLevel="1">
      <c r="A4" s="333" t="s">
        <v>506</v>
      </c>
      <c r="B4" s="142" t="s">
        <v>507</v>
      </c>
      <c r="C4" s="334" t="s">
        <v>86</v>
      </c>
      <c r="D4" s="335">
        <f>SetupTracking!$B$3-1</f>
        <v>45855</v>
      </c>
      <c r="E4" s="336"/>
      <c r="F4" s="337" t="s">
        <v>508</v>
      </c>
      <c r="G4" s="338" t="s">
        <v>509</v>
      </c>
      <c r="H4" s="337" t="s">
        <v>510</v>
      </c>
      <c r="I4" s="337" t="s">
        <v>511</v>
      </c>
      <c r="J4" s="339" t="s">
        <v>130</v>
      </c>
      <c r="K4" s="337" t="s">
        <v>512</v>
      </c>
    </row>
    <row r="5" outlineLevel="1">
      <c r="A5" s="333" t="s">
        <v>506</v>
      </c>
      <c r="B5" s="340" t="s">
        <v>513</v>
      </c>
      <c r="C5" s="334" t="s">
        <v>86</v>
      </c>
      <c r="D5" s="335">
        <f>SetupTracking!$B$3-1</f>
        <v>45855</v>
      </c>
      <c r="E5" s="336"/>
      <c r="F5" s="337" t="s">
        <v>514</v>
      </c>
      <c r="G5" s="341" t="s">
        <v>515</v>
      </c>
      <c r="H5" s="337"/>
      <c r="I5" s="337"/>
      <c r="J5" s="339" t="s">
        <v>130</v>
      </c>
      <c r="K5" s="337" t="s">
        <v>512</v>
      </c>
    </row>
    <row r="6" outlineLevel="1">
      <c r="A6" s="75" t="s">
        <v>506</v>
      </c>
      <c r="B6" s="76" t="s">
        <v>516</v>
      </c>
      <c r="C6" s="77" t="s">
        <v>86</v>
      </c>
      <c r="D6" s="87">
        <f>SetupTracking!$B$3-3</f>
        <v>45853</v>
      </c>
      <c r="E6" s="342"/>
      <c r="F6" s="79" t="s">
        <v>517</v>
      </c>
      <c r="G6" s="88" t="s">
        <v>518</v>
      </c>
      <c r="H6" s="74"/>
      <c r="I6" s="74"/>
      <c r="J6" s="81"/>
      <c r="K6" s="74"/>
    </row>
    <row r="7" outlineLevel="1">
      <c r="A7" s="75" t="s">
        <v>506</v>
      </c>
      <c r="B7" s="76" t="s">
        <v>519</v>
      </c>
      <c r="C7" s="77" t="s">
        <v>86</v>
      </c>
      <c r="D7" s="87">
        <f>SetupTracking!$B$3+1</f>
        <v>45857</v>
      </c>
      <c r="E7" s="78"/>
      <c r="F7" s="79" t="s">
        <v>520</v>
      </c>
      <c r="G7" s="88" t="s">
        <v>521</v>
      </c>
      <c r="H7" s="74"/>
      <c r="I7" s="74"/>
      <c r="J7" s="81"/>
      <c r="K7" s="74"/>
    </row>
    <row r="8">
      <c r="A8" s="343"/>
      <c r="B8" s="344" t="s">
        <v>103</v>
      </c>
      <c r="C8" s="98" t="str">
        <f t="array" ref="C8">IF(AND((C9:C12="Done")+(C9:C12="N/A")), "DONE", "IN PROGRESS")</f>
        <v>IN PROGRESS</v>
      </c>
      <c r="D8" s="84"/>
      <c r="E8" s="85"/>
      <c r="F8" s="85"/>
      <c r="G8" s="86"/>
      <c r="H8" s="86"/>
      <c r="I8" s="86"/>
      <c r="J8" s="86"/>
      <c r="K8" s="86"/>
    </row>
    <row r="9" outlineLevel="1">
      <c r="A9" s="75" t="s">
        <v>506</v>
      </c>
      <c r="B9" s="76" t="s">
        <v>522</v>
      </c>
      <c r="C9" s="77" t="s">
        <v>86</v>
      </c>
      <c r="D9" s="87">
        <f>SetupTracking!$B$4-7</f>
        <v>45850</v>
      </c>
      <c r="E9" s="78"/>
      <c r="F9" s="79" t="s">
        <v>523</v>
      </c>
      <c r="G9" s="117" t="s">
        <v>524</v>
      </c>
      <c r="H9" s="79" t="s">
        <v>525</v>
      </c>
      <c r="I9" s="116" t="s">
        <v>526</v>
      </c>
      <c r="J9" s="118" t="s">
        <v>130</v>
      </c>
      <c r="K9" s="79" t="s">
        <v>512</v>
      </c>
    </row>
    <row r="10" outlineLevel="1">
      <c r="A10" s="75" t="s">
        <v>506</v>
      </c>
      <c r="B10" s="76" t="s">
        <v>527</v>
      </c>
      <c r="C10" s="77" t="s">
        <v>86</v>
      </c>
      <c r="D10" s="87">
        <f>SetupTracking!$B$4-7</f>
        <v>45850</v>
      </c>
      <c r="E10" s="78"/>
      <c r="F10" s="79" t="s">
        <v>528</v>
      </c>
      <c r="G10" s="117" t="s">
        <v>529</v>
      </c>
      <c r="H10" s="79" t="s">
        <v>530</v>
      </c>
      <c r="I10" s="116" t="s">
        <v>531</v>
      </c>
      <c r="J10" s="118" t="s">
        <v>130</v>
      </c>
      <c r="K10" s="79" t="s">
        <v>512</v>
      </c>
    </row>
    <row r="11" outlineLevel="1">
      <c r="A11" s="75" t="s">
        <v>506</v>
      </c>
      <c r="B11" s="345" t="s">
        <v>532</v>
      </c>
      <c r="C11" s="77" t="s">
        <v>86</v>
      </c>
      <c r="D11" s="87">
        <f>SetupTracking!$B$4-2</f>
        <v>45855</v>
      </c>
      <c r="E11" s="78"/>
      <c r="F11" s="79" t="s">
        <v>533</v>
      </c>
      <c r="G11" s="80"/>
      <c r="H11" s="79" t="s">
        <v>534</v>
      </c>
      <c r="I11" s="74"/>
      <c r="J11" s="81"/>
      <c r="K11" s="79"/>
    </row>
    <row r="12" outlineLevel="1">
      <c r="A12" s="75" t="s">
        <v>506</v>
      </c>
      <c r="B12" s="76" t="s">
        <v>535</v>
      </c>
      <c r="C12" s="78" t="s">
        <v>86</v>
      </c>
      <c r="D12" s="87">
        <f>SetupTracking!$B$4+1</f>
        <v>45858</v>
      </c>
      <c r="E12" s="78"/>
      <c r="F12" s="79" t="s">
        <v>536</v>
      </c>
      <c r="G12" s="88" t="s">
        <v>537</v>
      </c>
      <c r="H12" s="79" t="s">
        <v>538</v>
      </c>
      <c r="I12" s="74"/>
      <c r="J12" s="81"/>
      <c r="K12" s="79"/>
    </row>
    <row r="13">
      <c r="A13" s="96"/>
      <c r="B13" s="97" t="s">
        <v>118</v>
      </c>
      <c r="C13" s="98" t="str">
        <f t="array" ref="C13">IF(AND((C14="Done")+(C14="N/A")), "DONE", "IN PROGRESS")</f>
        <v>IN PROGRESS</v>
      </c>
      <c r="D13" s="84"/>
      <c r="E13" s="85"/>
      <c r="F13" s="85"/>
      <c r="G13" s="86"/>
      <c r="H13" s="86"/>
      <c r="I13" s="86"/>
      <c r="J13" s="86"/>
      <c r="K13" s="86"/>
    </row>
    <row r="14" outlineLevel="1">
      <c r="A14" s="75" t="s">
        <v>506</v>
      </c>
      <c r="B14" s="76" t="s">
        <v>539</v>
      </c>
      <c r="C14" s="77" t="s">
        <v>86</v>
      </c>
      <c r="D14" s="87">
        <f>SetupTracking!$B$5-1</f>
        <v>45857</v>
      </c>
      <c r="E14" s="78"/>
      <c r="F14" s="79" t="s">
        <v>540</v>
      </c>
      <c r="G14" s="88" t="s">
        <v>541</v>
      </c>
      <c r="H14" s="123" t="s">
        <v>542</v>
      </c>
      <c r="I14" s="123"/>
      <c r="J14" s="346"/>
      <c r="K14" s="123"/>
    </row>
    <row r="15" ht="21.75" customHeight="1">
      <c r="A15" s="100"/>
      <c r="B15" s="101" t="s">
        <v>124</v>
      </c>
      <c r="C15" s="102"/>
      <c r="D15" s="102"/>
      <c r="E15" s="103"/>
      <c r="F15" s="104"/>
      <c r="G15" s="105"/>
      <c r="H15" s="105"/>
      <c r="I15" s="105"/>
      <c r="J15" s="106"/>
      <c r="K15" s="105"/>
    </row>
    <row r="16">
      <c r="A16" s="107"/>
      <c r="B16" s="108" t="str">
        <f t="shared" ref="B16:I16" si="1">B1</f>
        <v>Item</v>
      </c>
      <c r="C16" s="58" t="str">
        <f t="shared" si="1"/>
        <v>Status</v>
      </c>
      <c r="D16" s="58" t="str">
        <f t="shared" si="1"/>
        <v>Due by</v>
      </c>
      <c r="E16" s="58" t="str">
        <f t="shared" si="1"/>
        <v>Completed by</v>
      </c>
      <c r="F16" s="108" t="str">
        <f t="shared" si="1"/>
        <v>Temp-Notes</v>
      </c>
      <c r="G16" s="109" t="str">
        <f t="shared" si="1"/>
        <v>Steps To Complete</v>
      </c>
      <c r="H16" s="110" t="str">
        <f t="shared" si="1"/>
        <v>Suggested Slack Post Text 
(unless otherwise stated)</v>
      </c>
      <c r="I16" s="110" t="str">
        <f t="shared" si="1"/>
        <v>Suggested Slack Thread Text 
(unless otherwise stated)</v>
      </c>
      <c r="J16" s="111"/>
      <c r="K16" s="110"/>
    </row>
    <row r="17">
      <c r="A17" s="96"/>
      <c r="B17" s="97" t="s">
        <v>125</v>
      </c>
      <c r="C17" s="98" t="str">
        <f t="array" ref="C17">IF(AND((C20:C32="Done")+(C20:C32="N/A")), "DONE", "IN PROGRESS")</f>
        <v>IN PROGRESS</v>
      </c>
      <c r="D17" s="112"/>
      <c r="E17" s="71"/>
      <c r="F17" s="72"/>
      <c r="G17" s="113"/>
      <c r="H17" s="113"/>
      <c r="I17" s="74"/>
      <c r="J17" s="74"/>
      <c r="K17" s="74"/>
    </row>
    <row r="18" outlineLevel="1">
      <c r="A18" s="75" t="s">
        <v>506</v>
      </c>
      <c r="B18" s="76" t="s">
        <v>543</v>
      </c>
      <c r="C18" s="77" t="s">
        <v>86</v>
      </c>
      <c r="D18" s="87">
        <f>SetupTracking!$B$2-7</f>
        <v>45848</v>
      </c>
      <c r="E18" s="78"/>
      <c r="F18" s="79" t="s">
        <v>544</v>
      </c>
      <c r="G18" s="7" t="s">
        <v>545</v>
      </c>
      <c r="H18" s="116"/>
      <c r="I18" s="116"/>
      <c r="J18" s="123"/>
      <c r="K18" s="123"/>
    </row>
    <row r="19" outlineLevel="1">
      <c r="A19" s="75" t="s">
        <v>506</v>
      </c>
      <c r="B19" s="76" t="s">
        <v>546</v>
      </c>
      <c r="C19" s="77" t="s">
        <v>86</v>
      </c>
      <c r="D19" s="87">
        <f>SetupTracking!$B$2-7</f>
        <v>45848</v>
      </c>
      <c r="E19" s="78"/>
      <c r="F19" s="79" t="s">
        <v>547</v>
      </c>
      <c r="G19" s="7" t="s">
        <v>548</v>
      </c>
      <c r="H19" s="116"/>
      <c r="I19" s="116"/>
      <c r="J19" s="123"/>
      <c r="K19" s="123"/>
    </row>
    <row r="20" outlineLevel="1">
      <c r="A20" s="75" t="s">
        <v>506</v>
      </c>
      <c r="B20" s="76" t="s">
        <v>549</v>
      </c>
      <c r="C20" s="77" t="s">
        <v>86</v>
      </c>
      <c r="D20" s="87">
        <f>SetupTracking!$B$2-0</f>
        <v>45855</v>
      </c>
      <c r="E20" s="78"/>
      <c r="F20" s="79" t="s">
        <v>550</v>
      </c>
      <c r="G20" s="152" t="s">
        <v>551</v>
      </c>
      <c r="H20" s="347" t="s">
        <v>552</v>
      </c>
      <c r="I20" s="347" t="s">
        <v>553</v>
      </c>
      <c r="J20" s="348" t="s">
        <v>170</v>
      </c>
      <c r="K20" s="123"/>
    </row>
    <row r="21" outlineLevel="1">
      <c r="A21" s="75" t="s">
        <v>506</v>
      </c>
      <c r="B21" s="175" t="s">
        <v>554</v>
      </c>
      <c r="C21" s="77" t="s">
        <v>86</v>
      </c>
      <c r="D21" s="87">
        <f>SetupTracking!$B$2-0</f>
        <v>45855</v>
      </c>
      <c r="E21" s="78"/>
      <c r="F21" s="93" t="s">
        <v>555</v>
      </c>
      <c r="G21" s="152" t="s">
        <v>556</v>
      </c>
      <c r="H21" s="80"/>
      <c r="I21" s="127"/>
      <c r="J21" s="118" t="s">
        <v>130</v>
      </c>
      <c r="K21" s="123"/>
    </row>
    <row r="22" outlineLevel="1">
      <c r="A22" s="75" t="s">
        <v>506</v>
      </c>
      <c r="B22" s="175" t="s">
        <v>557</v>
      </c>
      <c r="C22" s="77" t="s">
        <v>86</v>
      </c>
      <c r="D22" s="87">
        <f>SetupTracking!$B$2-0</f>
        <v>45855</v>
      </c>
      <c r="E22" s="78"/>
      <c r="F22" s="93" t="s">
        <v>558</v>
      </c>
      <c r="G22" s="165" t="s">
        <v>559</v>
      </c>
      <c r="H22" s="88" t="s">
        <v>560</v>
      </c>
      <c r="I22" s="349"/>
      <c r="J22" s="348" t="s">
        <v>170</v>
      </c>
      <c r="K22" s="123"/>
    </row>
    <row r="23" outlineLevel="1">
      <c r="A23" s="75" t="s">
        <v>506</v>
      </c>
      <c r="B23" s="76" t="s">
        <v>561</v>
      </c>
      <c r="C23" s="77" t="s">
        <v>86</v>
      </c>
      <c r="D23" s="87">
        <f>SetupTracking!$B$2-0</f>
        <v>45855</v>
      </c>
      <c r="E23" s="78"/>
      <c r="F23" s="79"/>
      <c r="G23" s="152" t="s">
        <v>562</v>
      </c>
      <c r="H23" s="155"/>
      <c r="I23" s="349"/>
      <c r="J23" s="128"/>
      <c r="K23" s="123"/>
    </row>
    <row r="24" outlineLevel="1">
      <c r="A24" s="75" t="s">
        <v>506</v>
      </c>
      <c r="B24" s="175" t="s">
        <v>563</v>
      </c>
      <c r="C24" s="77" t="s">
        <v>86</v>
      </c>
      <c r="D24" s="87">
        <f>SetupTracking!$B$2-0</f>
        <v>45855</v>
      </c>
      <c r="E24" s="78"/>
      <c r="F24" s="79"/>
      <c r="G24" s="152" t="s">
        <v>564</v>
      </c>
      <c r="H24" s="345" t="s">
        <v>565</v>
      </c>
      <c r="I24" s="349"/>
      <c r="J24" s="128"/>
      <c r="K24" s="123"/>
    </row>
    <row r="25" ht="123.75" customHeight="1" outlineLevel="1">
      <c r="A25" s="75" t="s">
        <v>506</v>
      </c>
      <c r="B25" s="76" t="s">
        <v>566</v>
      </c>
      <c r="C25" s="77" t="s">
        <v>86</v>
      </c>
      <c r="D25" s="87">
        <f>SetupTracking!$B$2-0</f>
        <v>45855</v>
      </c>
      <c r="E25" s="78"/>
      <c r="F25" s="93" t="str">
        <f>F22</f>
        <v>Dashboard: LINK</v>
      </c>
      <c r="G25" s="152" t="s">
        <v>567</v>
      </c>
      <c r="H25" s="350" t="s">
        <v>568</v>
      </c>
      <c r="I25" s="80"/>
      <c r="J25" s="348" t="s">
        <v>170</v>
      </c>
      <c r="K25" s="123"/>
    </row>
    <row r="26" outlineLevel="1">
      <c r="A26" s="75" t="s">
        <v>506</v>
      </c>
      <c r="B26" s="88" t="s">
        <v>569</v>
      </c>
      <c r="C26" s="77" t="s">
        <v>86</v>
      </c>
      <c r="D26" s="87">
        <f>SetupTracking!$B$2-0</f>
        <v>45855</v>
      </c>
      <c r="E26" s="78"/>
      <c r="F26" s="88" t="s">
        <v>570</v>
      </c>
      <c r="G26" s="152" t="s">
        <v>571</v>
      </c>
      <c r="H26" s="80"/>
      <c r="I26" s="80"/>
      <c r="J26" s="118" t="s">
        <v>130</v>
      </c>
      <c r="K26" s="123"/>
    </row>
    <row r="27" outlineLevel="1">
      <c r="A27" s="75" t="s">
        <v>506</v>
      </c>
      <c r="B27" s="93" t="s">
        <v>572</v>
      </c>
      <c r="C27" s="77" t="s">
        <v>86</v>
      </c>
      <c r="D27" s="87">
        <f>SetupTracking!$B$2-0</f>
        <v>45855</v>
      </c>
      <c r="E27" s="78"/>
      <c r="F27" s="93" t="s">
        <v>573</v>
      </c>
      <c r="G27" s="165" t="s">
        <v>574</v>
      </c>
      <c r="H27" s="80"/>
      <c r="I27" s="127"/>
      <c r="J27" s="118" t="s">
        <v>130</v>
      </c>
      <c r="K27" s="123"/>
    </row>
    <row r="28" outlineLevel="1">
      <c r="A28" s="75" t="s">
        <v>506</v>
      </c>
      <c r="B28" s="88" t="s">
        <v>575</v>
      </c>
      <c r="C28" s="77" t="s">
        <v>86</v>
      </c>
      <c r="D28" s="87">
        <f>SetupTracking!$B$2-0</f>
        <v>45855</v>
      </c>
      <c r="E28" s="78"/>
      <c r="F28" s="79" t="s">
        <v>576</v>
      </c>
      <c r="G28" s="351" t="s">
        <v>577</v>
      </c>
      <c r="H28" s="340" t="s">
        <v>578</v>
      </c>
      <c r="I28" s="127"/>
      <c r="J28" s="348" t="s">
        <v>170</v>
      </c>
      <c r="K28" s="123"/>
    </row>
    <row r="29" outlineLevel="1">
      <c r="A29" s="75" t="s">
        <v>506</v>
      </c>
      <c r="B29" s="76" t="s">
        <v>579</v>
      </c>
      <c r="C29" s="77" t="s">
        <v>86</v>
      </c>
      <c r="D29" s="87">
        <f>SetupTracking!$B$2-0</f>
        <v>45855</v>
      </c>
      <c r="E29" s="78"/>
      <c r="F29" s="93" t="s">
        <v>580</v>
      </c>
      <c r="G29" s="152" t="s">
        <v>581</v>
      </c>
      <c r="H29" s="76"/>
      <c r="I29" s="127"/>
      <c r="J29" s="118" t="s">
        <v>130</v>
      </c>
      <c r="K29" s="123"/>
    </row>
    <row r="30" outlineLevel="1">
      <c r="A30" s="75" t="s">
        <v>506</v>
      </c>
      <c r="B30" s="76" t="s">
        <v>582</v>
      </c>
      <c r="C30" s="77" t="s">
        <v>86</v>
      </c>
      <c r="D30" s="87">
        <f>SetupTracking!$B$2-0</f>
        <v>45855</v>
      </c>
      <c r="E30" s="78"/>
      <c r="F30" s="352" t="s">
        <v>583</v>
      </c>
      <c r="G30" s="152" t="s">
        <v>584</v>
      </c>
      <c r="H30" s="76"/>
      <c r="I30" s="127"/>
      <c r="J30" s="118" t="s">
        <v>130</v>
      </c>
      <c r="K30" s="123"/>
    </row>
    <row r="31" outlineLevel="1">
      <c r="A31" s="75" t="s">
        <v>506</v>
      </c>
      <c r="B31" s="76" t="s">
        <v>585</v>
      </c>
      <c r="C31" s="77" t="s">
        <v>86</v>
      </c>
      <c r="D31" s="87">
        <f>SetupTracking!$B$2-0</f>
        <v>45855</v>
      </c>
      <c r="E31" s="78"/>
      <c r="F31" s="93"/>
      <c r="G31" s="152" t="s">
        <v>586</v>
      </c>
      <c r="H31" s="76"/>
      <c r="I31" s="127"/>
      <c r="J31" s="118" t="s">
        <v>130</v>
      </c>
      <c r="K31" s="123"/>
    </row>
    <row r="32" outlineLevel="1">
      <c r="A32" s="75" t="s">
        <v>506</v>
      </c>
      <c r="B32" s="76" t="s">
        <v>587</v>
      </c>
      <c r="C32" s="78" t="s">
        <v>86</v>
      </c>
      <c r="D32" s="87">
        <f>SetupTracking!$B$2-0</f>
        <v>45855</v>
      </c>
      <c r="E32" s="78"/>
      <c r="F32" s="155" t="s">
        <v>588</v>
      </c>
      <c r="G32" s="76" t="s">
        <v>589</v>
      </c>
      <c r="H32" s="353" t="str">
        <f>"Deploy Time Alignment for " &amp;SetupTracking!B1 &amp;" on " &amp;TEXT(SetupTracking!B6,"ddd mmm d") &amp;" :thread:"</f>
        <v>Deploy Time Alignment for 34.10 on Mon Jul 21 :thread:</v>
      </c>
      <c r="I32" s="92" t="s">
        <v>590</v>
      </c>
      <c r="J32" s="118" t="s">
        <v>130</v>
      </c>
      <c r="K32" s="123"/>
    </row>
    <row r="33">
      <c r="A33" s="149"/>
      <c r="B33" s="150" t="s">
        <v>171</v>
      </c>
      <c r="C33" s="98" t="str">
        <f t="array" ref="C33">IF(AND((C34:C36="Done")+(C34:C36="N/A")+(C34:C38="AFTER 11PM ET HARDLOCK")), "DONE", "IN PROGRESS")</f>
        <v>#N/A</v>
      </c>
      <c r="D33" s="112"/>
      <c r="E33" s="71"/>
      <c r="F33" s="72"/>
      <c r="G33" s="151"/>
      <c r="H33" s="151"/>
      <c r="I33" s="74"/>
      <c r="J33" s="74"/>
      <c r="K33" s="74"/>
    </row>
    <row r="34" outlineLevel="1">
      <c r="A34" s="75" t="s">
        <v>506</v>
      </c>
      <c r="B34" s="76" t="s">
        <v>591</v>
      </c>
      <c r="C34" s="78" t="s">
        <v>86</v>
      </c>
      <c r="D34" s="87">
        <f>SetupTracking!$B$3-1</f>
        <v>45855</v>
      </c>
      <c r="E34" s="78"/>
      <c r="F34" s="354" t="s">
        <v>592</v>
      </c>
      <c r="G34" s="80" t="s">
        <v>593</v>
      </c>
      <c r="H34" s="79" t="s">
        <v>594</v>
      </c>
      <c r="I34" s="79" t="s">
        <v>595</v>
      </c>
      <c r="J34" s="118" t="s">
        <v>130</v>
      </c>
      <c r="K34" s="123"/>
    </row>
    <row r="35" outlineLevel="1">
      <c r="A35" s="75" t="s">
        <v>506</v>
      </c>
      <c r="B35" s="199" t="s">
        <v>596</v>
      </c>
      <c r="C35" s="78" t="s">
        <v>86</v>
      </c>
      <c r="D35" s="87">
        <f>SetupTracking!$B$3-0</f>
        <v>45856</v>
      </c>
      <c r="E35" s="78"/>
      <c r="F35" s="123"/>
      <c r="G35" s="355" t="s">
        <v>597</v>
      </c>
      <c r="H35" s="356" t="s">
        <v>598</v>
      </c>
      <c r="I35" s="119" t="s">
        <v>131</v>
      </c>
      <c r="J35" s="118" t="s">
        <v>130</v>
      </c>
      <c r="K35" s="123"/>
    </row>
    <row r="36" outlineLevel="1">
      <c r="A36" s="75" t="s">
        <v>506</v>
      </c>
      <c r="B36" s="212" t="s">
        <v>599</v>
      </c>
      <c r="C36" s="77" t="s">
        <v>86</v>
      </c>
      <c r="D36" s="87">
        <f>SetupTracking!$B$3-0</f>
        <v>45856</v>
      </c>
      <c r="E36" s="78"/>
      <c r="F36" s="76"/>
      <c r="G36" s="76" t="s">
        <v>600</v>
      </c>
      <c r="H36" s="357"/>
      <c r="I36" s="357"/>
      <c r="J36" s="207"/>
      <c r="K36" s="357"/>
    </row>
    <row r="37" outlineLevel="1">
      <c r="A37" s="75" t="s">
        <v>506</v>
      </c>
      <c r="B37" s="76" t="s">
        <v>601</v>
      </c>
      <c r="C37" s="77" t="s">
        <v>86</v>
      </c>
      <c r="D37" s="87">
        <f>SetupTracking!$B$3-0</f>
        <v>45856</v>
      </c>
      <c r="E37" s="78"/>
      <c r="F37" s="79" t="s">
        <v>602</v>
      </c>
      <c r="G37" s="88" t="s">
        <v>603</v>
      </c>
      <c r="H37" s="79" t="s">
        <v>604</v>
      </c>
      <c r="I37" s="358" t="s">
        <v>605</v>
      </c>
      <c r="J37" s="81"/>
      <c r="K37" s="79"/>
    </row>
    <row r="38" ht="21.75" customHeight="1" outlineLevel="1">
      <c r="A38" s="153"/>
      <c r="B38" s="154" t="s">
        <v>176</v>
      </c>
      <c r="C38" s="154" t="s">
        <v>176</v>
      </c>
      <c r="F38" s="154" t="s">
        <v>176</v>
      </c>
      <c r="G38" s="154" t="s">
        <v>176</v>
      </c>
      <c r="H38" s="154" t="s">
        <v>176</v>
      </c>
      <c r="I38" s="154" t="s">
        <v>176</v>
      </c>
      <c r="J38" s="154"/>
      <c r="K38" s="154"/>
    </row>
    <row r="39">
      <c r="A39" s="96"/>
      <c r="B39" s="97" t="s">
        <v>187</v>
      </c>
      <c r="C39" s="98" t="str">
        <f t="array" ref="C39">IF(AND((C40:C41="Done")+(C40:C41="N/A")+(C40:C41="AFTER 11PM ET PENCILS DOWN")), "DONE", "IN PROGRESS")</f>
        <v>IN PROGRESS</v>
      </c>
      <c r="D39" s="112"/>
      <c r="E39" s="71"/>
      <c r="F39" s="72"/>
      <c r="G39" s="151"/>
      <c r="H39" s="151"/>
      <c r="I39" s="74"/>
      <c r="J39" s="81"/>
      <c r="K39" s="74"/>
    </row>
    <row r="40" outlineLevel="1">
      <c r="A40" s="75" t="s">
        <v>506</v>
      </c>
      <c r="B40" s="88" t="s">
        <v>606</v>
      </c>
      <c r="C40" s="77" t="s">
        <v>86</v>
      </c>
      <c r="D40" s="87">
        <f>SetupTracking!$B$4</f>
        <v>45857</v>
      </c>
      <c r="E40" s="78"/>
      <c r="F40" s="93" t="s">
        <v>607</v>
      </c>
      <c r="G40" s="88" t="s">
        <v>608</v>
      </c>
      <c r="H40" s="359" t="s">
        <v>609</v>
      </c>
      <c r="I40" s="359" t="s">
        <v>610</v>
      </c>
      <c r="J40" s="118" t="s">
        <v>130</v>
      </c>
      <c r="K40" s="163"/>
    </row>
    <row r="41" outlineLevel="1">
      <c r="A41" s="75" t="s">
        <v>506</v>
      </c>
      <c r="B41" s="155" t="s">
        <v>611</v>
      </c>
      <c r="C41" s="77" t="s">
        <v>86</v>
      </c>
      <c r="D41" s="87">
        <f>SetupTracking!$B$4</f>
        <v>45857</v>
      </c>
      <c r="E41" s="78"/>
      <c r="F41" s="93" t="s">
        <v>612</v>
      </c>
      <c r="G41" s="80" t="s">
        <v>613</v>
      </c>
      <c r="H41" s="156" t="s">
        <v>614</v>
      </c>
      <c r="I41" s="360" t="s">
        <v>615</v>
      </c>
      <c r="J41" s="158"/>
      <c r="K41" s="159"/>
    </row>
    <row r="42" ht="21.75" customHeight="1" outlineLevel="1">
      <c r="A42" s="153"/>
      <c r="B42" s="154" t="s">
        <v>209</v>
      </c>
      <c r="C42" s="170" t="s">
        <v>209</v>
      </c>
      <c r="F42" s="170" t="s">
        <v>209</v>
      </c>
      <c r="G42" s="154" t="s">
        <v>209</v>
      </c>
      <c r="H42" s="171" t="s">
        <v>209</v>
      </c>
      <c r="I42" s="154" t="s">
        <v>209</v>
      </c>
      <c r="J42" s="154"/>
      <c r="K42" s="154"/>
    </row>
    <row r="43">
      <c r="A43" s="153"/>
      <c r="B43" s="172" t="s">
        <v>222</v>
      </c>
      <c r="C43" s="102"/>
      <c r="D43" s="102"/>
      <c r="E43" s="173"/>
      <c r="F43" s="174"/>
      <c r="G43" s="174"/>
      <c r="H43" s="174"/>
      <c r="I43" s="174"/>
      <c r="J43" s="173"/>
      <c r="K43" s="174"/>
    </row>
    <row r="44">
      <c r="A44" s="96"/>
      <c r="B44" s="97" t="s">
        <v>118</v>
      </c>
      <c r="C44" s="98" t="str">
        <f t="array" ref="C44">IF(AND((C45:C49="Done")+(C45:C49="N/A")), "DONE", "IN PROGRESS")</f>
        <v>IN PROGRESS</v>
      </c>
      <c r="D44" s="112"/>
      <c r="E44" s="71"/>
      <c r="F44" s="72"/>
      <c r="G44" s="151"/>
      <c r="H44" s="151"/>
      <c r="I44" s="74"/>
      <c r="J44" s="74"/>
      <c r="K44" s="74"/>
    </row>
    <row r="45" outlineLevel="1">
      <c r="A45" s="75" t="s">
        <v>506</v>
      </c>
      <c r="B45" s="345" t="s">
        <v>616</v>
      </c>
      <c r="C45" s="78" t="s">
        <v>86</v>
      </c>
      <c r="D45" s="87">
        <f>SetupTracking!$B$5-2</f>
        <v>45856</v>
      </c>
      <c r="E45" s="78"/>
      <c r="F45" s="76" t="s">
        <v>617</v>
      </c>
      <c r="G45" s="88" t="s">
        <v>618</v>
      </c>
      <c r="I45" s="92" t="s">
        <v>619</v>
      </c>
      <c r="J45" s="348" t="s">
        <v>170</v>
      </c>
      <c r="K45" s="123"/>
    </row>
    <row r="46" outlineLevel="1">
      <c r="A46" s="75" t="s">
        <v>506</v>
      </c>
      <c r="B46" s="155" t="s">
        <v>620</v>
      </c>
      <c r="C46" s="78" t="s">
        <v>86</v>
      </c>
      <c r="D46" s="87">
        <f>SetupTracking!$B$5-2</f>
        <v>45856</v>
      </c>
      <c r="E46" s="78"/>
      <c r="F46" s="76" t="s">
        <v>621</v>
      </c>
      <c r="G46" s="80" t="s">
        <v>622</v>
      </c>
      <c r="H46" s="359" t="s">
        <v>623</v>
      </c>
      <c r="I46" s="92" t="s">
        <v>624</v>
      </c>
      <c r="J46" s="77" t="s">
        <v>130</v>
      </c>
      <c r="K46" s="123"/>
    </row>
    <row r="47" outlineLevel="1">
      <c r="A47" s="75" t="s">
        <v>506</v>
      </c>
      <c r="B47" s="88" t="s">
        <v>625</v>
      </c>
      <c r="C47" s="77" t="s">
        <v>86</v>
      </c>
      <c r="D47" s="87">
        <f>SetupTracking!$B$5-1</f>
        <v>45857</v>
      </c>
      <c r="E47" s="78"/>
      <c r="F47" s="76"/>
      <c r="G47" s="135" t="s">
        <v>626</v>
      </c>
      <c r="H47" s="340" t="s">
        <v>627</v>
      </c>
      <c r="I47" s="119" t="s">
        <v>131</v>
      </c>
      <c r="J47" s="176" t="s">
        <v>130</v>
      </c>
      <c r="K47" s="123"/>
    </row>
    <row r="48" outlineLevel="1">
      <c r="A48" s="75" t="s">
        <v>506</v>
      </c>
      <c r="B48" s="208" t="s">
        <v>628</v>
      </c>
      <c r="C48" s="77" t="s">
        <v>86</v>
      </c>
      <c r="D48" s="87">
        <f>SetupTracking!$B$5-1</f>
        <v>45857</v>
      </c>
      <c r="E48" s="78"/>
      <c r="F48" s="93" t="s">
        <v>629</v>
      </c>
      <c r="G48" s="133" t="s">
        <v>630</v>
      </c>
      <c r="H48" s="152" t="s">
        <v>631</v>
      </c>
      <c r="I48" s="79"/>
      <c r="J48" s="176" t="s">
        <v>130</v>
      </c>
      <c r="K48" s="123"/>
    </row>
    <row r="49" outlineLevel="1">
      <c r="A49" s="75" t="s">
        <v>506</v>
      </c>
      <c r="B49" s="88" t="s">
        <v>632</v>
      </c>
      <c r="C49" s="78" t="s">
        <v>86</v>
      </c>
      <c r="D49" s="87">
        <f>SetupTracking!$B$5-1</f>
        <v>45857</v>
      </c>
      <c r="E49" s="78"/>
      <c r="F49" s="93" t="s">
        <v>633</v>
      </c>
      <c r="G49" s="88" t="s">
        <v>634</v>
      </c>
      <c r="H49" s="76"/>
      <c r="I49" s="74"/>
      <c r="J49" s="90"/>
      <c r="K49" s="123"/>
    </row>
    <row r="50" ht="21.75" customHeight="1">
      <c r="A50" s="153"/>
      <c r="B50" s="172" t="s">
        <v>236</v>
      </c>
      <c r="C50" s="102"/>
      <c r="D50" s="102"/>
      <c r="E50" s="173"/>
      <c r="F50" s="174"/>
      <c r="G50" s="174"/>
      <c r="H50" s="174"/>
      <c r="I50" s="174"/>
      <c r="J50" s="173"/>
      <c r="K50" s="174"/>
    </row>
    <row r="51">
      <c r="A51" s="96"/>
      <c r="B51" s="97"/>
      <c r="C51" s="98" t="str">
        <f t="array" ref="C51">IF(AND((C53:C54="Done")+(C53:C54="N/A")), "DONE", "IN PROGRESS")</f>
        <v>IN PROGRESS</v>
      </c>
      <c r="D51" s="112"/>
      <c r="E51" s="71"/>
      <c r="F51" s="72"/>
      <c r="G51" s="151"/>
      <c r="H51" s="151"/>
      <c r="I51" s="74"/>
      <c r="J51" s="74"/>
      <c r="K51" s="74"/>
    </row>
    <row r="52" outlineLevel="1">
      <c r="A52" s="75" t="s">
        <v>506</v>
      </c>
      <c r="B52" s="147" t="s">
        <v>635</v>
      </c>
      <c r="C52" s="241" t="s">
        <v>86</v>
      </c>
      <c r="D52" s="87">
        <f>SetupTracking!$B$5+1</f>
        <v>45859</v>
      </c>
      <c r="E52" s="166"/>
      <c r="F52" s="79" t="s">
        <v>636</v>
      </c>
      <c r="G52" s="79" t="s">
        <v>637</v>
      </c>
      <c r="H52" s="157" t="s">
        <v>638</v>
      </c>
      <c r="I52" s="159"/>
      <c r="J52" s="348" t="s">
        <v>170</v>
      </c>
      <c r="K52" s="123"/>
    </row>
    <row r="53" outlineLevel="1">
      <c r="A53" s="361" t="s">
        <v>506</v>
      </c>
      <c r="B53" s="91" t="s">
        <v>639</v>
      </c>
      <c r="C53" s="78" t="s">
        <v>86</v>
      </c>
      <c r="D53" s="87">
        <f>SetupTracking!$B$5-0</f>
        <v>45858</v>
      </c>
      <c r="E53" s="362"/>
      <c r="F53" s="164" t="s">
        <v>640</v>
      </c>
      <c r="G53" s="363" t="s">
        <v>641</v>
      </c>
      <c r="H53" s="139"/>
      <c r="I53" s="139"/>
      <c r="J53" s="139"/>
      <c r="K53" s="139"/>
    </row>
    <row r="54" outlineLevel="1">
      <c r="A54" s="75" t="s">
        <v>506</v>
      </c>
      <c r="B54" s="155" t="s">
        <v>642</v>
      </c>
      <c r="C54" s="241" t="s">
        <v>86</v>
      </c>
      <c r="D54" s="87">
        <f>SetupTracking!$B$6-1</f>
        <v>45858</v>
      </c>
      <c r="E54" s="166"/>
      <c r="F54" s="79" t="s">
        <v>643</v>
      </c>
      <c r="G54" s="358" t="s">
        <v>644</v>
      </c>
      <c r="H54" s="159"/>
      <c r="I54" s="364" t="s">
        <v>645</v>
      </c>
      <c r="J54" s="348"/>
      <c r="K54" s="360"/>
    </row>
    <row r="55" ht="21.75" customHeight="1">
      <c r="A55" s="187"/>
      <c r="B55" s="188" t="s">
        <v>255</v>
      </c>
      <c r="C55" s="102"/>
      <c r="D55" s="102"/>
      <c r="E55" s="173"/>
      <c r="F55" s="174"/>
      <c r="G55" s="174"/>
      <c r="H55" s="174"/>
      <c r="I55" s="174"/>
      <c r="J55" s="174"/>
      <c r="K55" s="174"/>
    </row>
    <row r="56">
      <c r="A56" s="96"/>
      <c r="B56" s="97"/>
      <c r="C56" s="98" t="str">
        <f t="array" ref="C56">IF(AND((C57="Done")+(C57="N/A")), "DONE", "IN PROGRESS")</f>
        <v>IN PROGRESS</v>
      </c>
      <c r="D56" s="112"/>
      <c r="E56" s="71"/>
      <c r="F56" s="72"/>
      <c r="G56" s="151"/>
      <c r="H56" s="151"/>
      <c r="I56" s="74"/>
      <c r="J56" s="74"/>
      <c r="K56" s="74"/>
    </row>
    <row r="57" outlineLevel="1">
      <c r="A57" s="75" t="s">
        <v>506</v>
      </c>
      <c r="B57" s="76" t="s">
        <v>646</v>
      </c>
      <c r="C57" s="78" t="s">
        <v>86</v>
      </c>
      <c r="D57" s="87">
        <f>SetupTracking!$B$6-2</f>
        <v>45857</v>
      </c>
      <c r="E57" s="78"/>
      <c r="F57" s="93" t="s">
        <v>647</v>
      </c>
      <c r="G57" s="88" t="s">
        <v>648</v>
      </c>
      <c r="H57" s="74"/>
      <c r="I57" s="74"/>
      <c r="J57" s="90"/>
      <c r="K57" s="79"/>
    </row>
    <row r="58" ht="21.75" customHeight="1">
      <c r="A58" s="153"/>
      <c r="B58" s="172" t="s">
        <v>259</v>
      </c>
      <c r="C58" s="102"/>
      <c r="D58" s="102"/>
      <c r="E58" s="173"/>
      <c r="F58" s="174"/>
      <c r="G58" s="174"/>
      <c r="H58" s="174"/>
      <c r="I58" s="174"/>
      <c r="J58" s="174"/>
      <c r="K58" s="174"/>
    </row>
    <row r="59">
      <c r="A59" s="96"/>
      <c r="B59" s="97"/>
      <c r="C59" s="98" t="str">
        <f t="array" ref="C59">IF(AND((C60:C62="Done")+(C60:C62="N/A")), "DONE", "IN PROGRESS")</f>
        <v>IN PROGRESS</v>
      </c>
      <c r="D59" s="112"/>
      <c r="E59" s="71"/>
      <c r="F59" s="72"/>
      <c r="G59" s="151"/>
      <c r="H59" s="174"/>
      <c r="I59" s="74"/>
      <c r="J59" s="74"/>
      <c r="K59" s="74"/>
    </row>
    <row r="60" outlineLevel="1">
      <c r="A60" s="75" t="s">
        <v>506</v>
      </c>
      <c r="B60" s="76" t="s">
        <v>649</v>
      </c>
      <c r="C60" s="77" t="s">
        <v>86</v>
      </c>
      <c r="D60" s="87">
        <f>SetupTracking!$B$6-2</f>
        <v>45857</v>
      </c>
      <c r="E60" s="78"/>
      <c r="F60" s="365" t="s">
        <v>650</v>
      </c>
      <c r="G60" s="88" t="s">
        <v>651</v>
      </c>
      <c r="H60" s="366" t="s">
        <v>652</v>
      </c>
      <c r="I60" s="74"/>
      <c r="J60" s="189" t="s">
        <v>130</v>
      </c>
      <c r="K60" s="123"/>
    </row>
    <row r="61" outlineLevel="1">
      <c r="A61" s="75" t="s">
        <v>506</v>
      </c>
      <c r="B61" s="160" t="s">
        <v>653</v>
      </c>
      <c r="C61" s="77" t="s">
        <v>86</v>
      </c>
      <c r="D61" s="87">
        <f>SetupTracking!$B$6-1</f>
        <v>45858</v>
      </c>
      <c r="E61" s="78"/>
      <c r="F61" s="79" t="s">
        <v>654</v>
      </c>
      <c r="G61" s="359" t="s">
        <v>655</v>
      </c>
      <c r="I61" s="367" t="s">
        <v>656</v>
      </c>
      <c r="J61" s="346"/>
      <c r="K61" s="123"/>
    </row>
    <row r="62" outlineLevel="1">
      <c r="A62" s="75" t="s">
        <v>657</v>
      </c>
      <c r="B62" s="155" t="s">
        <v>658</v>
      </c>
      <c r="C62" s="77" t="s">
        <v>89</v>
      </c>
      <c r="D62" s="87">
        <f>SetupTracking!$B$6-1</f>
        <v>45858</v>
      </c>
      <c r="E62" s="77"/>
      <c r="F62" s="93" t="s">
        <v>659</v>
      </c>
      <c r="G62" s="88" t="s">
        <v>660</v>
      </c>
      <c r="H62" s="156"/>
      <c r="I62" s="368"/>
      <c r="J62" s="368"/>
      <c r="K62" s="368"/>
    </row>
    <row r="63" ht="129.0" customHeight="1">
      <c r="A63" s="190"/>
      <c r="B63" s="191" t="s">
        <v>269</v>
      </c>
      <c r="I63" s="369"/>
      <c r="J63" s="193"/>
      <c r="K63" s="123"/>
    </row>
    <row r="64">
      <c r="A64" s="153"/>
      <c r="B64" s="172" t="s">
        <v>270</v>
      </c>
      <c r="C64" s="102"/>
      <c r="D64" s="102"/>
      <c r="E64" s="103"/>
      <c r="F64" s="104"/>
      <c r="G64" s="105"/>
      <c r="H64" s="105"/>
      <c r="I64" s="105"/>
      <c r="J64" s="81"/>
      <c r="K64" s="123"/>
    </row>
    <row r="65" outlineLevel="1">
      <c r="A65" s="57"/>
      <c r="B65" s="108" t="s">
        <v>91</v>
      </c>
      <c r="C65" s="58" t="s">
        <v>92</v>
      </c>
      <c r="D65" s="59" t="s">
        <v>271</v>
      </c>
      <c r="E65" s="58" t="s">
        <v>272</v>
      </c>
      <c r="F65" s="108" t="s">
        <v>95</v>
      </c>
      <c r="G65" s="109" t="s">
        <v>273</v>
      </c>
      <c r="H65" s="109"/>
      <c r="I65" s="109"/>
      <c r="J65" s="81"/>
      <c r="K65" s="123"/>
    </row>
    <row r="66">
      <c r="A66" s="200"/>
      <c r="B66" s="201" t="s">
        <v>298</v>
      </c>
      <c r="C66" s="202"/>
      <c r="D66" s="202"/>
      <c r="E66" s="202"/>
      <c r="F66" s="203"/>
      <c r="G66" s="203"/>
      <c r="H66" s="203"/>
      <c r="I66" s="203"/>
      <c r="J66" s="203"/>
      <c r="K66" s="203"/>
    </row>
    <row r="67" outlineLevel="1">
      <c r="A67" s="107"/>
      <c r="B67" s="204" t="s">
        <v>91</v>
      </c>
      <c r="C67" s="58" t="s">
        <v>92</v>
      </c>
      <c r="D67" s="59" t="s">
        <v>299</v>
      </c>
      <c r="E67" s="58" t="s">
        <v>272</v>
      </c>
      <c r="F67" s="108" t="s">
        <v>95</v>
      </c>
      <c r="G67" s="108" t="s">
        <v>273</v>
      </c>
      <c r="H67" s="108"/>
      <c r="I67" s="108"/>
      <c r="J67" s="108"/>
      <c r="K67" s="108"/>
    </row>
    <row r="68" collapsed="1">
      <c r="A68" s="200"/>
      <c r="B68" s="201" t="s">
        <v>343</v>
      </c>
      <c r="C68" s="203"/>
      <c r="D68" s="203"/>
      <c r="E68" s="203"/>
      <c r="F68" s="203"/>
      <c r="G68" s="203"/>
      <c r="H68" s="203"/>
      <c r="I68" s="203"/>
      <c r="J68" s="203"/>
      <c r="K68" s="203"/>
    </row>
    <row r="69" hidden="1" outlineLevel="1">
      <c r="A69" s="107"/>
      <c r="B69" s="204" t="s">
        <v>91</v>
      </c>
      <c r="C69" s="58" t="s">
        <v>92</v>
      </c>
      <c r="D69" s="59" t="s">
        <v>299</v>
      </c>
      <c r="E69" s="58" t="s">
        <v>272</v>
      </c>
      <c r="F69" s="108" t="s">
        <v>95</v>
      </c>
      <c r="G69" s="108" t="s">
        <v>273</v>
      </c>
      <c r="H69" s="108"/>
      <c r="I69" s="108"/>
      <c r="J69" s="108"/>
      <c r="K69" s="108"/>
    </row>
    <row r="70">
      <c r="A70" s="219"/>
      <c r="B70" s="220"/>
      <c r="C70" s="77" t="s">
        <v>88</v>
      </c>
      <c r="D70" s="102"/>
      <c r="E70" s="103"/>
      <c r="F70" s="104"/>
      <c r="G70" s="105"/>
      <c r="H70" s="203"/>
      <c r="I70" s="203"/>
      <c r="J70" s="203"/>
      <c r="K70" s="203"/>
    </row>
    <row r="71">
      <c r="A71" s="219"/>
      <c r="B71" s="220"/>
      <c r="C71" s="77" t="s">
        <v>89</v>
      </c>
      <c r="D71" s="102"/>
      <c r="E71" s="103"/>
      <c r="F71" s="104"/>
      <c r="G71" s="105"/>
      <c r="H71" s="203"/>
      <c r="I71" s="203"/>
      <c r="J71" s="203"/>
      <c r="K71" s="203"/>
    </row>
    <row r="72" collapsed="1">
      <c r="A72" s="219"/>
      <c r="B72" s="220" t="s">
        <v>661</v>
      </c>
      <c r="C72" s="102"/>
      <c r="D72" s="102"/>
      <c r="E72" s="103"/>
      <c r="F72" s="104"/>
      <c r="G72" s="105"/>
      <c r="H72" s="203"/>
      <c r="I72" s="203"/>
      <c r="J72" s="203"/>
      <c r="K72" s="203"/>
    </row>
    <row r="73" hidden="1" outlineLevel="1">
      <c r="A73" s="57"/>
      <c r="B73" s="221" t="s">
        <v>91</v>
      </c>
      <c r="C73" s="58" t="s">
        <v>92</v>
      </c>
      <c r="D73" s="222" t="s">
        <v>93</v>
      </c>
      <c r="E73" s="58" t="s">
        <v>272</v>
      </c>
      <c r="F73" s="58" t="s">
        <v>95</v>
      </c>
      <c r="G73" s="223" t="s">
        <v>273</v>
      </c>
      <c r="H73" s="224"/>
      <c r="I73" s="224"/>
      <c r="J73" s="81"/>
      <c r="K73" s="224"/>
    </row>
    <row r="74" hidden="1" outlineLevel="1">
      <c r="A74" s="75" t="s">
        <v>662</v>
      </c>
      <c r="B74" s="76" t="s">
        <v>663</v>
      </c>
      <c r="C74" s="78"/>
      <c r="D74" s="87">
        <f>SetupTracking!$B$2-0</f>
        <v>45855</v>
      </c>
      <c r="E74" s="77"/>
      <c r="F74" s="354" t="s">
        <v>664</v>
      </c>
      <c r="G74" s="88" t="s">
        <v>665</v>
      </c>
      <c r="H74" s="79" t="s">
        <v>666</v>
      </c>
      <c r="I74" s="79" t="s">
        <v>667</v>
      </c>
      <c r="J74" s="118"/>
      <c r="K74" s="123"/>
    </row>
    <row r="75" hidden="1" outlineLevel="1">
      <c r="A75" s="75"/>
      <c r="B75" s="88" t="s">
        <v>668</v>
      </c>
      <c r="C75" s="77"/>
      <c r="D75" s="87">
        <f>SetupTracking!$B$6-1</f>
        <v>45858</v>
      </c>
      <c r="E75" s="78"/>
      <c r="F75" s="93" t="s">
        <v>669</v>
      </c>
      <c r="G75" s="88" t="s">
        <v>670</v>
      </c>
      <c r="H75" s="79" t="s">
        <v>671</v>
      </c>
      <c r="I75" s="80"/>
      <c r="J75" s="189" t="s">
        <v>130</v>
      </c>
      <c r="K75" s="123"/>
    </row>
    <row r="76" hidden="1" outlineLevel="1">
      <c r="A76" s="75"/>
      <c r="B76" s="76" t="s">
        <v>388</v>
      </c>
      <c r="C76" s="77"/>
      <c r="D76" s="87">
        <f>SetupTracking!$B$2-0</f>
        <v>45855</v>
      </c>
      <c r="E76" s="78"/>
      <c r="F76" s="93" t="s">
        <v>672</v>
      </c>
      <c r="G76" s="88" t="s">
        <v>673</v>
      </c>
      <c r="H76" s="76"/>
      <c r="I76" s="80"/>
      <c r="J76" s="118" t="s">
        <v>130</v>
      </c>
      <c r="K76" s="123"/>
    </row>
    <row r="77" hidden="1" outlineLevel="1">
      <c r="A77" s="75"/>
      <c r="B77" s="76" t="s">
        <v>674</v>
      </c>
      <c r="C77" s="77"/>
      <c r="D77" s="87">
        <f>SetupTracking!$B$2-0</f>
        <v>45855</v>
      </c>
      <c r="E77" s="78"/>
      <c r="F77" s="76" t="s">
        <v>675</v>
      </c>
      <c r="G77" s="80" t="s">
        <v>676</v>
      </c>
      <c r="H77" s="76" t="s">
        <v>677</v>
      </c>
      <c r="I77" s="76" t="s">
        <v>678</v>
      </c>
      <c r="J77" s="118" t="s">
        <v>130</v>
      </c>
      <c r="K77" s="123"/>
    </row>
    <row r="78" hidden="1" outlineLevel="1">
      <c r="A78" s="225"/>
      <c r="B78" s="226" t="s">
        <v>679</v>
      </c>
      <c r="C78" s="227"/>
      <c r="D78" s="228">
        <f>SetupTracking!$B$6-2</f>
        <v>45857</v>
      </c>
      <c r="E78" s="229"/>
      <c r="F78" s="226" t="s">
        <v>680</v>
      </c>
      <c r="G78" s="230" t="s">
        <v>681</v>
      </c>
      <c r="H78" s="231"/>
      <c r="I78" s="231"/>
      <c r="J78" s="232"/>
      <c r="K78" s="233"/>
    </row>
    <row r="79" hidden="1" outlineLevel="1">
      <c r="A79" s="75"/>
      <c r="B79" s="234" t="str">
        <f>HYPERLINK("https://wiki.it.epicgames.net/display/FORT/Update+Android+APK+values+to+prevent+repackaging","Verify the Android APK allowlist is in the game config file")</f>
        <v>Verify the Android APK allowlist is in the game config file</v>
      </c>
      <c r="C79" s="77"/>
      <c r="D79" s="228">
        <f>SetupTracking!$B$6-1</f>
        <v>45858</v>
      </c>
      <c r="E79" s="78"/>
      <c r="F79" s="76" t="s">
        <v>399</v>
      </c>
      <c r="G79" s="127" t="s">
        <v>400</v>
      </c>
      <c r="H79" s="74"/>
      <c r="I79" s="74"/>
      <c r="J79" s="81"/>
      <c r="K79" s="74"/>
    </row>
    <row r="80" hidden="1" outlineLevel="1">
      <c r="A80" s="235"/>
      <c r="B80" s="76" t="s">
        <v>401</v>
      </c>
      <c r="C80" s="77"/>
      <c r="D80" s="228">
        <f>SetupTracking!$B$6</f>
        <v>45859</v>
      </c>
      <c r="E80" s="78"/>
      <c r="F80" s="76" t="s">
        <v>399</v>
      </c>
      <c r="G80" s="175"/>
      <c r="H80" s="147"/>
      <c r="I80" s="147"/>
      <c r="J80" s="166"/>
      <c r="K80" s="147"/>
    </row>
    <row r="81" hidden="1" outlineLevel="1">
      <c r="A81" s="236"/>
      <c r="B81" s="237" t="s">
        <v>402</v>
      </c>
      <c r="C81" s="77"/>
      <c r="D81" s="112">
        <f>SetupTracking!$B$2-0</f>
        <v>45855</v>
      </c>
      <c r="E81" s="78"/>
      <c r="F81" s="238"/>
      <c r="G81" s="133" t="s">
        <v>682</v>
      </c>
      <c r="H81" s="224"/>
      <c r="I81" s="224"/>
      <c r="J81" s="81"/>
      <c r="K81" s="224"/>
    </row>
    <row r="82" hidden="1" outlineLevel="1">
      <c r="A82" s="75"/>
      <c r="B82" s="91" t="s">
        <v>404</v>
      </c>
      <c r="C82" s="77"/>
      <c r="D82" s="112">
        <f>SetupTracking!$B$5-1</f>
        <v>45857</v>
      </c>
      <c r="E82" s="78"/>
      <c r="F82" s="239"/>
      <c r="G82" s="240" t="s">
        <v>405</v>
      </c>
      <c r="H82" s="224"/>
      <c r="I82" s="224"/>
      <c r="J82" s="81"/>
      <c r="K82" s="224"/>
    </row>
    <row r="83" hidden="1" outlineLevel="1">
      <c r="A83" s="236"/>
      <c r="B83" s="133" t="s">
        <v>683</v>
      </c>
      <c r="C83" s="77"/>
      <c r="D83" s="112">
        <f>SetupTracking!$B$2-0</f>
        <v>45855</v>
      </c>
      <c r="E83" s="78"/>
      <c r="F83" s="129"/>
      <c r="G83" s="133" t="s">
        <v>684</v>
      </c>
      <c r="H83" s="239"/>
      <c r="I83" s="239"/>
      <c r="J83" s="241"/>
      <c r="K83" s="239"/>
    </row>
    <row r="84" hidden="1" outlineLevel="1">
      <c r="A84" s="236"/>
      <c r="B84" s="132" t="s">
        <v>408</v>
      </c>
      <c r="C84" s="77"/>
      <c r="D84" s="112">
        <f>SetupTracking!$B$3</f>
        <v>45856</v>
      </c>
      <c r="E84" s="78"/>
      <c r="F84" s="240" t="s">
        <v>409</v>
      </c>
      <c r="G84" s="239" t="s">
        <v>410</v>
      </c>
      <c r="H84" s="224"/>
      <c r="I84" s="224"/>
      <c r="J84" s="81"/>
      <c r="K84" s="224"/>
    </row>
    <row r="85" hidden="1" outlineLevel="1">
      <c r="A85" s="236"/>
      <c r="B85" s="132" t="s">
        <v>411</v>
      </c>
      <c r="C85" s="77"/>
      <c r="D85" s="112">
        <f>SetupTracking!$B$3</f>
        <v>45856</v>
      </c>
      <c r="E85" s="78"/>
      <c r="F85" s="240" t="s">
        <v>409</v>
      </c>
      <c r="G85" s="224"/>
      <c r="H85" s="224"/>
      <c r="I85" s="224"/>
      <c r="J85" s="81"/>
      <c r="K85" s="224"/>
    </row>
    <row r="86" hidden="1" outlineLevel="1">
      <c r="A86" s="236"/>
      <c r="B86" s="132" t="s">
        <v>412</v>
      </c>
      <c r="C86" s="77"/>
      <c r="D86" s="112">
        <f>SetupTracking!$B$3</f>
        <v>45856</v>
      </c>
      <c r="E86" s="78"/>
      <c r="F86" s="240" t="s">
        <v>409</v>
      </c>
      <c r="G86" s="132" t="s">
        <v>413</v>
      </c>
      <c r="H86" s="224"/>
      <c r="I86" s="224"/>
      <c r="J86" s="81"/>
      <c r="K86" s="224"/>
    </row>
    <row r="87" hidden="1" outlineLevel="1">
      <c r="A87" s="236"/>
      <c r="B87" s="132" t="s">
        <v>414</v>
      </c>
      <c r="C87" s="78"/>
      <c r="D87" s="112">
        <f>SetupTracking!$B$5-4</f>
        <v>45854</v>
      </c>
      <c r="E87" s="78"/>
      <c r="F87" s="138" t="s">
        <v>415</v>
      </c>
      <c r="G87" s="132"/>
      <c r="H87" s="224"/>
      <c r="I87" s="224"/>
      <c r="J87" s="81"/>
      <c r="K87" s="224"/>
    </row>
    <row r="88" hidden="1" outlineLevel="1">
      <c r="A88" s="242"/>
      <c r="B88" s="243"/>
      <c r="C88" s="244"/>
      <c r="D88" s="244"/>
      <c r="E88" s="244"/>
      <c r="F88" s="243"/>
      <c r="G88" s="243"/>
      <c r="H88" s="243"/>
      <c r="I88" s="243"/>
      <c r="J88" s="244"/>
      <c r="K88" s="243"/>
    </row>
    <row r="89" hidden="1" outlineLevel="1">
      <c r="A89" s="236"/>
      <c r="B89" s="132"/>
      <c r="C89" s="78"/>
      <c r="D89" s="112"/>
      <c r="E89" s="78"/>
      <c r="F89" s="245"/>
      <c r="G89" s="245"/>
      <c r="H89" s="224"/>
      <c r="I89" s="224"/>
      <c r="J89" s="81"/>
      <c r="K89" s="224"/>
    </row>
    <row r="90" hidden="1" outlineLevel="1">
      <c r="A90" s="236"/>
      <c r="B90" s="132" t="s">
        <v>416</v>
      </c>
      <c r="C90" s="78"/>
      <c r="D90" s="112">
        <f>SetupTracking!$B$5-4</f>
        <v>45854</v>
      </c>
      <c r="E90" s="78"/>
      <c r="F90" s="245"/>
      <c r="G90" s="245"/>
      <c r="H90" s="224"/>
      <c r="I90" s="224"/>
      <c r="J90" s="81"/>
      <c r="K90" s="224"/>
    </row>
    <row r="91" hidden="1" outlineLevel="1">
      <c r="A91" s="236"/>
      <c r="B91" s="132" t="s">
        <v>417</v>
      </c>
      <c r="C91" s="78"/>
      <c r="D91" s="112">
        <f>SetupTracking!$B$5-4</f>
        <v>45854</v>
      </c>
      <c r="E91" s="78"/>
      <c r="F91" s="245"/>
      <c r="G91" s="138" t="s">
        <v>418</v>
      </c>
      <c r="H91" s="224"/>
      <c r="I91" s="224"/>
      <c r="J91" s="81"/>
      <c r="K91" s="224"/>
    </row>
    <row r="92" hidden="1" outlineLevel="1">
      <c r="A92" s="246"/>
      <c r="B92" s="247" t="s">
        <v>419</v>
      </c>
      <c r="C92" s="248"/>
      <c r="D92" s="112">
        <f>SetupTracking!$B$5-4</f>
        <v>45854</v>
      </c>
      <c r="E92" s="249"/>
      <c r="F92" s="250" t="s">
        <v>409</v>
      </c>
      <c r="G92" s="247"/>
      <c r="H92" s="224"/>
      <c r="I92" s="224"/>
      <c r="J92" s="81"/>
      <c r="K92" s="224"/>
    </row>
    <row r="93" hidden="1" outlineLevel="1">
      <c r="A93" s="246"/>
      <c r="B93" s="247" t="s">
        <v>420</v>
      </c>
      <c r="C93" s="248"/>
      <c r="D93" s="112">
        <f>SetupTracking!$B$5-1</f>
        <v>45857</v>
      </c>
      <c r="E93" s="249"/>
      <c r="F93" s="250" t="s">
        <v>409</v>
      </c>
      <c r="G93" s="247" t="s">
        <v>421</v>
      </c>
      <c r="H93" s="224"/>
      <c r="I93" s="224"/>
      <c r="J93" s="81"/>
      <c r="K93" s="224"/>
    </row>
    <row r="94" hidden="1" outlineLevel="1">
      <c r="A94" s="75"/>
      <c r="B94" s="91" t="s">
        <v>422</v>
      </c>
      <c r="C94" s="77"/>
      <c r="D94" s="228">
        <f>SetupTracking!$B$5</f>
        <v>45858</v>
      </c>
      <c r="E94" s="78"/>
      <c r="F94" s="138"/>
      <c r="G94" s="224"/>
      <c r="H94" s="224"/>
      <c r="I94" s="224"/>
      <c r="J94" s="81"/>
      <c r="K94" s="224"/>
    </row>
    <row r="95" hidden="1" outlineLevel="1">
      <c r="A95" s="75"/>
      <c r="B95" s="91" t="s">
        <v>423</v>
      </c>
      <c r="C95" s="77"/>
      <c r="D95" s="87">
        <f>SetupTracking!$B$3-0</f>
        <v>45856</v>
      </c>
      <c r="E95" s="78"/>
      <c r="F95" s="133" t="s">
        <v>685</v>
      </c>
      <c r="G95" s="251" t="s">
        <v>686</v>
      </c>
      <c r="H95" s="224"/>
      <c r="I95" s="224"/>
      <c r="J95" s="81"/>
      <c r="K95" s="224"/>
    </row>
    <row r="96" hidden="1" outlineLevel="1">
      <c r="A96" s="75"/>
      <c r="B96" s="91" t="s">
        <v>426</v>
      </c>
      <c r="C96" s="78"/>
      <c r="D96" s="228">
        <f>SetupTracking!$B$6-2</f>
        <v>45857</v>
      </c>
      <c r="E96" s="78"/>
      <c r="F96" s="138"/>
      <c r="G96" s="138"/>
      <c r="H96" s="224"/>
      <c r="I96" s="224"/>
      <c r="J96" s="81"/>
      <c r="K96" s="224"/>
    </row>
    <row r="97" hidden="1" outlineLevel="1">
      <c r="A97" s="252"/>
      <c r="B97" s="253" t="s">
        <v>427</v>
      </c>
      <c r="C97" s="78"/>
      <c r="D97" s="228">
        <f>SetupTracking!$B$6-2</f>
        <v>45857</v>
      </c>
      <c r="E97" s="78"/>
      <c r="F97" s="138"/>
      <c r="G97" s="224"/>
      <c r="H97" s="224"/>
      <c r="I97" s="224"/>
      <c r="J97" s="81"/>
      <c r="K97" s="224"/>
    </row>
    <row r="98" hidden="1" outlineLevel="1">
      <c r="A98" s="252"/>
      <c r="B98" s="253" t="s">
        <v>428</v>
      </c>
      <c r="C98" s="78"/>
      <c r="D98" s="228">
        <f>SetupTracking!$B$6-2</f>
        <v>45857</v>
      </c>
      <c r="E98" s="78"/>
      <c r="F98" s="138"/>
      <c r="G98" s="224"/>
      <c r="H98" s="224"/>
      <c r="I98" s="224"/>
      <c r="J98" s="81"/>
      <c r="K98" s="224"/>
    </row>
    <row r="99" hidden="1" outlineLevel="1">
      <c r="A99" s="252"/>
      <c r="B99" s="253" t="s">
        <v>429</v>
      </c>
      <c r="C99" s="78"/>
      <c r="D99" s="228">
        <f>SetupTracking!$B$6-2</f>
        <v>45857</v>
      </c>
      <c r="E99" s="78"/>
      <c r="F99" s="138"/>
      <c r="G99" s="224"/>
      <c r="H99" s="224"/>
      <c r="I99" s="224"/>
      <c r="J99" s="81"/>
      <c r="K99" s="224"/>
    </row>
    <row r="100" hidden="1" outlineLevel="1">
      <c r="A100" s="236"/>
      <c r="B100" s="132" t="s">
        <v>430</v>
      </c>
      <c r="C100" s="78"/>
      <c r="D100" s="228">
        <f>SetupTracking!$B$6-2</f>
        <v>45857</v>
      </c>
      <c r="E100" s="78"/>
      <c r="F100" s="224"/>
      <c r="G100" s="224"/>
      <c r="H100" s="224"/>
      <c r="I100" s="224"/>
      <c r="J100" s="81"/>
      <c r="K100" s="224"/>
    </row>
    <row r="101" hidden="1" outlineLevel="1">
      <c r="A101" s="236"/>
      <c r="B101" s="132" t="s">
        <v>431</v>
      </c>
      <c r="C101" s="78"/>
      <c r="D101" s="228">
        <f>SetupTracking!$B$6-2</f>
        <v>45857</v>
      </c>
      <c r="E101" s="78"/>
      <c r="F101" s="224"/>
      <c r="G101" s="239"/>
      <c r="H101" s="224"/>
      <c r="I101" s="224"/>
      <c r="J101" s="81"/>
      <c r="K101" s="224"/>
    </row>
    <row r="102" hidden="1" outlineLevel="1">
      <c r="A102" s="75"/>
      <c r="B102" s="91" t="s">
        <v>432</v>
      </c>
      <c r="C102" s="77"/>
      <c r="D102" s="228">
        <f>SetupTracking!$B$6-2</f>
        <v>45857</v>
      </c>
      <c r="E102" s="78"/>
      <c r="F102" s="224"/>
      <c r="G102" s="239"/>
      <c r="H102" s="224"/>
      <c r="I102" s="224"/>
      <c r="J102" s="81"/>
      <c r="K102" s="224"/>
    </row>
    <row r="103" hidden="1" outlineLevel="1">
      <c r="A103" s="254"/>
      <c r="B103" s="255" t="s">
        <v>433</v>
      </c>
      <c r="C103" s="78"/>
      <c r="D103" s="228">
        <f>SetupTracking!$B$6-1</f>
        <v>45858</v>
      </c>
      <c r="E103" s="78"/>
      <c r="F103" s="256"/>
      <c r="G103" s="256"/>
      <c r="H103" s="224"/>
      <c r="I103" s="224"/>
      <c r="J103" s="81"/>
      <c r="K103" s="224"/>
    </row>
    <row r="104" hidden="1" outlineLevel="1">
      <c r="A104" s="257"/>
      <c r="B104" s="258" t="str">
        <f>HYPERLINK("https://wiki.it.epicgames.net/pages/viewpage.action?pageId=54231764","Live: Update iOS Build Info")</f>
        <v>Live: Update iOS Build Info</v>
      </c>
      <c r="C104" s="78"/>
      <c r="D104" s="228">
        <f>SetupTracking!$B$6-1</f>
        <v>45858</v>
      </c>
      <c r="E104" s="78"/>
      <c r="F104" s="259"/>
      <c r="G104" s="256"/>
      <c r="H104" s="224"/>
      <c r="I104" s="224"/>
      <c r="J104" s="81"/>
      <c r="K104" s="224"/>
    </row>
    <row r="105" hidden="1" outlineLevel="1">
      <c r="A105" s="254"/>
      <c r="B105" s="255" t="s">
        <v>434</v>
      </c>
      <c r="C105" s="78"/>
      <c r="D105" s="228">
        <f>SetupTracking!$B$6-1</f>
        <v>45858</v>
      </c>
      <c r="E105" s="78"/>
      <c r="F105" s="256"/>
      <c r="G105" s="260"/>
      <c r="H105" s="224"/>
      <c r="I105" s="224"/>
      <c r="J105" s="81"/>
      <c r="K105" s="224"/>
    </row>
    <row r="106" hidden="1" outlineLevel="1">
      <c r="A106" s="261"/>
      <c r="B106" s="259" t="s">
        <v>435</v>
      </c>
      <c r="C106" s="78"/>
      <c r="D106" s="228">
        <f>SetupTracking!$B$6-1</f>
        <v>45858</v>
      </c>
      <c r="E106" s="78"/>
      <c r="F106" s="256"/>
      <c r="G106" s="262" t="s">
        <v>436</v>
      </c>
      <c r="H106" s="224"/>
      <c r="I106" s="224"/>
      <c r="J106" s="81"/>
      <c r="K106" s="224"/>
    </row>
    <row r="107" hidden="1" outlineLevel="1">
      <c r="A107" s="263"/>
      <c r="B107" s="264" t="str">
        <f>HYPERLINK("https://docs.google.com/spreadsheets/d/13zN-3PxF1dWYZNPQOC8tHAGskyl3QszIE9TxYZl-Hmo/edit#gid=0","Update Apple Cert Timing Tracker")</f>
        <v>Update Apple Cert Timing Tracker</v>
      </c>
      <c r="C107" s="78"/>
      <c r="D107" s="228">
        <f>SetupTracking!$B$6</f>
        <v>45859</v>
      </c>
      <c r="E107" s="78"/>
      <c r="F107" s="256"/>
      <c r="G107" s="256"/>
      <c r="H107" s="224"/>
      <c r="I107" s="224"/>
      <c r="J107" s="81"/>
      <c r="K107" s="224"/>
    </row>
    <row r="108" hidden="1" outlineLevel="1">
      <c r="A108" s="236"/>
      <c r="B108" s="265" t="str">
        <f>HYPERLINK("https://wiki.it.epicgames.net/display/FORT/EULA+Management","Update EULA if requested by Legal")</f>
        <v>Update EULA if requested by Legal</v>
      </c>
      <c r="C108" s="78"/>
      <c r="D108" s="112">
        <f>SetupTracking!$B$3</f>
        <v>45856</v>
      </c>
      <c r="E108" s="78"/>
      <c r="F108" s="138"/>
      <c r="G108" s="138"/>
      <c r="H108" s="224"/>
      <c r="I108" s="224"/>
      <c r="J108" s="81"/>
      <c r="K108" s="224"/>
    </row>
    <row r="109" hidden="1" outlineLevel="1">
      <c r="A109" s="236"/>
      <c r="B109" s="266" t="s">
        <v>437</v>
      </c>
      <c r="C109" s="78"/>
      <c r="D109" s="228"/>
      <c r="E109" s="78"/>
      <c r="F109" s="240"/>
      <c r="G109" s="224"/>
      <c r="H109" s="224"/>
      <c r="I109" s="224"/>
      <c r="J109" s="81"/>
      <c r="K109" s="224"/>
    </row>
    <row r="110" hidden="1" outlineLevel="1">
      <c r="A110" s="236"/>
      <c r="B110" s="132" t="s">
        <v>438</v>
      </c>
      <c r="C110" s="78"/>
      <c r="D110" s="228">
        <f>SetupTracking!$B$6-1</f>
        <v>45858</v>
      </c>
      <c r="E110" s="78"/>
      <c r="F110" s="240" t="s">
        <v>439</v>
      </c>
      <c r="G110" s="224" t="s">
        <v>440</v>
      </c>
      <c r="H110" s="224"/>
      <c r="I110" s="224"/>
      <c r="J110" s="81"/>
      <c r="K110" s="224"/>
    </row>
    <row r="111" hidden="1" outlineLevel="1">
      <c r="A111" s="236"/>
      <c r="B111" s="132" t="s">
        <v>441</v>
      </c>
      <c r="C111" s="78"/>
      <c r="D111" s="228">
        <f>SetupTracking!$B$6</f>
        <v>45859</v>
      </c>
      <c r="E111" s="267"/>
      <c r="F111" s="256"/>
      <c r="G111" s="224" t="s">
        <v>442</v>
      </c>
      <c r="H111" s="256"/>
      <c r="I111" s="256"/>
      <c r="J111" s="268"/>
      <c r="K111" s="256"/>
    </row>
    <row r="112" hidden="1" outlineLevel="1">
      <c r="A112" s="269"/>
      <c r="B112" s="270" t="s">
        <v>443</v>
      </c>
      <c r="C112" s="271"/>
      <c r="D112" s="112">
        <f>SetupTracking!$B$3-0</f>
        <v>45856</v>
      </c>
      <c r="E112" s="271"/>
      <c r="F112" s="272" t="s">
        <v>444</v>
      </c>
      <c r="G112" s="273" t="s">
        <v>445</v>
      </c>
      <c r="H112" s="274"/>
      <c r="I112" s="274"/>
      <c r="J112" s="275"/>
      <c r="K112" s="274"/>
    </row>
    <row r="113" hidden="1" outlineLevel="1">
      <c r="A113" s="276"/>
      <c r="B113" s="270" t="s">
        <v>446</v>
      </c>
      <c r="C113" s="277"/>
      <c r="D113" s="112">
        <f>SetupTracking!$B$5-2</f>
        <v>45856</v>
      </c>
      <c r="E113" s="271"/>
      <c r="F113" s="278"/>
      <c r="G113" s="279" t="s">
        <v>447</v>
      </c>
      <c r="H113" s="280"/>
      <c r="I113" s="280"/>
      <c r="J113" s="281"/>
      <c r="K113" s="280"/>
    </row>
    <row r="114" hidden="1" outlineLevel="1">
      <c r="A114" s="282"/>
      <c r="B114" s="273" t="s">
        <v>448</v>
      </c>
      <c r="C114" s="277"/>
      <c r="D114" s="112">
        <f>SetupTracking!$B$5-2</f>
        <v>45856</v>
      </c>
      <c r="E114" s="271"/>
      <c r="F114" s="274"/>
      <c r="G114" s="280"/>
      <c r="H114" s="280"/>
      <c r="I114" s="280"/>
      <c r="J114" s="281"/>
      <c r="K114" s="280"/>
    </row>
    <row r="115" hidden="1" outlineLevel="1">
      <c r="A115" s="283"/>
      <c r="B115" s="284" t="s">
        <v>449</v>
      </c>
      <c r="C115" s="277"/>
      <c r="D115" s="228">
        <f>SetupTracking!$B$6</f>
        <v>45859</v>
      </c>
      <c r="E115" s="271"/>
      <c r="F115" s="285" t="s">
        <v>450</v>
      </c>
      <c r="G115" s="286" t="str">
        <f>HYPERLINK("https://docs.google.com/document/d/1VPowc57sNv-UAieIga-ya4XN5nyUsLRH4hxsWUKyaC0/edit","Instruction Doc")</f>
        <v>Instruction Doc</v>
      </c>
      <c r="H115" s="287"/>
      <c r="I115" s="287"/>
      <c r="J115" s="288"/>
      <c r="K115" s="287"/>
    </row>
    <row r="116" hidden="1" outlineLevel="1">
      <c r="A116" s="289"/>
      <c r="B116" s="290"/>
      <c r="C116" s="102"/>
      <c r="D116" s="112"/>
      <c r="E116" s="103"/>
      <c r="F116" s="291"/>
      <c r="G116" s="292"/>
      <c r="H116" s="256"/>
      <c r="I116" s="256"/>
      <c r="J116" s="268"/>
      <c r="K116" s="256"/>
    </row>
    <row r="117" hidden="1" outlineLevel="1">
      <c r="A117" s="236"/>
      <c r="B117" s="132" t="s">
        <v>441</v>
      </c>
      <c r="C117" s="78"/>
      <c r="D117" s="228">
        <f>SetupTracking!$B$6</f>
        <v>45859</v>
      </c>
      <c r="E117" s="267"/>
      <c r="F117" s="256"/>
      <c r="G117" s="224" t="s">
        <v>442</v>
      </c>
      <c r="H117" s="256"/>
      <c r="I117" s="256"/>
      <c r="J117" s="268"/>
      <c r="K117" s="256"/>
    </row>
    <row r="118" hidden="1" outlineLevel="1">
      <c r="A118" s="293"/>
      <c r="B118" s="294" t="s">
        <v>687</v>
      </c>
      <c r="C118" s="77"/>
      <c r="D118" s="228" t="str">
        <f t="shared" ref="D118:D125" si="2">#REF!</f>
        <v>#REF!</v>
      </c>
      <c r="E118" s="295"/>
      <c r="F118" s="296"/>
      <c r="G118" s="297" t="s">
        <v>688</v>
      </c>
      <c r="H118" s="298"/>
      <c r="I118" s="298"/>
      <c r="J118" s="299"/>
      <c r="K118" s="298"/>
    </row>
    <row r="119" hidden="1" outlineLevel="1">
      <c r="A119" s="293"/>
      <c r="B119" s="294" t="s">
        <v>689</v>
      </c>
      <c r="C119" s="77"/>
      <c r="D119" s="228" t="str">
        <f t="shared" si="2"/>
        <v>#REF!</v>
      </c>
      <c r="E119" s="295"/>
      <c r="F119" s="296"/>
      <c r="G119" s="300" t="s">
        <v>454</v>
      </c>
      <c r="H119" s="298"/>
      <c r="I119" s="298"/>
      <c r="J119" s="299"/>
      <c r="K119" s="298"/>
    </row>
    <row r="120" hidden="1" outlineLevel="1">
      <c r="A120" s="293"/>
      <c r="B120" s="294" t="s">
        <v>690</v>
      </c>
      <c r="C120" s="77"/>
      <c r="D120" s="228" t="str">
        <f t="shared" si="2"/>
        <v>#REF!</v>
      </c>
      <c r="E120" s="295"/>
      <c r="F120" s="296" t="s">
        <v>456</v>
      </c>
      <c r="G120" s="297" t="s">
        <v>691</v>
      </c>
      <c r="H120" s="298"/>
      <c r="I120" s="298"/>
      <c r="J120" s="299"/>
      <c r="K120" s="298"/>
    </row>
    <row r="121" hidden="1" outlineLevel="1">
      <c r="A121" s="293"/>
      <c r="B121" s="294" t="s">
        <v>692</v>
      </c>
      <c r="C121" s="77"/>
      <c r="D121" s="228" t="str">
        <f t="shared" si="2"/>
        <v>#REF!</v>
      </c>
      <c r="E121" s="295"/>
      <c r="F121" s="296" t="s">
        <v>459</v>
      </c>
      <c r="G121" s="301" t="s">
        <v>460</v>
      </c>
      <c r="H121" s="302"/>
      <c r="I121" s="302"/>
      <c r="J121" s="303"/>
      <c r="K121" s="302"/>
    </row>
    <row r="122" hidden="1" outlineLevel="1">
      <c r="A122" s="293"/>
      <c r="B122" s="294" t="s">
        <v>693</v>
      </c>
      <c r="C122" s="77"/>
      <c r="D122" s="228" t="str">
        <f t="shared" si="2"/>
        <v>#REF!</v>
      </c>
      <c r="E122" s="295"/>
      <c r="F122" s="296"/>
      <c r="G122" s="304" t="s">
        <v>462</v>
      </c>
      <c r="H122" s="305"/>
      <c r="I122" s="305"/>
      <c r="J122" s="306"/>
      <c r="K122" s="305"/>
    </row>
    <row r="123" hidden="1" outlineLevel="1">
      <c r="A123" s="293"/>
      <c r="B123" s="294" t="s">
        <v>694</v>
      </c>
      <c r="C123" s="77"/>
      <c r="D123" s="228" t="str">
        <f t="shared" si="2"/>
        <v>#REF!</v>
      </c>
      <c r="E123" s="295"/>
      <c r="F123" s="296"/>
      <c r="G123" s="304" t="s">
        <v>464</v>
      </c>
      <c r="H123" s="305"/>
      <c r="I123" s="305"/>
      <c r="J123" s="306"/>
      <c r="K123" s="305"/>
    </row>
    <row r="124" hidden="1" outlineLevel="1">
      <c r="A124" s="293"/>
      <c r="B124" s="294" t="s">
        <v>695</v>
      </c>
      <c r="C124" s="77"/>
      <c r="D124" s="228" t="str">
        <f t="shared" si="2"/>
        <v>#REF!</v>
      </c>
      <c r="E124" s="295"/>
      <c r="F124" s="307" t="s">
        <v>466</v>
      </c>
      <c r="G124" s="308" t="s">
        <v>467</v>
      </c>
      <c r="H124" s="309"/>
      <c r="I124" s="309"/>
      <c r="J124" s="310"/>
      <c r="K124" s="309"/>
    </row>
    <row r="125" hidden="1" outlineLevel="1">
      <c r="A125" s="293"/>
      <c r="B125" s="311" t="s">
        <v>696</v>
      </c>
      <c r="C125" s="77"/>
      <c r="D125" s="228" t="str">
        <f t="shared" si="2"/>
        <v>#REF!</v>
      </c>
      <c r="E125" s="295"/>
      <c r="F125" s="307"/>
      <c r="G125" s="312" t="s">
        <v>697</v>
      </c>
      <c r="H125" s="313"/>
      <c r="I125" s="313" t="s">
        <v>470</v>
      </c>
      <c r="J125" s="314"/>
      <c r="K125" s="313"/>
    </row>
    <row r="126" hidden="1" outlineLevel="1">
      <c r="A126" s="315"/>
      <c r="B126" s="316"/>
      <c r="C126" s="317"/>
      <c r="D126" s="318"/>
      <c r="E126" s="202"/>
      <c r="F126" s="319"/>
      <c r="G126" s="319"/>
      <c r="H126" s="313"/>
      <c r="I126" s="313"/>
      <c r="J126" s="314"/>
      <c r="K126" s="313"/>
    </row>
    <row r="127" hidden="1" outlineLevel="1">
      <c r="A127" s="107"/>
      <c r="B127" s="320" t="s">
        <v>91</v>
      </c>
      <c r="C127" s="58" t="s">
        <v>92</v>
      </c>
      <c r="D127" s="222" t="s">
        <v>93</v>
      </c>
      <c r="E127" s="58" t="s">
        <v>272</v>
      </c>
      <c r="F127" s="58" t="s">
        <v>95</v>
      </c>
      <c r="G127" s="58" t="s">
        <v>273</v>
      </c>
      <c r="H127" s="313"/>
      <c r="I127" s="313"/>
      <c r="J127" s="314"/>
      <c r="K127" s="313"/>
    </row>
    <row r="128" hidden="1" outlineLevel="1">
      <c r="A128" s="293"/>
      <c r="B128" s="321" t="s">
        <v>698</v>
      </c>
      <c r="C128" s="77"/>
      <c r="D128" s="228" t="str">
        <f t="shared" ref="D128:D135" si="3">#REF!</f>
        <v>#REF!</v>
      </c>
      <c r="E128" s="322"/>
      <c r="F128" s="296"/>
      <c r="G128" s="312" t="s">
        <v>699</v>
      </c>
      <c r="H128" s="313"/>
      <c r="I128" s="313"/>
      <c r="J128" s="314"/>
      <c r="K128" s="313"/>
    </row>
    <row r="129" hidden="1" outlineLevel="1">
      <c r="A129" s="293"/>
      <c r="B129" s="323" t="s">
        <v>473</v>
      </c>
      <c r="C129" s="77"/>
      <c r="D129" s="228" t="str">
        <f t="shared" si="3"/>
        <v>#REF!</v>
      </c>
      <c r="E129" s="322"/>
      <c r="F129" s="296"/>
      <c r="G129" s="308" t="s">
        <v>474</v>
      </c>
      <c r="H129" s="313"/>
      <c r="I129" s="313"/>
      <c r="J129" s="314"/>
      <c r="K129" s="313"/>
    </row>
    <row r="130" hidden="1" outlineLevel="1">
      <c r="A130" s="293"/>
      <c r="B130" s="323" t="s">
        <v>475</v>
      </c>
      <c r="C130" s="77"/>
      <c r="D130" s="228" t="str">
        <f t="shared" si="3"/>
        <v>#REF!</v>
      </c>
      <c r="E130" s="322"/>
      <c r="F130" s="296"/>
      <c r="G130" s="308" t="s">
        <v>476</v>
      </c>
      <c r="H130" s="313"/>
      <c r="I130" s="313"/>
      <c r="J130" s="314"/>
      <c r="K130" s="313"/>
    </row>
    <row r="131" hidden="1" outlineLevel="1">
      <c r="A131" s="293"/>
      <c r="B131" s="132" t="s">
        <v>700</v>
      </c>
      <c r="C131" s="77"/>
      <c r="D131" s="228" t="str">
        <f t="shared" si="3"/>
        <v>#REF!</v>
      </c>
      <c r="E131" s="322"/>
      <c r="F131" s="296"/>
      <c r="G131" s="324" t="s">
        <v>478</v>
      </c>
      <c r="H131" s="313"/>
      <c r="I131" s="313"/>
      <c r="J131" s="314"/>
      <c r="K131" s="313"/>
    </row>
    <row r="132" hidden="1" outlineLevel="1">
      <c r="A132" s="293"/>
      <c r="B132" s="325" t="s">
        <v>479</v>
      </c>
      <c r="C132" s="77"/>
      <c r="D132" s="228" t="str">
        <f t="shared" si="3"/>
        <v>#REF!</v>
      </c>
      <c r="E132" s="322"/>
      <c r="F132" s="296"/>
      <c r="G132" s="308" t="s">
        <v>480</v>
      </c>
      <c r="H132" s="313"/>
      <c r="I132" s="313"/>
      <c r="J132" s="314"/>
      <c r="K132" s="313"/>
    </row>
    <row r="133" hidden="1" outlineLevel="1">
      <c r="A133" s="293"/>
      <c r="B133" s="323" t="s">
        <v>481</v>
      </c>
      <c r="C133" s="77"/>
      <c r="D133" s="228" t="str">
        <f t="shared" si="3"/>
        <v>#REF!</v>
      </c>
      <c r="E133" s="322"/>
      <c r="F133" s="296"/>
      <c r="G133" s="308" t="s">
        <v>482</v>
      </c>
      <c r="H133" s="313"/>
      <c r="I133" s="313"/>
      <c r="J133" s="314"/>
      <c r="K133" s="313"/>
    </row>
    <row r="134" hidden="1" outlineLevel="1">
      <c r="A134" s="293"/>
      <c r="B134" s="321" t="s">
        <v>701</v>
      </c>
      <c r="C134" s="77"/>
      <c r="D134" s="228" t="str">
        <f t="shared" si="3"/>
        <v>#REF!</v>
      </c>
      <c r="E134" s="322"/>
      <c r="F134" s="296"/>
      <c r="G134" s="308" t="s">
        <v>484</v>
      </c>
      <c r="H134" s="313"/>
      <c r="I134" s="313"/>
      <c r="J134" s="314"/>
      <c r="K134" s="313"/>
    </row>
    <row r="135" hidden="1" outlineLevel="1">
      <c r="A135" s="293"/>
      <c r="B135" s="326" t="s">
        <v>702</v>
      </c>
      <c r="C135" s="77"/>
      <c r="D135" s="228" t="str">
        <f t="shared" si="3"/>
        <v>#REF!</v>
      </c>
      <c r="E135" s="322"/>
      <c r="F135" s="327" t="s">
        <v>486</v>
      </c>
      <c r="G135" s="328" t="s">
        <v>703</v>
      </c>
      <c r="H135" s="313"/>
      <c r="I135" s="313"/>
      <c r="J135" s="314"/>
      <c r="K135" s="313"/>
    </row>
    <row r="136" hidden="1" outlineLevel="1">
      <c r="A136" s="315"/>
      <c r="B136" s="316"/>
      <c r="C136" s="317"/>
      <c r="D136" s="318"/>
      <c r="E136" s="202"/>
      <c r="F136" s="319"/>
      <c r="G136" s="319"/>
      <c r="H136" s="313"/>
      <c r="I136" s="313"/>
      <c r="J136" s="314"/>
      <c r="K136" s="313"/>
    </row>
    <row r="137" hidden="1" outlineLevel="1">
      <c r="A137" s="107"/>
      <c r="B137" s="320" t="s">
        <v>91</v>
      </c>
      <c r="C137" s="58" t="s">
        <v>92</v>
      </c>
      <c r="D137" s="222" t="s">
        <v>93</v>
      </c>
      <c r="E137" s="58" t="s">
        <v>272</v>
      </c>
      <c r="F137" s="58" t="s">
        <v>95</v>
      </c>
      <c r="G137" s="58" t="s">
        <v>273</v>
      </c>
      <c r="H137" s="313"/>
      <c r="I137" s="313"/>
      <c r="J137" s="314"/>
      <c r="K137" s="313"/>
    </row>
    <row r="138" hidden="1" outlineLevel="1">
      <c r="A138" s="75"/>
      <c r="B138" s="88" t="s">
        <v>704</v>
      </c>
      <c r="C138" s="77"/>
      <c r="D138" s="228">
        <f>SetupTracking!$B$6</f>
        <v>45859</v>
      </c>
      <c r="E138" s="78"/>
      <c r="F138" s="175"/>
      <c r="G138" s="175" t="s">
        <v>489</v>
      </c>
      <c r="H138" s="147"/>
      <c r="I138" s="147"/>
      <c r="J138" s="148" t="s">
        <v>170</v>
      </c>
      <c r="K138" s="329"/>
    </row>
    <row r="139" hidden="1" outlineLevel="1">
      <c r="A139" s="293"/>
      <c r="B139" s="323" t="s">
        <v>490</v>
      </c>
      <c r="C139" s="77"/>
      <c r="D139" s="228" t="str">
        <f t="shared" ref="D139:D145" si="4">#REF!</f>
        <v>#REF!</v>
      </c>
      <c r="E139" s="295"/>
      <c r="F139" s="296"/>
      <c r="G139" s="308" t="s">
        <v>491</v>
      </c>
      <c r="H139" s="313"/>
      <c r="I139" s="313"/>
      <c r="J139" s="314"/>
      <c r="K139" s="313"/>
    </row>
    <row r="140" hidden="1" outlineLevel="1">
      <c r="A140" s="293"/>
      <c r="B140" s="323" t="s">
        <v>492</v>
      </c>
      <c r="C140" s="77"/>
      <c r="D140" s="228" t="str">
        <f t="shared" si="4"/>
        <v>#REF!</v>
      </c>
      <c r="E140" s="295"/>
      <c r="F140" s="296"/>
      <c r="G140" s="308" t="s">
        <v>493</v>
      </c>
      <c r="H140" s="313"/>
      <c r="I140" s="313"/>
      <c r="J140" s="314"/>
      <c r="K140" s="313"/>
    </row>
    <row r="141" hidden="1" outlineLevel="1">
      <c r="A141" s="293"/>
      <c r="B141" s="323" t="s">
        <v>494</v>
      </c>
      <c r="C141" s="77"/>
      <c r="D141" s="228" t="str">
        <f t="shared" si="4"/>
        <v>#REF!</v>
      </c>
      <c r="E141" s="295"/>
      <c r="F141" s="307" t="s">
        <v>495</v>
      </c>
      <c r="G141" s="301" t="s">
        <v>496</v>
      </c>
      <c r="H141" s="313"/>
      <c r="I141" s="313"/>
      <c r="J141" s="314"/>
      <c r="K141" s="313"/>
    </row>
    <row r="142" hidden="1" outlineLevel="1">
      <c r="A142" s="293"/>
      <c r="B142" s="323" t="s">
        <v>497</v>
      </c>
      <c r="C142" s="77"/>
      <c r="D142" s="228" t="str">
        <f t="shared" si="4"/>
        <v>#REF!</v>
      </c>
      <c r="E142" s="295"/>
      <c r="F142" s="296"/>
      <c r="G142" s="330" t="s">
        <v>705</v>
      </c>
      <c r="H142" s="313"/>
      <c r="I142" s="313"/>
      <c r="J142" s="314"/>
      <c r="K142" s="313"/>
    </row>
    <row r="143" hidden="1" outlineLevel="1">
      <c r="A143" s="293"/>
      <c r="B143" s="323" t="s">
        <v>499</v>
      </c>
      <c r="C143" s="77"/>
      <c r="D143" s="228" t="str">
        <f t="shared" si="4"/>
        <v>#REF!</v>
      </c>
      <c r="E143" s="295"/>
      <c r="F143" s="296"/>
      <c r="G143" s="312" t="s">
        <v>706</v>
      </c>
      <c r="H143" s="313"/>
      <c r="I143" s="313"/>
      <c r="J143" s="314"/>
      <c r="K143" s="313"/>
    </row>
    <row r="144" hidden="1" outlineLevel="1">
      <c r="A144" s="293"/>
      <c r="B144" s="323" t="s">
        <v>501</v>
      </c>
      <c r="C144" s="77"/>
      <c r="D144" s="228" t="str">
        <f t="shared" si="4"/>
        <v>#REF!</v>
      </c>
      <c r="E144" s="295"/>
      <c r="F144" s="296"/>
      <c r="G144" s="331" t="s">
        <v>502</v>
      </c>
      <c r="H144" s="313"/>
      <c r="I144" s="313"/>
      <c r="J144" s="314"/>
      <c r="K144" s="313"/>
    </row>
    <row r="145" hidden="1" outlineLevel="1">
      <c r="A145" s="332"/>
      <c r="B145" s="323" t="s">
        <v>503</v>
      </c>
      <c r="C145" s="322"/>
      <c r="D145" s="228" t="str">
        <f t="shared" si="4"/>
        <v>#REF!</v>
      </c>
      <c r="E145" s="322"/>
      <c r="F145" s="307"/>
      <c r="G145" s="307"/>
      <c r="H145" s="313"/>
      <c r="I145" s="313"/>
      <c r="J145" s="314"/>
      <c r="K145" s="313"/>
    </row>
  </sheetData>
  <customSheetViews>
    <customSheetView guid="{62CBD117-D0D5-48DC-9B7E-F52374D86A03}" filter="1" showAutoFilter="1">
      <autoFilter ref="$B$1:$I$72">
        <filterColumn colId="1">
          <filters blank="1">
            <filter val="Status"/>
            <filter val="TODO"/>
            <filter val="AFTER 8PM ET PENCILS DOWN"/>
            <filter val="IN PROGRESS"/>
            <filter val="#N/A"/>
            <filter val="AFTER 8PM ET HARDLOCK"/>
          </filters>
        </filterColumn>
        <filterColumn colId="2">
          <filters>
            <filter val="Fri Jul 18"/>
            <filter val="Thu Jul 17"/>
            <filter val="Sat Jul 19"/>
            <filter val="Tue Jul 15"/>
            <filter val="Sat Jul 12"/>
            <filter val="Thu Jul 10"/>
          </filters>
        </filterColumn>
      </autoFilter>
    </customSheetView>
    <customSheetView guid="{0F5CF464-C09D-4002-936E-04BB04C93059}" filter="1" showAutoFilter="1">
      <autoFilter ref="$B$1:$I$72">
        <filterColumn colId="1">
          <filters blank="1">
            <filter val="Status"/>
            <filter val="TODO"/>
            <filter val="AFTER 8PM ET PENCILS DOWN"/>
            <filter val="IN PROGRESS"/>
            <filter val="#N/A"/>
            <filter val="AFTER 8PM ET HARDLOCK"/>
          </filters>
        </filterColumn>
        <filterColumn colId="2">
          <filters>
            <filter val="Fri Jul 18"/>
            <filter val="Thu Jul 17"/>
            <filter val="Sat Jul 19"/>
            <filter val="Tue Jul 15"/>
            <filter val="Sat Jul 12"/>
            <filter val="Thu Jul 10"/>
          </filters>
        </filterColumn>
      </autoFilter>
    </customSheetView>
    <customSheetView guid="{213C008F-E566-4FFD-8912-FF2B2ABF7160}" filter="1" showAutoFilter="1">
      <autoFilter ref="$B$1:$K$72">
        <filterColumn colId="1">
          <filters blank="1">
            <filter val="Status"/>
            <filter val="TODO"/>
            <filter val="AFTER 8PM ET PENCILS DOWN"/>
            <filter val="IN PROGRESS"/>
            <filter val="#N/A"/>
            <filter val="AFTER 8PM ET HARDLOCK"/>
          </filters>
        </filterColumn>
        <filterColumn colId="2">
          <filters>
            <filter val="Fri Jul 18"/>
            <filter val="Thu Jul 17"/>
            <filter val="Sat Jul 19"/>
            <filter val="Tue Jul 15"/>
            <filter val="Sat Jul 12"/>
            <filter val="Thu Jul 10"/>
          </filters>
        </filterColumn>
      </autoFilter>
    </customSheetView>
  </customSheetViews>
  <mergeCells count="4">
    <mergeCell ref="G2:I2"/>
    <mergeCell ref="C38:E38"/>
    <mergeCell ref="C42:E42"/>
    <mergeCell ref="B63:H63"/>
  </mergeCells>
  <conditionalFormatting sqref="D1:D37 D39:D41 D43:D62 D64:D145">
    <cfRule type="containsText" dxfId="8" priority="1" operator="containsText" text="Sat">
      <formula>NOT(ISERROR(SEARCH(("Sat"),(D1))))</formula>
    </cfRule>
  </conditionalFormatting>
  <conditionalFormatting sqref="D1:D37 D39:D41 D43:D62 D64:D145">
    <cfRule type="containsText" dxfId="8" priority="2" operator="containsText" text="Sun">
      <formula>NOT(ISERROR(SEARCH(("Sun"),(D1))))</formula>
    </cfRule>
  </conditionalFormatting>
  <conditionalFormatting sqref="B1 C1:H62 I1:I145 J3:K5 B4:B7 J8:K13 B9:B12 B14:B16 J17:K17 B18:B38 J33:K33 J37:K37 J39:K39 B40:B42 J44:K44 B45:B49 J50:K51 B52:B55 J54:K56 B57 J58:K59 B60:B62 J62:K62 C64:H145 B65 J66:K72 B67 B69:B71 B73:B115 B117:B125 B127:B135 B137:B145">
    <cfRule type="expression" dxfId="0" priority="3">
      <formula>EXACT($C1, "IN PROGRESS")</formula>
    </cfRule>
  </conditionalFormatting>
  <conditionalFormatting sqref="B1 C1:H62 I1:I145 J3:K5 B4:B7 J8:K13 B9:B12 B14:B16 J17:K17 B18:B38 J33:K33 J37:K37 J39:K39 B40:B42 J44:K44 B45:B49 J50:K51 B52:B55 J54:K56 B57 J58:K59 B60:B62 J62:K62 C64:H145 B65 J66:K72 B67 B69:B71 B73:B115 B117:B125 B127:B135 B137:B145">
    <cfRule type="expression" dxfId="1" priority="4">
      <formula>EXACT($C1, "DONE")</formula>
    </cfRule>
  </conditionalFormatting>
  <conditionalFormatting sqref="B1 C1:H62 I1:I145 J3:K5 B4:B7 J8:K13 B9:B12 B14:B16 J17:K17 B18:B38 J33:K33 J37:K37 J39:K39 B40:B42 J44:K44 B45:B49 J50:K51 B52:B55 J54:K56 B57 J58:K59 B60:B62 J62:K62 C64:H145 B65 J66:K72 B67 B69:B71 B73:B115 B117:B125 B127:B135 B137:B145">
    <cfRule type="expression" dxfId="2" priority="5">
      <formula>EXACT($C1, "N/A")</formula>
    </cfRule>
  </conditionalFormatting>
  <conditionalFormatting sqref="B1 C1:H62 I1:I145 J3:K5 B4:B7 J8:K13 B9:B12 B14:B16 J17:K17 B18:B38 J33:K33 J37:K37 J39:K39 B40:B42 J44:K44 B45:B49 J50:K51 B52:B55 J54:K56 B57 J58:K59 B60:B62 J62:K62 C64:H145 B65 J66:K72 B67 B69:B71 B73:B115 B117:B125 B127:B135 B137:B145">
    <cfRule type="expression" dxfId="3" priority="6">
      <formula>EXACT($C1, "BLOCKED")</formula>
    </cfRule>
  </conditionalFormatting>
  <conditionalFormatting sqref="D1:D37 D39:D41 D43:D62 D64:D145">
    <cfRule type="timePeriod" dxfId="6" priority="7" timePeriod="today"/>
  </conditionalFormatting>
  <conditionalFormatting sqref="D1:D37 D39:D41 D43:D62 D64:D145">
    <cfRule type="expression" dxfId="7" priority="8">
      <formula>AND(ISNUMBER(D1),TRUNC(D1)&lt;TODAY())</formula>
    </cfRule>
  </conditionalFormatting>
  <conditionalFormatting sqref="A1:B145 C42 F42:I42">
    <cfRule type="cellIs" dxfId="4" priority="9" operator="equal">
      <formula>"RM"</formula>
    </cfRule>
  </conditionalFormatting>
  <conditionalFormatting sqref="A1:B145 C42 F42:I42">
    <cfRule type="cellIs" dxfId="2" priority="10" operator="equal">
      <formula>"SUB"</formula>
    </cfRule>
  </conditionalFormatting>
  <conditionalFormatting sqref="A1:B145 C42 F42:I42">
    <cfRule type="cellIs" dxfId="5" priority="11" operator="equal">
      <formula>"PART"</formula>
    </cfRule>
  </conditionalFormatting>
  <dataValidations>
    <dataValidation type="list" allowBlank="1" showErrorMessage="1" sqref="C4:C7 C9:C12 C14 C18:C32 C34:C37 C40:C41 C45:C49 C52:C54 C57 C60:C62 C70:C71 C74:C87 C89:C115 C117:C126 C128:C136 F141 C138:C145">
      <formula1>Data!$A$2:$A$6</formula1>
    </dataValidation>
  </dataValidations>
  <hyperlinks>
    <hyperlink r:id="rId2" ref="G4"/>
    <hyperlink r:id="rId3" ref="G5"/>
    <hyperlink r:id="rId4" ref="G6"/>
    <hyperlink r:id="rId5" ref="G7"/>
    <hyperlink r:id="rId6" ref="G9"/>
    <hyperlink r:id="rId7" ref="G10"/>
    <hyperlink r:id="rId8" location="gid=1668659255" ref="B11"/>
    <hyperlink r:id="rId9" ref="G12"/>
    <hyperlink r:id="rId10" ref="G14"/>
    <hyperlink r:id="rId11" location="gid=0" ref="G19"/>
    <hyperlink r:id="rId12" ref="G20"/>
    <hyperlink r:id="rId13" ref="G21"/>
    <hyperlink r:id="rId14" ref="G22"/>
    <hyperlink r:id="rId15" location="gid=2012050761" ref="H22"/>
    <hyperlink r:id="rId16" ref="G23"/>
    <hyperlink r:id="rId17" location="gid=2068775089" ref="G24"/>
    <hyperlink r:id="rId18" ref="H24"/>
    <hyperlink r:id="rId19" location="gid=2068775089" ref="G25"/>
    <hyperlink r:id="rId20" location="gid=2068775089" ref="B26"/>
    <hyperlink r:id="rId21" ref="F26"/>
    <hyperlink r:id="rId22" location="gid=2068775089" ref="G26"/>
    <hyperlink r:id="rId23" ref="G27"/>
    <hyperlink r:id="rId24" ref="B28"/>
    <hyperlink r:id="rId25" ref="G28"/>
    <hyperlink r:id="rId26" ref="G29"/>
    <hyperlink r:id="rId27" ref="F30"/>
    <hyperlink r:id="rId28" ref="G30"/>
    <hyperlink r:id="rId29" ref="G31"/>
    <hyperlink r:id="rId30" ref="B35"/>
    <hyperlink r:id="rId31" location="gid=2068775089" ref="H35"/>
    <hyperlink r:id="rId32" location="heading=h.gdfd83wof018" ref="G37"/>
    <hyperlink r:id="rId33" location="heading=h.gdfd83wof018" ref="I37"/>
    <hyperlink r:id="rId34" ref="B40"/>
    <hyperlink r:id="rId35" location="gid=2068775089" ref="G40"/>
    <hyperlink r:id="rId36" ref="B45"/>
    <hyperlink r:id="rId37" ref="G45"/>
    <hyperlink r:id="rId38" ref="B47"/>
    <hyperlink r:id="rId39" ref="B48"/>
    <hyperlink r:id="rId40" ref="G48"/>
    <hyperlink r:id="rId41" ref="H48"/>
    <hyperlink display="Whiteglove has been completed on INITIAL release candidate (aka crit checks) and issues called out have been threaded/escalated for triage&#10;&#10;Note: We will never be releasing this build. There will always be another CL for our final candidate (THIS LINE)" location="'V5 Combined Release Checklist D'!132:132" ref="B49"/>
    <hyperlink r:id="rId42" ref="G49"/>
    <hyperlink r:id="rId43" location="gid=1433773550" ref="H52"/>
    <hyperlink r:id="rId44" ref="G53"/>
    <hyperlink display="1. Revisit thread in THIS and poke calendar owners with the text provided in Row H&#10;2. Confirm with all calendar owners that relevant calendars have been published to live ahead of CHECKLIST_VERSION release" location="'V5 Combined Release Checklist D'!F68" ref="G54"/>
    <hyperlink r:id="rId45" ref="G57"/>
    <hyperlink r:id="rId46" ref="G60"/>
    <hyperlink r:id="rId47" ref="B61"/>
    <hyperlink r:id="rId48" ref="I61"/>
    <hyperlink r:id="rId49" location="gid=1164518976" ref="G62"/>
    <hyperlink r:id="rId50" location="gid=460410439" ref="G74"/>
    <hyperlink r:id="rId51" ref="B75"/>
    <hyperlink r:id="rId52" ref="G75"/>
    <hyperlink r:id="rId53" ref="G76"/>
    <hyperlink r:id="rId54" ref="G78"/>
    <hyperlink r:id="rId55" ref="G81"/>
    <hyperlink r:id="rId56" ref="B83"/>
    <hyperlink r:id="rId57" ref="G83"/>
    <hyperlink r:id="rId58" ref="F95"/>
    <hyperlink r:id="rId59" ref="G95"/>
    <hyperlink r:id="rId60" ref="B97"/>
    <hyperlink r:id="rId61" ref="B98"/>
    <hyperlink r:id="rId62" ref="B99"/>
    <hyperlink r:id="rId63" ref="B103"/>
    <hyperlink r:id="rId64" ref="B105"/>
    <hyperlink r:id="rId65" ref="F112"/>
    <hyperlink r:id="rId66" ref="G118"/>
    <hyperlink r:id="rId67" location="gid=2063781583" ref="G120"/>
    <hyperlink r:id="rId68" ref="G121"/>
    <hyperlink r:id="rId69" ref="B125"/>
    <hyperlink r:id="rId70" ref="G125"/>
    <hyperlink r:id="rId71" ref="B128"/>
    <hyperlink r:id="rId72" ref="G128"/>
    <hyperlink r:id="rId73" ref="B132"/>
    <hyperlink r:id="rId74" ref="B134"/>
    <hyperlink r:id="rId75" ref="B135"/>
    <hyperlink r:id="rId76" ref="B138"/>
    <hyperlink r:id="rId77" ref="G141"/>
    <hyperlink r:id="rId78" ref="G143"/>
  </hyperlinks>
  <drawing r:id="rId79"/>
  <legacyDrawing r:id="rId8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4.88"/>
    <col customWidth="1" min="2" max="2" width="50.0"/>
    <col customWidth="1" min="3" max="3" width="14.63"/>
    <col customWidth="1" min="4" max="4" width="11.25"/>
    <col customWidth="1" min="5" max="5" width="11.38"/>
    <col customWidth="1" min="6" max="6" width="36.25"/>
    <col customWidth="1" min="7" max="7" width="84.13"/>
    <col customWidth="1" min="8" max="8" width="33.88"/>
    <col customWidth="1" min="9" max="9" width="64.75"/>
  </cols>
  <sheetData>
    <row r="1">
      <c r="A1" s="370"/>
      <c r="B1" s="58" t="s">
        <v>91</v>
      </c>
      <c r="C1" s="58" t="s">
        <v>92</v>
      </c>
      <c r="D1" s="58" t="s">
        <v>93</v>
      </c>
      <c r="E1" s="59" t="s">
        <v>94</v>
      </c>
      <c r="F1" s="58" t="s">
        <v>95</v>
      </c>
      <c r="G1" s="59" t="s">
        <v>96</v>
      </c>
      <c r="H1" s="59" t="s">
        <v>707</v>
      </c>
      <c r="I1" s="59" t="s">
        <v>708</v>
      </c>
    </row>
    <row r="2" ht="21.75" customHeight="1">
      <c r="A2" s="371"/>
      <c r="B2" s="61" t="s">
        <v>101</v>
      </c>
      <c r="C2" s="62"/>
      <c r="D2" s="62"/>
      <c r="E2" s="63"/>
      <c r="F2" s="64"/>
      <c r="G2" s="65"/>
    </row>
    <row r="3">
      <c r="A3" s="372"/>
      <c r="B3" s="97" t="s">
        <v>102</v>
      </c>
      <c r="C3" s="98" t="str">
        <f t="array" ref="C3">IF(AND((C4:C5="Done")+(C4:C5="N/A")), "DONE", "IN PROGRESS")</f>
        <v>IN PROGRESS</v>
      </c>
      <c r="D3" s="112"/>
      <c r="E3" s="71"/>
      <c r="F3" s="72"/>
      <c r="G3" s="73"/>
      <c r="H3" s="73"/>
      <c r="I3" s="74"/>
    </row>
    <row r="4" outlineLevel="1">
      <c r="A4" s="373" t="s">
        <v>709</v>
      </c>
      <c r="B4" s="199" t="s">
        <v>710</v>
      </c>
      <c r="C4" s="77" t="s">
        <v>86</v>
      </c>
      <c r="D4" s="87">
        <f>SetupTracking!$B$3-1</f>
        <v>45855</v>
      </c>
      <c r="E4" s="77"/>
      <c r="F4" s="79" t="s">
        <v>711</v>
      </c>
      <c r="G4" s="125" t="s">
        <v>712</v>
      </c>
      <c r="H4" s="79"/>
      <c r="I4" s="79"/>
    </row>
    <row r="5" outlineLevel="1">
      <c r="A5" s="373" t="s">
        <v>709</v>
      </c>
      <c r="B5" s="88" t="s">
        <v>713</v>
      </c>
      <c r="C5" s="77" t="s">
        <v>86</v>
      </c>
      <c r="D5" s="87">
        <f>SetupTracking!$B$3-1</f>
        <v>45855</v>
      </c>
      <c r="E5" s="77"/>
      <c r="F5" s="127"/>
      <c r="G5" s="127" t="str">
        <f>"//Fortnite/Release-"&amp;SetupTracking!B1&amp;"/FortniteGame/Build/FortniteBuild.xml"
</f>
        <v>//Fortnite/Release-34.10/FortniteGame/Build/FortniteBuild.xml</v>
      </c>
      <c r="H5" s="74"/>
      <c r="I5" s="74"/>
    </row>
    <row r="6">
      <c r="A6" s="374"/>
      <c r="B6" s="344" t="s">
        <v>103</v>
      </c>
      <c r="C6" s="98" t="str">
        <f t="array" ref="C6">IF(AND((C7="Done")+(C7="N/A")), "DONE", "IN PROGRESS")</f>
        <v>IN PROGRESS</v>
      </c>
      <c r="D6" s="84"/>
      <c r="E6" s="85"/>
      <c r="F6" s="85"/>
      <c r="G6" s="86"/>
      <c r="H6" s="86"/>
      <c r="I6" s="86"/>
    </row>
    <row r="7" outlineLevel="1">
      <c r="A7" s="373" t="s">
        <v>709</v>
      </c>
      <c r="B7" s="175" t="s">
        <v>714</v>
      </c>
      <c r="C7" s="375" t="s">
        <v>86</v>
      </c>
      <c r="D7" s="87">
        <f>SetupTracking!$B$4-1</f>
        <v>45856</v>
      </c>
      <c r="E7" s="376"/>
      <c r="F7" s="79" t="s">
        <v>715</v>
      </c>
      <c r="G7" s="196" t="s">
        <v>716</v>
      </c>
      <c r="H7" s="377"/>
      <c r="I7" s="377"/>
    </row>
    <row r="8">
      <c r="A8" s="372"/>
      <c r="B8" s="97" t="s">
        <v>118</v>
      </c>
      <c r="C8" s="98" t="str">
        <f t="array" ref="C8">IF(AND((C9="Done")+(C9="N/A")), "DONE", "IN PROGRESS")</f>
        <v>IN PROGRESS</v>
      </c>
      <c r="D8" s="84"/>
      <c r="E8" s="85"/>
      <c r="F8" s="85"/>
      <c r="G8" s="86"/>
      <c r="H8" s="86"/>
      <c r="I8" s="86"/>
    </row>
    <row r="9" outlineLevel="1">
      <c r="A9" s="373" t="s">
        <v>709</v>
      </c>
      <c r="B9" s="345" t="s">
        <v>717</v>
      </c>
      <c r="C9" s="77" t="s">
        <v>86</v>
      </c>
      <c r="D9" s="87">
        <f>SetupTracking!$B$5-1</f>
        <v>45857</v>
      </c>
      <c r="E9" s="78"/>
      <c r="F9" s="152" t="s">
        <v>718</v>
      </c>
      <c r="G9" s="152" t="s">
        <v>719</v>
      </c>
      <c r="H9" s="76"/>
      <c r="I9" s="76"/>
    </row>
    <row r="10" ht="21.75" customHeight="1">
      <c r="A10" s="378"/>
      <c r="B10" s="101" t="s">
        <v>124</v>
      </c>
      <c r="C10" s="102"/>
      <c r="D10" s="102"/>
      <c r="E10" s="103"/>
      <c r="F10" s="104"/>
      <c r="G10" s="105"/>
      <c r="H10" s="105"/>
      <c r="I10" s="105"/>
    </row>
    <row r="11">
      <c r="A11" s="379"/>
      <c r="B11" s="108" t="str">
        <f t="shared" ref="B11:I11" si="1">B1</f>
        <v>Item</v>
      </c>
      <c r="C11" s="58" t="str">
        <f t="shared" si="1"/>
        <v>Status</v>
      </c>
      <c r="D11" s="58" t="str">
        <f t="shared" si="1"/>
        <v>Due by</v>
      </c>
      <c r="E11" s="58" t="str">
        <f t="shared" si="1"/>
        <v>Completed by</v>
      </c>
      <c r="F11" s="108" t="str">
        <f t="shared" si="1"/>
        <v>Temp-Notes</v>
      </c>
      <c r="G11" s="109" t="str">
        <f t="shared" si="1"/>
        <v>Steps To Complete</v>
      </c>
      <c r="H11" s="110" t="str">
        <f t="shared" si="1"/>
        <v>Suggested Slack Post Text 
(unless otherwise stated)</v>
      </c>
      <c r="I11" s="110" t="str">
        <f t="shared" si="1"/>
        <v>Suggested Slack Thread Text 
(unless otherwise stated)</v>
      </c>
    </row>
    <row r="12">
      <c r="A12" s="372"/>
      <c r="B12" s="150" t="s">
        <v>171</v>
      </c>
      <c r="C12" s="98" t="str">
        <f t="array" ref="C12">IF(AND((C13="Done")+(C13="N/A")), "DONE", "IN PROGRESS")</f>
        <v>IN PROGRESS</v>
      </c>
      <c r="D12" s="112"/>
      <c r="E12" s="71"/>
      <c r="F12" s="72"/>
      <c r="G12" s="151"/>
      <c r="H12" s="151"/>
      <c r="I12" s="74"/>
    </row>
    <row r="13" outlineLevel="1">
      <c r="A13" s="373" t="s">
        <v>709</v>
      </c>
      <c r="B13" s="260" t="s">
        <v>720</v>
      </c>
      <c r="C13" s="375" t="s">
        <v>86</v>
      </c>
      <c r="D13" s="87">
        <f>SetupTracking!$B$3-0</f>
        <v>45856</v>
      </c>
      <c r="E13" s="380"/>
      <c r="F13" s="239" t="s">
        <v>721</v>
      </c>
      <c r="G13" s="381" t="s">
        <v>722</v>
      </c>
      <c r="H13" s="382"/>
      <c r="I13" s="357"/>
    </row>
    <row r="14" ht="21.75" customHeight="1" outlineLevel="1">
      <c r="A14" s="378"/>
      <c r="B14" s="154" t="s">
        <v>176</v>
      </c>
      <c r="C14" s="154" t="s">
        <v>176</v>
      </c>
      <c r="F14" s="154" t="s">
        <v>176</v>
      </c>
      <c r="G14" s="154" t="s">
        <v>176</v>
      </c>
      <c r="H14" s="154" t="s">
        <v>176</v>
      </c>
      <c r="I14" s="154" t="s">
        <v>176</v>
      </c>
    </row>
    <row r="15">
      <c r="A15" s="372"/>
      <c r="B15" s="97" t="s">
        <v>187</v>
      </c>
      <c r="C15" s="98" t="str">
        <f t="array" ref="C15">IF(AND((C17:C19="Done")+(C17:C19="N/A")+(C17:C19="AFTER 11PM ET PENCILS DOWN")), "DONE", "IN PROGRESS")</f>
        <v>IN PROGRESS</v>
      </c>
      <c r="D15" s="112"/>
      <c r="E15" s="71"/>
      <c r="F15" s="72"/>
      <c r="G15" s="151"/>
      <c r="H15" s="151"/>
      <c r="I15" s="74"/>
    </row>
    <row r="16" ht="21.75" customHeight="1" outlineLevel="1">
      <c r="A16" s="378"/>
      <c r="B16" s="154" t="s">
        <v>209</v>
      </c>
      <c r="C16" s="170" t="s">
        <v>209</v>
      </c>
      <c r="F16" s="170" t="s">
        <v>209</v>
      </c>
      <c r="G16" s="154" t="s">
        <v>209</v>
      </c>
      <c r="H16" s="171" t="s">
        <v>209</v>
      </c>
      <c r="I16" s="154" t="s">
        <v>209</v>
      </c>
    </row>
    <row r="17" outlineLevel="1">
      <c r="A17" s="373" t="s">
        <v>709</v>
      </c>
      <c r="B17" s="80" t="s">
        <v>723</v>
      </c>
      <c r="C17" s="78" t="s">
        <v>86</v>
      </c>
      <c r="D17" s="87">
        <f>SetupTracking!$B$4</f>
        <v>45857</v>
      </c>
      <c r="E17" s="77"/>
      <c r="F17" s="175"/>
      <c r="G17" s="76" t="s">
        <v>724</v>
      </c>
      <c r="H17" s="74"/>
      <c r="I17" s="74"/>
    </row>
    <row r="18" outlineLevel="1">
      <c r="A18" s="373" t="s">
        <v>709</v>
      </c>
      <c r="B18" s="383" t="s">
        <v>725</v>
      </c>
      <c r="C18" s="78" t="s">
        <v>86</v>
      </c>
      <c r="D18" s="87">
        <f>SetupTracking!$B$4</f>
        <v>45857</v>
      </c>
      <c r="E18" s="384"/>
      <c r="F18" s="384"/>
      <c r="G18" s="340" t="s">
        <v>726</v>
      </c>
      <c r="H18" s="385"/>
      <c r="I18" s="74"/>
    </row>
    <row r="19" outlineLevel="1">
      <c r="A19" s="373" t="s">
        <v>709</v>
      </c>
      <c r="B19" s="265" t="str">
        <f>HYPERLINK("https://wiki.it.epicgames.net/display/FORT/PS4+Patch+-+Packaging+Remaster","Verify that LatestPatch folder contains last released patches")</f>
        <v>Verify that LatestPatch folder contains last released patches</v>
      </c>
      <c r="C19" s="375" t="s">
        <v>86</v>
      </c>
      <c r="D19" s="87">
        <f>SetupTracking!$B$4</f>
        <v>45857</v>
      </c>
      <c r="E19" s="384"/>
      <c r="F19" s="384"/>
      <c r="G19" s="340" t="s">
        <v>727</v>
      </c>
      <c r="H19" s="385"/>
      <c r="I19" s="74"/>
    </row>
    <row r="20">
      <c r="A20" s="378"/>
      <c r="B20" s="172" t="s">
        <v>222</v>
      </c>
      <c r="C20" s="102"/>
      <c r="D20" s="102"/>
      <c r="E20" s="173"/>
      <c r="F20" s="174"/>
      <c r="G20" s="174"/>
      <c r="H20" s="174"/>
      <c r="I20" s="174"/>
    </row>
    <row r="21">
      <c r="A21" s="372"/>
      <c r="B21" s="97" t="s">
        <v>118</v>
      </c>
      <c r="C21" s="98" t="str">
        <f t="array" ref="C21">IF(AND((C22:C28="Done")+(C22:C28="N/A")), "DONE", "IN PROGRESS")</f>
        <v>IN PROGRESS</v>
      </c>
      <c r="D21" s="112"/>
      <c r="E21" s="71"/>
      <c r="F21" s="72"/>
      <c r="G21" s="151"/>
      <c r="H21" s="151"/>
      <c r="I21" s="74"/>
    </row>
    <row r="22" outlineLevel="1">
      <c r="A22" s="373" t="s">
        <v>709</v>
      </c>
      <c r="B22" s="195" t="str">
        <f>HYPERLINK("https://wiki.it.epicgames.net/display/FORT/Switch+Patch+-+Release+Creation+and+OMAS+Submission","Request Patches: Create New Release for Nintendo")</f>
        <v>Request Patches: Create New Release for Nintendo</v>
      </c>
      <c r="C22" s="78" t="s">
        <v>86</v>
      </c>
      <c r="D22" s="87">
        <f>SetupTracking!$B$5-4</f>
        <v>45854</v>
      </c>
      <c r="E22" s="77"/>
      <c r="F22" s="127"/>
      <c r="G22" s="127"/>
      <c r="H22" s="74"/>
      <c r="I22" s="74"/>
    </row>
    <row r="23" outlineLevel="1">
      <c r="A23" s="373" t="s">
        <v>709</v>
      </c>
      <c r="B23" s="195" t="str">
        <f>HYPERLINK("https://wiki.it.epicgames.net/display/FORT/Switch+Patch+-+Release+Creation+and+OMAS+Submission","Request Patches: Fill out and submit new OMAS for Nintendo")</f>
        <v>Request Patches: Fill out and submit new OMAS for Nintendo</v>
      </c>
      <c r="C23" s="78" t="s">
        <v>86</v>
      </c>
      <c r="D23" s="87">
        <f>SetupTracking!$B$5-4</f>
        <v>45854</v>
      </c>
      <c r="E23" s="78"/>
      <c r="F23" s="175"/>
      <c r="G23" s="175"/>
      <c r="H23" s="74"/>
      <c r="I23" s="74"/>
    </row>
    <row r="24" outlineLevel="1">
      <c r="A24" s="373" t="s">
        <v>709</v>
      </c>
      <c r="B24" s="125" t="s">
        <v>728</v>
      </c>
      <c r="C24" s="78" t="s">
        <v>86</v>
      </c>
      <c r="D24" s="87">
        <f>SetupTracking!$B$5-4</f>
        <v>45854</v>
      </c>
      <c r="E24" s="77"/>
      <c r="F24" s="175"/>
      <c r="G24" s="386"/>
      <c r="H24" s="74"/>
      <c r="I24" s="74"/>
    </row>
    <row r="25" outlineLevel="1">
      <c r="A25" s="373" t="s">
        <v>709</v>
      </c>
      <c r="B25" s="125" t="s">
        <v>729</v>
      </c>
      <c r="C25" s="78" t="s">
        <v>86</v>
      </c>
      <c r="D25" s="87">
        <f>SetupTracking!$B$5-4</f>
        <v>45854</v>
      </c>
      <c r="E25" s="77"/>
      <c r="F25" s="175"/>
      <c r="G25" s="76"/>
      <c r="H25" s="74"/>
      <c r="I25" s="74"/>
    </row>
    <row r="26" outlineLevel="1">
      <c r="A26" s="373" t="s">
        <v>709</v>
      </c>
      <c r="B26" s="76" t="s">
        <v>730</v>
      </c>
      <c r="C26" s="77" t="s">
        <v>86</v>
      </c>
      <c r="D26" s="87">
        <f>SetupTracking!$B$5-4</f>
        <v>45854</v>
      </c>
      <c r="E26" s="77"/>
      <c r="F26" s="175"/>
      <c r="G26" s="76"/>
      <c r="H26" s="74"/>
      <c r="I26" s="74"/>
    </row>
    <row r="27" outlineLevel="1">
      <c r="A27" s="373" t="s">
        <v>709</v>
      </c>
      <c r="B27" s="265" t="str">
        <f>HYPERLINK("https://wiki.it.epicgames.net/display/FORT/App+Submission","Create Version on App Store Connect and check if any Publishing metadata updates are needed")</f>
        <v>Create Version on App Store Connect and check if any Publishing metadata updates are needed</v>
      </c>
      <c r="C27" s="77" t="s">
        <v>86</v>
      </c>
      <c r="D27" s="387">
        <f>SetupTracking!$B$5-4</f>
        <v>45854</v>
      </c>
      <c r="E27" s="78"/>
      <c r="F27" s="240"/>
      <c r="G27" s="363" t="s">
        <v>731</v>
      </c>
      <c r="H27" s="388" t="s">
        <v>732</v>
      </c>
      <c r="I27" s="388" t="s">
        <v>733</v>
      </c>
    </row>
    <row r="28" outlineLevel="1">
      <c r="A28" s="373" t="s">
        <v>709</v>
      </c>
      <c r="B28" s="175" t="s">
        <v>734</v>
      </c>
      <c r="C28" s="78" t="s">
        <v>86</v>
      </c>
      <c r="D28" s="87">
        <f>SetupTracking!$B$5-1</f>
        <v>45857</v>
      </c>
      <c r="E28" s="78"/>
      <c r="F28" s="164" t="s">
        <v>735</v>
      </c>
      <c r="G28" s="88" t="s">
        <v>736</v>
      </c>
      <c r="H28" s="147"/>
      <c r="I28" s="147"/>
    </row>
    <row r="29" ht="21.75" customHeight="1">
      <c r="A29" s="378"/>
      <c r="B29" s="172" t="s">
        <v>236</v>
      </c>
      <c r="C29" s="102"/>
      <c r="D29" s="102"/>
      <c r="E29" s="173"/>
      <c r="F29" s="174"/>
      <c r="G29" s="174"/>
      <c r="H29" s="174"/>
      <c r="I29" s="174"/>
    </row>
    <row r="30">
      <c r="A30" s="372"/>
      <c r="B30" s="97"/>
      <c r="C30" s="98" t="str">
        <f t="array" ref="C30">IF(AND((C31:C60="Done")+(C31:C60="N/A")), "DONE", "IN PROGRESS")</f>
        <v>IN PROGRESS</v>
      </c>
      <c r="D30" s="112"/>
      <c r="E30" s="71"/>
      <c r="F30" s="72"/>
      <c r="G30" s="151"/>
      <c r="H30" s="151"/>
      <c r="I30" s="74"/>
    </row>
    <row r="31" outlineLevel="1">
      <c r="A31" s="373" t="s">
        <v>709</v>
      </c>
      <c r="B31" s="125" t="s">
        <v>737</v>
      </c>
      <c r="C31" s="77" t="s">
        <v>86</v>
      </c>
      <c r="D31" s="87">
        <f>SetupTracking!$B$5</f>
        <v>45858</v>
      </c>
      <c r="E31" s="78"/>
      <c r="F31" s="79"/>
      <c r="G31" s="389" t="s">
        <v>738</v>
      </c>
      <c r="H31" s="74"/>
      <c r="I31" s="74"/>
    </row>
    <row r="32" outlineLevel="1">
      <c r="A32" s="373" t="s">
        <v>709</v>
      </c>
      <c r="B32" s="175" t="s">
        <v>364</v>
      </c>
      <c r="C32" s="77" t="s">
        <v>86</v>
      </c>
      <c r="D32" s="87">
        <f>SetupTracking!$B$5</f>
        <v>45858</v>
      </c>
      <c r="E32" s="78"/>
      <c r="F32" s="175"/>
      <c r="G32" s="88" t="s">
        <v>739</v>
      </c>
      <c r="H32" s="74"/>
      <c r="I32" s="74"/>
    </row>
    <row r="33" outlineLevel="1">
      <c r="A33" s="373" t="s">
        <v>709</v>
      </c>
      <c r="B33" s="390" t="s">
        <v>740</v>
      </c>
      <c r="C33" s="78" t="s">
        <v>86</v>
      </c>
      <c r="D33" s="87">
        <f>SetupTracking!$B$5</f>
        <v>45858</v>
      </c>
      <c r="E33" s="78"/>
      <c r="F33" s="76"/>
      <c r="G33" s="391"/>
      <c r="H33" s="74"/>
      <c r="I33" s="74"/>
    </row>
    <row r="34" outlineLevel="1">
      <c r="A34" s="373" t="s">
        <v>709</v>
      </c>
      <c r="B34" s="125" t="s">
        <v>741</v>
      </c>
      <c r="C34" s="77" t="s">
        <v>86</v>
      </c>
      <c r="D34" s="87">
        <f>SetupTracking!$B$5</f>
        <v>45858</v>
      </c>
      <c r="E34" s="78"/>
      <c r="F34" s="175"/>
      <c r="G34" s="392" t="s">
        <v>742</v>
      </c>
      <c r="H34" s="74"/>
      <c r="I34" s="74"/>
    </row>
    <row r="35" outlineLevel="1">
      <c r="A35" s="373" t="s">
        <v>709</v>
      </c>
      <c r="B35" s="88" t="s">
        <v>743</v>
      </c>
      <c r="C35" s="77" t="s">
        <v>86</v>
      </c>
      <c r="D35" s="87">
        <f>SetupTracking!$B$5</f>
        <v>45858</v>
      </c>
      <c r="E35" s="78"/>
      <c r="F35" s="175"/>
      <c r="G35" s="393"/>
      <c r="H35" s="74"/>
      <c r="I35" s="74"/>
    </row>
    <row r="36" outlineLevel="1">
      <c r="A36" s="373" t="s">
        <v>709</v>
      </c>
      <c r="B36" s="88" t="s">
        <v>744</v>
      </c>
      <c r="C36" s="77" t="s">
        <v>86</v>
      </c>
      <c r="D36" s="87">
        <f>SetupTracking!$B$5</f>
        <v>45858</v>
      </c>
      <c r="E36" s="78"/>
      <c r="F36" s="76"/>
      <c r="G36" s="76" t="s">
        <v>745</v>
      </c>
      <c r="H36" s="74"/>
      <c r="I36" s="74"/>
    </row>
    <row r="37" outlineLevel="1">
      <c r="A37" s="373" t="s">
        <v>709</v>
      </c>
      <c r="B37" s="394" t="s">
        <v>746</v>
      </c>
      <c r="C37" s="78" t="s">
        <v>86</v>
      </c>
      <c r="D37" s="87">
        <f>SetupTracking!$B$5</f>
        <v>45858</v>
      </c>
      <c r="E37" s="78"/>
      <c r="F37" s="395"/>
      <c r="G37" s="396" t="s">
        <v>747</v>
      </c>
      <c r="H37" s="397"/>
      <c r="I37" s="397"/>
    </row>
    <row r="38" outlineLevel="1">
      <c r="A38" s="373" t="s">
        <v>709</v>
      </c>
      <c r="B38" s="76" t="s">
        <v>748</v>
      </c>
      <c r="C38" s="77" t="s">
        <v>86</v>
      </c>
      <c r="D38" s="87">
        <f>SetupTracking!$B$5</f>
        <v>45858</v>
      </c>
      <c r="E38" s="78"/>
      <c r="F38" s="175"/>
      <c r="G38" s="175"/>
      <c r="H38" s="397"/>
      <c r="I38" s="397"/>
    </row>
    <row r="39" outlineLevel="1">
      <c r="A39" s="373" t="s">
        <v>709</v>
      </c>
      <c r="B39" s="76" t="s">
        <v>749</v>
      </c>
      <c r="C39" s="78" t="s">
        <v>86</v>
      </c>
      <c r="D39" s="87">
        <f>SetupTracking!$B$5</f>
        <v>45858</v>
      </c>
      <c r="E39" s="78"/>
      <c r="F39" s="175"/>
      <c r="G39" s="164" t="s">
        <v>750</v>
      </c>
      <c r="H39" s="74"/>
      <c r="I39" s="74"/>
    </row>
    <row r="40" outlineLevel="1">
      <c r="A40" s="373" t="s">
        <v>709</v>
      </c>
      <c r="B40" s="76" t="s">
        <v>751</v>
      </c>
      <c r="C40" s="78" t="s">
        <v>86</v>
      </c>
      <c r="D40" s="87">
        <f>SetupTracking!$B$5</f>
        <v>45858</v>
      </c>
      <c r="E40" s="78"/>
      <c r="F40" s="175"/>
      <c r="G40" s="76" t="s">
        <v>752</v>
      </c>
      <c r="H40" s="74"/>
      <c r="I40" s="74"/>
    </row>
    <row r="41" outlineLevel="1">
      <c r="A41" s="373" t="s">
        <v>709</v>
      </c>
      <c r="B41" s="76" t="s">
        <v>753</v>
      </c>
      <c r="C41" s="77" t="s">
        <v>86</v>
      </c>
      <c r="D41" s="87">
        <f>SetupTracking!$B$5</f>
        <v>45858</v>
      </c>
      <c r="E41" s="78"/>
      <c r="F41" s="175"/>
      <c r="G41" s="88" t="s">
        <v>754</v>
      </c>
      <c r="H41" s="74"/>
      <c r="I41" s="74"/>
    </row>
    <row r="42" outlineLevel="1">
      <c r="A42" s="373" t="s">
        <v>709</v>
      </c>
      <c r="B42" s="76" t="s">
        <v>755</v>
      </c>
      <c r="C42" s="77" t="s">
        <v>86</v>
      </c>
      <c r="D42" s="87">
        <f>SetupTracking!$B$5</f>
        <v>45858</v>
      </c>
      <c r="E42" s="77"/>
      <c r="F42" s="175"/>
      <c r="G42" s="398" t="s">
        <v>756</v>
      </c>
      <c r="H42" s="74"/>
      <c r="I42" s="74"/>
    </row>
    <row r="43" outlineLevel="1">
      <c r="A43" s="373" t="s">
        <v>709</v>
      </c>
      <c r="B43" s="76" t="s">
        <v>757</v>
      </c>
      <c r="C43" s="77" t="s">
        <v>86</v>
      </c>
      <c r="D43" s="87">
        <f>SetupTracking!$B$5</f>
        <v>45858</v>
      </c>
      <c r="E43" s="77"/>
      <c r="F43" s="175"/>
      <c r="G43" s="199" t="s">
        <v>758</v>
      </c>
      <c r="H43" s="74"/>
      <c r="I43" s="74"/>
    </row>
    <row r="44" outlineLevel="1">
      <c r="A44" s="373" t="s">
        <v>709</v>
      </c>
      <c r="B44" s="76" t="s">
        <v>759</v>
      </c>
      <c r="C44" s="77" t="s">
        <v>86</v>
      </c>
      <c r="D44" s="87">
        <f>SetupTracking!$B$5</f>
        <v>45858</v>
      </c>
      <c r="E44" s="78"/>
      <c r="F44" s="175"/>
      <c r="G44" s="386" t="s">
        <v>760</v>
      </c>
      <c r="H44" s="74"/>
      <c r="I44" s="74"/>
    </row>
    <row r="45" outlineLevel="1">
      <c r="A45" s="373" t="s">
        <v>709</v>
      </c>
      <c r="B45" s="175" t="s">
        <v>761</v>
      </c>
      <c r="C45" s="78" t="s">
        <v>86</v>
      </c>
      <c r="D45" s="87">
        <f>SetupTracking!$B$5</f>
        <v>45858</v>
      </c>
      <c r="E45" s="78"/>
      <c r="F45" s="175"/>
      <c r="G45" s="76" t="s">
        <v>762</v>
      </c>
      <c r="H45" s="74"/>
      <c r="I45" s="74"/>
    </row>
    <row r="46" outlineLevel="1">
      <c r="A46" s="373" t="s">
        <v>709</v>
      </c>
      <c r="B46" s="199" t="s">
        <v>763</v>
      </c>
      <c r="C46" s="78" t="s">
        <v>86</v>
      </c>
      <c r="D46" s="87">
        <f>SetupTracking!$B$5</f>
        <v>45858</v>
      </c>
      <c r="E46" s="77"/>
      <c r="F46" s="175"/>
      <c r="G46" s="386" t="s">
        <v>764</v>
      </c>
      <c r="H46" s="74"/>
      <c r="I46" s="74"/>
    </row>
    <row r="47" outlineLevel="1">
      <c r="A47" s="373" t="s">
        <v>709</v>
      </c>
      <c r="B47" s="146" t="s">
        <v>765</v>
      </c>
      <c r="C47" s="78" t="s">
        <v>86</v>
      </c>
      <c r="D47" s="87">
        <f>SetupTracking!$B$5</f>
        <v>45858</v>
      </c>
      <c r="E47" s="78"/>
      <c r="F47" s="127"/>
      <c r="G47" s="76"/>
      <c r="H47" s="74"/>
      <c r="I47" s="74"/>
    </row>
    <row r="48" outlineLevel="1">
      <c r="A48" s="373" t="s">
        <v>709</v>
      </c>
      <c r="B48" s="399" t="s">
        <v>766</v>
      </c>
      <c r="C48" s="78" t="s">
        <v>86</v>
      </c>
      <c r="D48" s="87">
        <f>SetupTracking!$B$5</f>
        <v>45858</v>
      </c>
      <c r="E48" s="78"/>
      <c r="F48" s="175"/>
      <c r="G48" s="175"/>
      <c r="H48" s="74"/>
      <c r="I48" s="74"/>
    </row>
    <row r="49" outlineLevel="1">
      <c r="A49" s="373" t="s">
        <v>709</v>
      </c>
      <c r="B49" s="400" t="s">
        <v>767</v>
      </c>
      <c r="C49" s="334" t="s">
        <v>86</v>
      </c>
      <c r="D49" s="87">
        <f>SetupTracking!$B$5</f>
        <v>45858</v>
      </c>
      <c r="E49" s="141"/>
      <c r="F49" s="144"/>
      <c r="G49" s="401" t="s">
        <v>768</v>
      </c>
      <c r="H49" s="144"/>
      <c r="I49" s="144"/>
    </row>
    <row r="50" outlineLevel="1">
      <c r="A50" s="373" t="s">
        <v>709</v>
      </c>
      <c r="B50" s="402" t="s">
        <v>769</v>
      </c>
      <c r="C50" s="77" t="s">
        <v>86</v>
      </c>
      <c r="D50" s="87">
        <f>SetupTracking!$B$5</f>
        <v>45858</v>
      </c>
      <c r="E50" s="77"/>
      <c r="F50" s="80"/>
      <c r="G50" s="127"/>
      <c r="H50" s="74"/>
      <c r="I50" s="74"/>
    </row>
    <row r="51" outlineLevel="1">
      <c r="A51" s="373" t="s">
        <v>709</v>
      </c>
      <c r="B51" s="402" t="s">
        <v>770</v>
      </c>
      <c r="C51" s="77" t="s">
        <v>86</v>
      </c>
      <c r="D51" s="87">
        <f>SetupTracking!$B$5</f>
        <v>45858</v>
      </c>
      <c r="E51" s="77"/>
      <c r="F51" s="80"/>
      <c r="G51" s="127"/>
      <c r="H51" s="74"/>
      <c r="I51" s="74"/>
    </row>
    <row r="52" outlineLevel="1">
      <c r="A52" s="373" t="s">
        <v>709</v>
      </c>
      <c r="B52" s="396" t="s">
        <v>771</v>
      </c>
      <c r="C52" s="77" t="s">
        <v>86</v>
      </c>
      <c r="D52" s="87">
        <f>SetupTracking!$B$5</f>
        <v>45858</v>
      </c>
      <c r="E52" s="77"/>
      <c r="F52" s="80"/>
      <c r="G52" s="127"/>
      <c r="H52" s="74"/>
      <c r="I52" s="74"/>
    </row>
    <row r="53" outlineLevel="1">
      <c r="A53" s="373" t="s">
        <v>709</v>
      </c>
      <c r="B53" s="88" t="s">
        <v>772</v>
      </c>
      <c r="C53" s="77" t="s">
        <v>86</v>
      </c>
      <c r="D53" s="87">
        <f>SetupTracking!$B$5</f>
        <v>45858</v>
      </c>
      <c r="E53" s="77"/>
      <c r="F53" s="127"/>
      <c r="G53" s="127"/>
      <c r="H53" s="74"/>
      <c r="I53" s="74"/>
    </row>
    <row r="54" outlineLevel="1">
      <c r="A54" s="373" t="s">
        <v>709</v>
      </c>
      <c r="B54" s="88" t="s">
        <v>773</v>
      </c>
      <c r="C54" s="77" t="s">
        <v>86</v>
      </c>
      <c r="D54" s="87">
        <f>SetupTracking!$B$5</f>
        <v>45858</v>
      </c>
      <c r="E54" s="78"/>
      <c r="F54" s="127"/>
      <c r="G54" s="127"/>
      <c r="H54" s="74"/>
      <c r="I54" s="74"/>
    </row>
    <row r="55" outlineLevel="1">
      <c r="A55" s="373" t="s">
        <v>709</v>
      </c>
      <c r="B55" s="199" t="s">
        <v>774</v>
      </c>
      <c r="C55" s="77" t="s">
        <v>86</v>
      </c>
      <c r="D55" s="87">
        <f>SetupTracking!$B$5</f>
        <v>45858</v>
      </c>
      <c r="E55" s="77"/>
      <c r="F55" s="127"/>
      <c r="G55" s="127"/>
      <c r="H55" s="74"/>
      <c r="I55" s="74"/>
    </row>
    <row r="56" outlineLevel="1">
      <c r="A56" s="373" t="s">
        <v>709</v>
      </c>
      <c r="B56" s="403" t="str">
        <f>HYPERLINK("https://wiki.it.epicgames.net/display/FORT/PS4+Patch+-+Requesting+and+Submitting+Remaster+Patch#Submission","Update MDT: SIEA")</f>
        <v>Update MDT: SIEA</v>
      </c>
      <c r="C56" s="78" t="s">
        <v>86</v>
      </c>
      <c r="D56" s="87">
        <f>SetupTracking!$B$5</f>
        <v>45858</v>
      </c>
      <c r="E56" s="77"/>
      <c r="F56" s="127"/>
      <c r="G56" s="127"/>
      <c r="H56" s="74"/>
      <c r="I56" s="74"/>
    </row>
    <row r="57" outlineLevel="1">
      <c r="A57" s="373" t="s">
        <v>709</v>
      </c>
      <c r="B57" s="403" t="str">
        <f>HYPERLINK("https://wiki.it.epicgames.net/display/FORT/PS4+Patch+-+Requesting+and+Submitting+Remaster+Patch#Submission","Update MDT: SIEE")</f>
        <v>Update MDT: SIEE</v>
      </c>
      <c r="C57" s="78" t="s">
        <v>86</v>
      </c>
      <c r="D57" s="87">
        <f>SetupTracking!$B$5</f>
        <v>45858</v>
      </c>
      <c r="E57" s="77"/>
      <c r="F57" s="127"/>
      <c r="G57" s="127"/>
      <c r="H57" s="74"/>
      <c r="I57" s="74"/>
    </row>
    <row r="58" outlineLevel="1">
      <c r="A58" s="373" t="s">
        <v>709</v>
      </c>
      <c r="B58" s="199" t="s">
        <v>775</v>
      </c>
      <c r="C58" s="77" t="s">
        <v>86</v>
      </c>
      <c r="D58" s="87">
        <f>SetupTracking!$B$5</f>
        <v>45858</v>
      </c>
      <c r="E58" s="77"/>
      <c r="F58" s="80"/>
      <c r="G58" s="175"/>
      <c r="H58" s="74"/>
      <c r="I58" s="74"/>
    </row>
    <row r="59" outlineLevel="1">
      <c r="A59" s="373" t="s">
        <v>709</v>
      </c>
      <c r="B59" s="199" t="s">
        <v>776</v>
      </c>
      <c r="C59" s="78" t="s">
        <v>86</v>
      </c>
      <c r="D59" s="87">
        <f>SetupTracking!$B$5</f>
        <v>45858</v>
      </c>
      <c r="E59" s="77"/>
      <c r="F59" s="80"/>
      <c r="G59" s="127"/>
      <c r="H59" s="74"/>
      <c r="I59" s="74"/>
    </row>
    <row r="60" outlineLevel="1">
      <c r="A60" s="373" t="s">
        <v>709</v>
      </c>
      <c r="B60" s="199" t="s">
        <v>777</v>
      </c>
      <c r="C60" s="77" t="s">
        <v>86</v>
      </c>
      <c r="D60" s="87">
        <f>SetupTracking!$B$5</f>
        <v>45858</v>
      </c>
      <c r="E60" s="77"/>
      <c r="F60" s="80"/>
      <c r="G60" s="127"/>
      <c r="H60" s="74"/>
      <c r="I60" s="74"/>
    </row>
    <row r="61" ht="21.75" customHeight="1">
      <c r="A61" s="404"/>
      <c r="B61" s="188" t="s">
        <v>255</v>
      </c>
      <c r="C61" s="102"/>
      <c r="D61" s="102"/>
      <c r="E61" s="173"/>
      <c r="F61" s="174"/>
      <c r="G61" s="174"/>
      <c r="H61" s="174"/>
      <c r="I61" s="174"/>
    </row>
    <row r="62">
      <c r="A62" s="372"/>
      <c r="B62" s="97"/>
      <c r="C62" s="98" t="str">
        <f t="array" ref="C62">IF(AND((C63:C75="Done")+(C63:C75="N/A")), "DONE", "IN PROGRESS")</f>
        <v>IN PROGRESS</v>
      </c>
      <c r="D62" s="112"/>
      <c r="E62" s="71"/>
      <c r="F62" s="72"/>
      <c r="G62" s="151"/>
      <c r="H62" s="151"/>
      <c r="I62" s="74"/>
    </row>
    <row r="63" outlineLevel="1">
      <c r="A63" s="373" t="s">
        <v>709</v>
      </c>
      <c r="B63" s="76" t="s">
        <v>778</v>
      </c>
      <c r="C63" s="77" t="s">
        <v>89</v>
      </c>
      <c r="D63" s="87">
        <f>SetupTracking!$B$5</f>
        <v>45858</v>
      </c>
      <c r="E63" s="78"/>
      <c r="F63" s="76" t="s">
        <v>779</v>
      </c>
      <c r="G63" s="123"/>
      <c r="H63" s="405"/>
      <c r="I63" s="74"/>
    </row>
    <row r="64" outlineLevel="1">
      <c r="A64" s="373" t="s">
        <v>709</v>
      </c>
      <c r="B64" s="88" t="s">
        <v>780</v>
      </c>
      <c r="C64" s="78" t="s">
        <v>86</v>
      </c>
      <c r="D64" s="87">
        <f>SetupTracking!$B$5</f>
        <v>45858</v>
      </c>
      <c r="E64" s="78"/>
      <c r="F64" s="175"/>
      <c r="G64" s="127"/>
      <c r="H64" s="74"/>
      <c r="I64" s="74"/>
    </row>
    <row r="65" outlineLevel="1">
      <c r="A65" s="373" t="s">
        <v>709</v>
      </c>
      <c r="B65" s="76" t="s">
        <v>781</v>
      </c>
      <c r="C65" s="77" t="s">
        <v>86</v>
      </c>
      <c r="D65" s="87">
        <f>SetupTracking!$B$5</f>
        <v>45858</v>
      </c>
      <c r="E65" s="77"/>
      <c r="F65" s="127"/>
      <c r="G65" s="127"/>
      <c r="H65" s="74"/>
      <c r="I65" s="74"/>
    </row>
    <row r="66" outlineLevel="1">
      <c r="A66" s="373" t="s">
        <v>709</v>
      </c>
      <c r="B66" s="76" t="s">
        <v>782</v>
      </c>
      <c r="C66" s="77" t="s">
        <v>86</v>
      </c>
      <c r="D66" s="87">
        <f>SetupTracking!$B$5</f>
        <v>45858</v>
      </c>
      <c r="E66" s="77"/>
      <c r="F66" s="127"/>
      <c r="G66" s="127"/>
      <c r="H66" s="74"/>
      <c r="I66" s="74"/>
    </row>
    <row r="67" outlineLevel="1">
      <c r="A67" s="373" t="s">
        <v>709</v>
      </c>
      <c r="B67" s="199" t="s">
        <v>783</v>
      </c>
      <c r="C67" s="77" t="s">
        <v>86</v>
      </c>
      <c r="D67" s="87">
        <f>SetupTracking!$B$5</f>
        <v>45858</v>
      </c>
      <c r="E67" s="77"/>
      <c r="F67" s="127"/>
      <c r="G67" s="127"/>
      <c r="H67" s="397"/>
      <c r="I67" s="397"/>
    </row>
    <row r="68" outlineLevel="1">
      <c r="A68" s="373" t="s">
        <v>709</v>
      </c>
      <c r="B68" s="199" t="s">
        <v>784</v>
      </c>
      <c r="C68" s="77" t="s">
        <v>86</v>
      </c>
      <c r="D68" s="87">
        <f>SetupTracking!$B$5</f>
        <v>45858</v>
      </c>
      <c r="E68" s="77"/>
      <c r="F68" s="127"/>
      <c r="G68" s="127"/>
      <c r="H68" s="74"/>
      <c r="I68" s="74"/>
    </row>
    <row r="69" outlineLevel="1">
      <c r="A69" s="373" t="s">
        <v>709</v>
      </c>
      <c r="B69" s="199" t="s">
        <v>785</v>
      </c>
      <c r="C69" s="77" t="s">
        <v>86</v>
      </c>
      <c r="D69" s="87">
        <f>SetupTracking!$B$5</f>
        <v>45858</v>
      </c>
      <c r="E69" s="78"/>
      <c r="F69" s="175"/>
      <c r="G69" s="88" t="s">
        <v>786</v>
      </c>
      <c r="H69" s="74"/>
      <c r="I69" s="74"/>
    </row>
    <row r="70" outlineLevel="1">
      <c r="A70" s="373" t="s">
        <v>709</v>
      </c>
      <c r="B70" s="199" t="s">
        <v>787</v>
      </c>
      <c r="C70" s="78" t="s">
        <v>86</v>
      </c>
      <c r="D70" s="87">
        <f>SetupTracking!$B$5</f>
        <v>45858</v>
      </c>
      <c r="E70" s="78"/>
      <c r="F70" s="175"/>
      <c r="G70" s="175"/>
      <c r="H70" s="74"/>
      <c r="I70" s="74"/>
    </row>
    <row r="71" outlineLevel="1">
      <c r="A71" s="373"/>
      <c r="B71" s="88" t="s">
        <v>788</v>
      </c>
      <c r="C71" s="77" t="s">
        <v>86</v>
      </c>
      <c r="D71" s="87">
        <f>SetupTracking!$B$5</f>
        <v>45858</v>
      </c>
      <c r="E71" s="78"/>
      <c r="F71" s="76"/>
      <c r="G71" s="76" t="s">
        <v>789</v>
      </c>
      <c r="H71" s="74"/>
      <c r="I71" s="74"/>
    </row>
    <row r="72" outlineLevel="1">
      <c r="A72" s="373" t="s">
        <v>709</v>
      </c>
      <c r="B72" s="88" t="s">
        <v>790</v>
      </c>
      <c r="C72" s="77" t="s">
        <v>86</v>
      </c>
      <c r="D72" s="87">
        <f>SetupTracking!$B$5</f>
        <v>45858</v>
      </c>
      <c r="E72" s="78"/>
      <c r="F72" s="76"/>
      <c r="G72" s="127"/>
      <c r="H72" s="74"/>
      <c r="I72" s="74"/>
    </row>
    <row r="73" outlineLevel="1">
      <c r="A73" s="406" t="s">
        <v>709</v>
      </c>
      <c r="B73" s="407" t="s">
        <v>791</v>
      </c>
      <c r="C73" s="334" t="s">
        <v>86</v>
      </c>
      <c r="D73" s="87">
        <f>SetupTracking!$B$5</f>
        <v>45858</v>
      </c>
      <c r="E73" s="334"/>
      <c r="F73" s="408"/>
      <c r="G73" s="408"/>
      <c r="H73" s="409"/>
      <c r="I73" s="409"/>
    </row>
    <row r="74" outlineLevel="1">
      <c r="A74" s="406" t="s">
        <v>709</v>
      </c>
      <c r="B74" s="125" t="s">
        <v>792</v>
      </c>
      <c r="C74" s="334" t="s">
        <v>86</v>
      </c>
      <c r="D74" s="87">
        <f>SetupTracking!$B$5</f>
        <v>45858</v>
      </c>
      <c r="E74" s="77"/>
      <c r="F74" s="175"/>
      <c r="G74" s="76" t="s">
        <v>793</v>
      </c>
      <c r="H74" s="74"/>
      <c r="I74" s="74"/>
    </row>
    <row r="75" outlineLevel="1">
      <c r="A75" s="373" t="s">
        <v>709</v>
      </c>
      <c r="B75" s="199" t="s">
        <v>794</v>
      </c>
      <c r="C75" s="77" t="s">
        <v>89</v>
      </c>
      <c r="D75" s="87">
        <f>SetupTracking!$B$5</f>
        <v>45858</v>
      </c>
      <c r="E75" s="78"/>
      <c r="F75" s="76" t="s">
        <v>795</v>
      </c>
      <c r="G75" s="175"/>
      <c r="H75" s="74"/>
      <c r="I75" s="74"/>
    </row>
    <row r="76" ht="21.75" customHeight="1">
      <c r="A76" s="378"/>
      <c r="B76" s="172" t="s">
        <v>259</v>
      </c>
      <c r="C76" s="102"/>
      <c r="D76" s="102"/>
      <c r="E76" s="173"/>
      <c r="F76" s="174"/>
      <c r="G76" s="174"/>
      <c r="H76" s="174"/>
      <c r="I76" s="174"/>
    </row>
    <row r="77">
      <c r="A77" s="372"/>
      <c r="B77" s="97"/>
      <c r="C77" s="98" t="str">
        <f t="array" ref="C77">IF(AND((C78:C87="Done")+(C78:C87="N/A")), "DONE", "IN PROGRESS")</f>
        <v>IN PROGRESS</v>
      </c>
      <c r="D77" s="112"/>
      <c r="E77" s="71"/>
      <c r="F77" s="72"/>
      <c r="G77" s="151"/>
      <c r="H77" s="174"/>
      <c r="I77" s="74"/>
    </row>
    <row r="78" outlineLevel="1">
      <c r="A78" s="373" t="s">
        <v>709</v>
      </c>
      <c r="B78" s="410" t="str">
        <f>HYPERLINK("https://wiki.it.epicgames.net/pages/viewpage.action?pageId=54231764","Remove Cert Redirects")</f>
        <v>Remove Cert Redirects</v>
      </c>
      <c r="C78" s="77" t="s">
        <v>86</v>
      </c>
      <c r="D78" s="87">
        <f>SetupTracking!$B$5</f>
        <v>45858</v>
      </c>
      <c r="E78" s="78"/>
      <c r="F78" s="127"/>
      <c r="G78" s="198" t="s">
        <v>796</v>
      </c>
      <c r="H78" s="74"/>
      <c r="I78" s="74"/>
    </row>
    <row r="79" outlineLevel="1">
      <c r="A79" s="406" t="s">
        <v>709</v>
      </c>
      <c r="B79" s="142" t="s">
        <v>797</v>
      </c>
      <c r="C79" s="334" t="s">
        <v>86</v>
      </c>
      <c r="D79" s="87">
        <f>SetupTracking!$B$5</f>
        <v>45858</v>
      </c>
      <c r="E79" s="141"/>
      <c r="F79" s="144"/>
      <c r="G79" s="141"/>
      <c r="H79" s="144"/>
      <c r="I79" s="144"/>
    </row>
    <row r="80" outlineLevel="1">
      <c r="A80" s="373" t="s">
        <v>709</v>
      </c>
      <c r="B80" s="88" t="s">
        <v>798</v>
      </c>
      <c r="C80" s="77" t="s">
        <v>86</v>
      </c>
      <c r="D80" s="87">
        <f>SetupTracking!$B$5</f>
        <v>45858</v>
      </c>
      <c r="E80" s="78"/>
      <c r="F80" s="127"/>
      <c r="G80" s="76" t="s">
        <v>799</v>
      </c>
      <c r="H80" s="74"/>
      <c r="I80" s="74"/>
    </row>
    <row r="81" outlineLevel="1">
      <c r="A81" s="373" t="s">
        <v>709</v>
      </c>
      <c r="B81" s="410" t="str">
        <f>HYPERLINK("https://wiki.it.epicgames.net/pages/viewpage.action?pageId=54231764","Live: Update Switch Build Info")</f>
        <v>Live: Update Switch Build Info</v>
      </c>
      <c r="C81" s="77" t="s">
        <v>86</v>
      </c>
      <c r="D81" s="87">
        <f>SetupTracking!$B$5</f>
        <v>45858</v>
      </c>
      <c r="E81" s="78"/>
      <c r="F81" s="127"/>
      <c r="G81" s="76" t="s">
        <v>800</v>
      </c>
      <c r="H81" s="74"/>
      <c r="I81" s="74"/>
    </row>
    <row r="82" outlineLevel="1">
      <c r="A82" s="373" t="s">
        <v>709</v>
      </c>
      <c r="B82" s="410" t="str">
        <f>HYPERLINK("https://wiki.it.epicgames.net/pages/viewpage.action?pageId=54231764","Live: Update Android Build Info")</f>
        <v>Live: Update Android Build Info</v>
      </c>
      <c r="C82" s="77" t="s">
        <v>86</v>
      </c>
      <c r="D82" s="87">
        <f>SetupTracking!$B$5</f>
        <v>45858</v>
      </c>
      <c r="E82" s="78"/>
      <c r="F82" s="127"/>
      <c r="G82" s="76" t="s">
        <v>800</v>
      </c>
      <c r="H82" s="74"/>
      <c r="I82" s="74"/>
    </row>
    <row r="83" outlineLevel="1">
      <c r="A83" s="406" t="s">
        <v>709</v>
      </c>
      <c r="B83" s="407" t="s">
        <v>801</v>
      </c>
      <c r="C83" s="334" t="s">
        <v>86</v>
      </c>
      <c r="D83" s="87">
        <f>SetupTracking!$B$5</f>
        <v>45858</v>
      </c>
      <c r="E83" s="141"/>
      <c r="F83" s="144"/>
      <c r="G83" s="401" t="s">
        <v>802</v>
      </c>
      <c r="H83" s="144"/>
      <c r="I83" s="144"/>
    </row>
    <row r="84" outlineLevel="1">
      <c r="A84" s="373" t="s">
        <v>709</v>
      </c>
      <c r="B84" s="93" t="s">
        <v>803</v>
      </c>
      <c r="C84" s="77" t="s">
        <v>86</v>
      </c>
      <c r="D84" s="87">
        <f>SetupTracking!$B$5</f>
        <v>45858</v>
      </c>
      <c r="E84" s="78"/>
      <c r="F84" s="211" t="s">
        <v>804</v>
      </c>
      <c r="G84" s="89" t="s">
        <v>805</v>
      </c>
      <c r="H84" s="147"/>
      <c r="I84" s="147"/>
    </row>
    <row r="85" ht="119.25" customHeight="1" outlineLevel="1">
      <c r="A85" s="373" t="s">
        <v>709</v>
      </c>
      <c r="B85" s="345" t="s">
        <v>806</v>
      </c>
      <c r="C85" s="77" t="s">
        <v>86</v>
      </c>
      <c r="D85" s="87">
        <f>SetupTracking!$B$5</f>
        <v>45858</v>
      </c>
      <c r="E85" s="78"/>
      <c r="F85" s="411" t="s">
        <v>807</v>
      </c>
      <c r="G85" s="88" t="s">
        <v>808</v>
      </c>
      <c r="H85" s="79" t="s">
        <v>809</v>
      </c>
      <c r="I85" s="355" t="s">
        <v>810</v>
      </c>
    </row>
    <row r="86" outlineLevel="1">
      <c r="A86" s="373" t="s">
        <v>709</v>
      </c>
      <c r="B86" s="88" t="s">
        <v>811</v>
      </c>
      <c r="C86" s="77" t="s">
        <v>86</v>
      </c>
      <c r="D86" s="87">
        <f>SetupTracking!$B$5</f>
        <v>45858</v>
      </c>
      <c r="E86" s="78"/>
      <c r="F86" s="411" t="s">
        <v>807</v>
      </c>
      <c r="G86" s="80" t="s">
        <v>812</v>
      </c>
      <c r="H86" s="79" t="s">
        <v>813</v>
      </c>
      <c r="I86" s="355" t="s">
        <v>814</v>
      </c>
    </row>
    <row r="87" outlineLevel="1">
      <c r="A87" s="373" t="s">
        <v>709</v>
      </c>
      <c r="B87" s="76" t="s">
        <v>815</v>
      </c>
      <c r="C87" s="77" t="s">
        <v>86</v>
      </c>
      <c r="D87" s="87">
        <f>SetupTracking!$B$5</f>
        <v>45858</v>
      </c>
      <c r="E87" s="78"/>
      <c r="F87" s="411" t="s">
        <v>807</v>
      </c>
      <c r="G87" s="88" t="s">
        <v>816</v>
      </c>
      <c r="H87" s="79" t="s">
        <v>817</v>
      </c>
      <c r="I87" s="119" t="s">
        <v>131</v>
      </c>
    </row>
    <row r="88" ht="129.0" customHeight="1">
      <c r="A88" s="412"/>
      <c r="B88" s="191" t="s">
        <v>269</v>
      </c>
      <c r="I88" s="369"/>
    </row>
    <row r="89">
      <c r="A89" s="378"/>
      <c r="B89" s="172" t="s">
        <v>270</v>
      </c>
      <c r="C89" s="102"/>
      <c r="D89" s="102"/>
      <c r="E89" s="103"/>
      <c r="F89" s="104"/>
      <c r="G89" s="105"/>
      <c r="H89" s="105"/>
      <c r="I89" s="105"/>
    </row>
    <row r="90" outlineLevel="1">
      <c r="A90" s="370"/>
      <c r="B90" s="108" t="s">
        <v>91</v>
      </c>
      <c r="C90" s="58" t="s">
        <v>92</v>
      </c>
      <c r="D90" s="59" t="s">
        <v>271</v>
      </c>
      <c r="E90" s="58" t="s">
        <v>272</v>
      </c>
      <c r="F90" s="108" t="s">
        <v>95</v>
      </c>
      <c r="G90" s="109" t="s">
        <v>273</v>
      </c>
      <c r="H90" s="109"/>
      <c r="I90" s="109"/>
    </row>
    <row r="91">
      <c r="A91" s="413"/>
      <c r="B91" s="201" t="s">
        <v>298</v>
      </c>
      <c r="C91" s="202"/>
      <c r="D91" s="202"/>
      <c r="E91" s="202"/>
      <c r="F91" s="203"/>
      <c r="G91" s="203"/>
      <c r="H91" s="203"/>
      <c r="I91" s="203"/>
    </row>
    <row r="92" outlineLevel="1">
      <c r="A92" s="379"/>
      <c r="B92" s="204" t="s">
        <v>91</v>
      </c>
      <c r="C92" s="58" t="s">
        <v>92</v>
      </c>
      <c r="D92" s="59" t="s">
        <v>299</v>
      </c>
      <c r="E92" s="58" t="s">
        <v>272</v>
      </c>
      <c r="F92" s="108" t="s">
        <v>95</v>
      </c>
      <c r="G92" s="108" t="s">
        <v>273</v>
      </c>
      <c r="H92" s="108"/>
      <c r="I92" s="108"/>
    </row>
    <row r="93">
      <c r="A93" s="413"/>
      <c r="B93" s="201" t="s">
        <v>343</v>
      </c>
      <c r="C93" s="203"/>
      <c r="D93" s="203"/>
      <c r="E93" s="203"/>
      <c r="F93" s="203"/>
      <c r="G93" s="203"/>
      <c r="H93" s="203"/>
      <c r="I93" s="203"/>
    </row>
    <row r="94" outlineLevel="1">
      <c r="A94" s="379"/>
      <c r="B94" s="204" t="s">
        <v>91</v>
      </c>
      <c r="C94" s="98" t="str">
        <f t="array" ref="C94">IF(AND((C95:C102="Done")+(C95:C102="N/A")), "DONE", "IN PROGRESS")</f>
        <v>IN PROGRESS</v>
      </c>
      <c r="D94" s="59" t="s">
        <v>299</v>
      </c>
      <c r="E94" s="58" t="s">
        <v>272</v>
      </c>
      <c r="F94" s="108" t="s">
        <v>95</v>
      </c>
      <c r="G94" s="108" t="s">
        <v>273</v>
      </c>
      <c r="H94" s="108"/>
      <c r="I94" s="108"/>
    </row>
    <row r="95" ht="16.5" customHeight="1" outlineLevel="1">
      <c r="A95" s="373" t="s">
        <v>709</v>
      </c>
      <c r="B95" s="88" t="s">
        <v>818</v>
      </c>
      <c r="C95" s="77" t="s">
        <v>86</v>
      </c>
      <c r="D95" s="87">
        <f>SetupTracking!$B$6</f>
        <v>45859</v>
      </c>
      <c r="E95" s="78"/>
      <c r="F95" s="175"/>
      <c r="G95" s="345" t="s">
        <v>819</v>
      </c>
      <c r="H95" s="147"/>
      <c r="I95" s="147"/>
    </row>
    <row r="96" ht="16.5" customHeight="1" outlineLevel="1">
      <c r="A96" s="373" t="s">
        <v>709</v>
      </c>
      <c r="B96" s="88" t="s">
        <v>820</v>
      </c>
      <c r="C96" s="77" t="s">
        <v>86</v>
      </c>
      <c r="D96" s="87">
        <f>SetupTracking!$B$6</f>
        <v>45859</v>
      </c>
      <c r="E96" s="78"/>
      <c r="F96" s="175"/>
      <c r="G96" s="175" t="s">
        <v>821</v>
      </c>
      <c r="H96" s="405"/>
      <c r="I96" s="405"/>
    </row>
    <row r="97" ht="16.5" customHeight="1" outlineLevel="1">
      <c r="A97" s="373" t="s">
        <v>709</v>
      </c>
      <c r="B97" s="76" t="s">
        <v>822</v>
      </c>
      <c r="C97" s="77" t="s">
        <v>86</v>
      </c>
      <c r="D97" s="87">
        <f>SetupTracking!$B$6</f>
        <v>45859</v>
      </c>
      <c r="E97" s="78"/>
      <c r="F97" s="175"/>
      <c r="G97" s="76"/>
      <c r="H97" s="147"/>
      <c r="I97" s="147"/>
    </row>
    <row r="98" ht="16.5" customHeight="1" outlineLevel="1">
      <c r="A98" s="373" t="s">
        <v>709</v>
      </c>
      <c r="B98" s="76" t="s">
        <v>823</v>
      </c>
      <c r="C98" s="77" t="s">
        <v>86</v>
      </c>
      <c r="D98" s="87">
        <f>SetupTracking!$B$6</f>
        <v>45859</v>
      </c>
      <c r="E98" s="77"/>
      <c r="F98" s="175"/>
      <c r="G98" s="76"/>
      <c r="H98" s="147"/>
      <c r="I98" s="147"/>
    </row>
    <row r="99" ht="16.5" customHeight="1" outlineLevel="1">
      <c r="A99" s="373" t="s">
        <v>709</v>
      </c>
      <c r="B99" s="76" t="s">
        <v>824</v>
      </c>
      <c r="C99" s="77" t="s">
        <v>86</v>
      </c>
      <c r="D99" s="87">
        <f>SetupTracking!$B$6</f>
        <v>45859</v>
      </c>
      <c r="E99" s="78"/>
      <c r="F99" s="175"/>
      <c r="G99" s="76"/>
      <c r="H99" s="147"/>
      <c r="I99" s="147"/>
    </row>
    <row r="100" ht="16.5" customHeight="1" outlineLevel="1">
      <c r="A100" s="373" t="s">
        <v>709</v>
      </c>
      <c r="B100" s="196" t="str">
        <f>HYPERLINK("https://wiki.it.epicgames.net/display/FORT/PS4+Patch+-+Packaging+Remaster","Update Sony LatestPatch folder to contain these patches")</f>
        <v>Update Sony LatestPatch folder to contain these patches</v>
      </c>
      <c r="C100" s="77" t="s">
        <v>86</v>
      </c>
      <c r="D100" s="87">
        <f>SetupTracking!$B$6</f>
        <v>45859</v>
      </c>
      <c r="E100" s="77"/>
      <c r="F100" s="175"/>
      <c r="G100" s="76" t="s">
        <v>825</v>
      </c>
      <c r="H100" s="147"/>
      <c r="I100" s="147"/>
    </row>
    <row r="101" ht="16.5" customHeight="1" outlineLevel="1">
      <c r="A101" s="373" t="s">
        <v>709</v>
      </c>
      <c r="B101" s="175" t="s">
        <v>826</v>
      </c>
      <c r="C101" s="77" t="s">
        <v>86</v>
      </c>
      <c r="D101" s="87">
        <f>SetupTracking!$B$6</f>
        <v>45859</v>
      </c>
      <c r="E101" s="78"/>
      <c r="F101" s="175"/>
      <c r="G101" s="175"/>
      <c r="H101" s="147"/>
      <c r="I101" s="147"/>
    </row>
    <row r="102" ht="16.5" customHeight="1" outlineLevel="1">
      <c r="A102" s="373" t="s">
        <v>709</v>
      </c>
      <c r="B102" s="175" t="s">
        <v>827</v>
      </c>
      <c r="C102" s="77" t="s">
        <v>86</v>
      </c>
      <c r="D102" s="87">
        <f>SetupTracking!$B$6</f>
        <v>45859</v>
      </c>
      <c r="E102" s="78"/>
      <c r="F102" s="175"/>
      <c r="G102" s="175"/>
      <c r="H102" s="147"/>
      <c r="I102" s="147"/>
    </row>
    <row r="103" collapsed="1">
      <c r="A103" s="378"/>
      <c r="B103" s="220" t="s">
        <v>661</v>
      </c>
      <c r="C103" s="102"/>
      <c r="D103" s="102"/>
      <c r="E103" s="103"/>
      <c r="F103" s="104"/>
      <c r="G103" s="105"/>
      <c r="H103" s="203"/>
      <c r="I103" s="203"/>
    </row>
    <row r="104" hidden="1" outlineLevel="1">
      <c r="A104" s="370"/>
      <c r="B104" s="221" t="s">
        <v>91</v>
      </c>
      <c r="C104" s="58" t="s">
        <v>92</v>
      </c>
      <c r="D104" s="111" t="s">
        <v>93</v>
      </c>
      <c r="E104" s="58" t="s">
        <v>272</v>
      </c>
      <c r="F104" s="58" t="s">
        <v>95</v>
      </c>
      <c r="G104" s="223" t="s">
        <v>273</v>
      </c>
      <c r="H104" s="224"/>
      <c r="I104" s="224"/>
    </row>
    <row r="105" hidden="1" outlineLevel="1">
      <c r="A105" s="414"/>
      <c r="B105" s="88" t="s">
        <v>828</v>
      </c>
      <c r="C105" s="77"/>
      <c r="D105" s="87">
        <f>SetupTracking!$B$6-1</f>
        <v>45858</v>
      </c>
      <c r="E105" s="78"/>
      <c r="F105" s="93" t="s">
        <v>829</v>
      </c>
      <c r="G105" s="88" t="s">
        <v>830</v>
      </c>
      <c r="H105" s="79" t="s">
        <v>831</v>
      </c>
      <c r="I105" s="80"/>
    </row>
    <row r="106" hidden="1" outlineLevel="1">
      <c r="A106" s="414"/>
      <c r="B106" s="76" t="s">
        <v>388</v>
      </c>
      <c r="C106" s="77"/>
      <c r="D106" s="87">
        <f>SetupTracking!$B$2-0</f>
        <v>45855</v>
      </c>
      <c r="E106" s="78"/>
      <c r="F106" s="93" t="s">
        <v>832</v>
      </c>
      <c r="G106" s="88" t="s">
        <v>833</v>
      </c>
      <c r="H106" s="76"/>
      <c r="I106" s="80"/>
    </row>
    <row r="107" hidden="1" outlineLevel="1">
      <c r="A107" s="414"/>
      <c r="B107" s="76" t="s">
        <v>834</v>
      </c>
      <c r="C107" s="77"/>
      <c r="D107" s="87">
        <f>SetupTracking!$B$2-0</f>
        <v>45855</v>
      </c>
      <c r="E107" s="78"/>
      <c r="F107" s="76" t="s">
        <v>835</v>
      </c>
      <c r="G107" s="80" t="s">
        <v>836</v>
      </c>
      <c r="H107" s="76" t="s">
        <v>837</v>
      </c>
      <c r="I107" s="76" t="s">
        <v>838</v>
      </c>
    </row>
    <row r="108" hidden="1" outlineLevel="1">
      <c r="A108" s="415"/>
      <c r="B108" s="226" t="s">
        <v>839</v>
      </c>
      <c r="C108" s="227"/>
      <c r="D108" s="228">
        <f>SetupTracking!$B$6-2</f>
        <v>45857</v>
      </c>
      <c r="E108" s="229"/>
      <c r="F108" s="226" t="s">
        <v>840</v>
      </c>
      <c r="G108" s="230" t="s">
        <v>841</v>
      </c>
      <c r="H108" s="231"/>
      <c r="I108" s="231"/>
    </row>
    <row r="109" hidden="1" outlineLevel="1">
      <c r="A109" s="414"/>
      <c r="B109" s="234" t="str">
        <f>HYPERLINK("https://wiki.it.epicgames.net/display/FORT/Update+Android+APK+values+to+prevent+repackaging","Verify the Android APK allowlist is in the game config file")</f>
        <v>Verify the Android APK allowlist is in the game config file</v>
      </c>
      <c r="C109" s="77"/>
      <c r="D109" s="228">
        <f>SetupTracking!$B$6-1</f>
        <v>45858</v>
      </c>
      <c r="E109" s="78"/>
      <c r="F109" s="76" t="s">
        <v>399</v>
      </c>
      <c r="G109" s="127" t="s">
        <v>400</v>
      </c>
      <c r="H109" s="74"/>
      <c r="I109" s="74"/>
    </row>
    <row r="110" hidden="1" outlineLevel="1">
      <c r="A110" s="373"/>
      <c r="B110" s="76" t="s">
        <v>401</v>
      </c>
      <c r="C110" s="77"/>
      <c r="D110" s="228">
        <f>SetupTracking!$B$6</f>
        <v>45859</v>
      </c>
      <c r="E110" s="78"/>
      <c r="F110" s="76" t="s">
        <v>399</v>
      </c>
      <c r="G110" s="175"/>
      <c r="H110" s="147"/>
      <c r="I110" s="147"/>
    </row>
    <row r="111" hidden="1" outlineLevel="1">
      <c r="A111" s="416"/>
      <c r="B111" s="237" t="s">
        <v>402</v>
      </c>
      <c r="C111" s="77"/>
      <c r="D111" s="112">
        <f>SetupTracking!$B$2-0</f>
        <v>45855</v>
      </c>
      <c r="E111" s="78"/>
      <c r="F111" s="238"/>
      <c r="G111" s="133" t="s">
        <v>842</v>
      </c>
      <c r="H111" s="224"/>
      <c r="I111" s="224"/>
    </row>
    <row r="112" hidden="1" outlineLevel="1">
      <c r="A112" s="414"/>
      <c r="B112" s="91" t="s">
        <v>404</v>
      </c>
      <c r="C112" s="77"/>
      <c r="D112" s="112">
        <f>SetupTracking!$B$5-1</f>
        <v>45857</v>
      </c>
      <c r="E112" s="78"/>
      <c r="F112" s="239"/>
      <c r="G112" s="240" t="s">
        <v>405</v>
      </c>
      <c r="H112" s="224"/>
      <c r="I112" s="224"/>
    </row>
    <row r="113" hidden="1" outlineLevel="1">
      <c r="A113" s="416"/>
      <c r="B113" s="133" t="s">
        <v>843</v>
      </c>
      <c r="C113" s="77"/>
      <c r="D113" s="112">
        <f>SetupTracking!$B$2-0</f>
        <v>45855</v>
      </c>
      <c r="E113" s="78"/>
      <c r="F113" s="129"/>
      <c r="G113" s="133" t="s">
        <v>844</v>
      </c>
      <c r="H113" s="239"/>
      <c r="I113" s="239"/>
    </row>
    <row r="114" hidden="1" outlineLevel="1">
      <c r="A114" s="416"/>
      <c r="B114" s="132" t="s">
        <v>408</v>
      </c>
      <c r="C114" s="77"/>
      <c r="D114" s="112">
        <f>SetupTracking!$B$3</f>
        <v>45856</v>
      </c>
      <c r="E114" s="78"/>
      <c r="F114" s="240" t="s">
        <v>409</v>
      </c>
      <c r="G114" s="239" t="s">
        <v>410</v>
      </c>
      <c r="H114" s="224"/>
      <c r="I114" s="224"/>
    </row>
    <row r="115" hidden="1" outlineLevel="1">
      <c r="A115" s="416"/>
      <c r="B115" s="132" t="s">
        <v>411</v>
      </c>
      <c r="C115" s="77"/>
      <c r="D115" s="112">
        <f>SetupTracking!$B$3</f>
        <v>45856</v>
      </c>
      <c r="E115" s="78"/>
      <c r="F115" s="240" t="s">
        <v>409</v>
      </c>
      <c r="G115" s="224"/>
      <c r="H115" s="224"/>
      <c r="I115" s="224"/>
    </row>
    <row r="116" hidden="1" outlineLevel="1">
      <c r="A116" s="416"/>
      <c r="B116" s="132" t="s">
        <v>412</v>
      </c>
      <c r="C116" s="77"/>
      <c r="D116" s="112">
        <f>SetupTracking!$B$3</f>
        <v>45856</v>
      </c>
      <c r="E116" s="78"/>
      <c r="F116" s="240" t="s">
        <v>409</v>
      </c>
      <c r="G116" s="132" t="s">
        <v>413</v>
      </c>
      <c r="H116" s="224"/>
      <c r="I116" s="224"/>
    </row>
    <row r="117" hidden="1" outlineLevel="1">
      <c r="A117" s="416"/>
      <c r="B117" s="132" t="s">
        <v>414</v>
      </c>
      <c r="C117" s="78"/>
      <c r="D117" s="112">
        <f>SetupTracking!$B$5-4</f>
        <v>45854</v>
      </c>
      <c r="E117" s="78"/>
      <c r="F117" s="138" t="s">
        <v>415</v>
      </c>
      <c r="G117" s="132"/>
      <c r="H117" s="224"/>
      <c r="I117" s="224"/>
    </row>
    <row r="118" hidden="1" outlineLevel="1">
      <c r="A118" s="417"/>
      <c r="B118" s="243"/>
      <c r="C118" s="244"/>
      <c r="D118" s="244"/>
      <c r="E118" s="244"/>
      <c r="F118" s="243"/>
      <c r="G118" s="243"/>
      <c r="H118" s="243"/>
      <c r="I118" s="243"/>
    </row>
    <row r="119" hidden="1" outlineLevel="1">
      <c r="A119" s="416"/>
      <c r="B119" s="132"/>
      <c r="C119" s="78"/>
      <c r="D119" s="112"/>
      <c r="E119" s="78"/>
      <c r="F119" s="245"/>
      <c r="G119" s="245"/>
      <c r="H119" s="224"/>
      <c r="I119" s="224"/>
    </row>
    <row r="120" hidden="1" outlineLevel="1">
      <c r="A120" s="416"/>
      <c r="B120" s="132" t="s">
        <v>416</v>
      </c>
      <c r="C120" s="78"/>
      <c r="D120" s="112">
        <f>SetupTracking!$B$5-4</f>
        <v>45854</v>
      </c>
      <c r="E120" s="78"/>
      <c r="F120" s="245"/>
      <c r="G120" s="245"/>
      <c r="H120" s="224"/>
      <c r="I120" s="224"/>
    </row>
    <row r="121" hidden="1" outlineLevel="1">
      <c r="A121" s="416"/>
      <c r="B121" s="132" t="s">
        <v>417</v>
      </c>
      <c r="C121" s="78"/>
      <c r="D121" s="112">
        <f>SetupTracking!$B$5-4</f>
        <v>45854</v>
      </c>
      <c r="E121" s="78"/>
      <c r="F121" s="245"/>
      <c r="G121" s="138" t="s">
        <v>418</v>
      </c>
      <c r="H121" s="224"/>
      <c r="I121" s="224"/>
    </row>
    <row r="122" hidden="1" outlineLevel="1">
      <c r="A122" s="418"/>
      <c r="B122" s="247" t="s">
        <v>419</v>
      </c>
      <c r="C122" s="248"/>
      <c r="D122" s="112">
        <f>SetupTracking!$B$5-4</f>
        <v>45854</v>
      </c>
      <c r="E122" s="249"/>
      <c r="F122" s="250" t="s">
        <v>409</v>
      </c>
      <c r="G122" s="247"/>
      <c r="H122" s="224"/>
      <c r="I122" s="224"/>
    </row>
    <row r="123" hidden="1" outlineLevel="1">
      <c r="A123" s="418"/>
      <c r="B123" s="247" t="s">
        <v>420</v>
      </c>
      <c r="C123" s="248"/>
      <c r="D123" s="112">
        <f>SetupTracking!$B$5-1</f>
        <v>45857</v>
      </c>
      <c r="E123" s="249"/>
      <c r="F123" s="250" t="s">
        <v>409</v>
      </c>
      <c r="G123" s="247" t="s">
        <v>421</v>
      </c>
      <c r="H123" s="224"/>
      <c r="I123" s="224"/>
    </row>
    <row r="124" hidden="1" outlineLevel="1">
      <c r="A124" s="414"/>
      <c r="B124" s="91" t="s">
        <v>422</v>
      </c>
      <c r="C124" s="77"/>
      <c r="D124" s="228">
        <f>SetupTracking!$B$5</f>
        <v>45858</v>
      </c>
      <c r="E124" s="78"/>
      <c r="F124" s="138"/>
      <c r="G124" s="224"/>
      <c r="H124" s="224"/>
      <c r="I124" s="224"/>
    </row>
    <row r="125" hidden="1" outlineLevel="1">
      <c r="A125" s="414"/>
      <c r="B125" s="91" t="s">
        <v>423</v>
      </c>
      <c r="C125" s="77"/>
      <c r="D125" s="87">
        <f>SetupTracking!$B$3-0</f>
        <v>45856</v>
      </c>
      <c r="E125" s="78"/>
      <c r="F125" s="133" t="s">
        <v>845</v>
      </c>
      <c r="G125" s="251" t="s">
        <v>846</v>
      </c>
      <c r="H125" s="224"/>
      <c r="I125" s="224"/>
    </row>
    <row r="126" hidden="1" outlineLevel="1">
      <c r="A126" s="414"/>
      <c r="B126" s="91" t="s">
        <v>426</v>
      </c>
      <c r="C126" s="78"/>
      <c r="D126" s="228">
        <f>SetupTracking!$B$6-2</f>
        <v>45857</v>
      </c>
      <c r="E126" s="78"/>
      <c r="F126" s="138"/>
      <c r="G126" s="138"/>
      <c r="H126" s="224"/>
      <c r="I126" s="224"/>
    </row>
    <row r="127" hidden="1" outlineLevel="1">
      <c r="A127" s="419"/>
      <c r="B127" s="253" t="s">
        <v>427</v>
      </c>
      <c r="C127" s="78"/>
      <c r="D127" s="228">
        <f>SetupTracking!$B$6-2</f>
        <v>45857</v>
      </c>
      <c r="E127" s="78"/>
      <c r="F127" s="138"/>
      <c r="G127" s="224"/>
      <c r="H127" s="224"/>
      <c r="I127" s="224"/>
    </row>
    <row r="128" hidden="1" outlineLevel="1">
      <c r="A128" s="419"/>
      <c r="B128" s="253" t="s">
        <v>428</v>
      </c>
      <c r="C128" s="78"/>
      <c r="D128" s="228">
        <f>SetupTracking!$B$6-2</f>
        <v>45857</v>
      </c>
      <c r="E128" s="78"/>
      <c r="F128" s="138"/>
      <c r="G128" s="224"/>
      <c r="H128" s="224"/>
      <c r="I128" s="224"/>
    </row>
    <row r="129" hidden="1" outlineLevel="1">
      <c r="A129" s="419"/>
      <c r="B129" s="253" t="s">
        <v>429</v>
      </c>
      <c r="C129" s="78"/>
      <c r="D129" s="228">
        <f>SetupTracking!$B$6-2</f>
        <v>45857</v>
      </c>
      <c r="E129" s="78"/>
      <c r="F129" s="138"/>
      <c r="G129" s="224"/>
      <c r="H129" s="224"/>
      <c r="I129" s="224"/>
    </row>
    <row r="130" hidden="1" outlineLevel="1">
      <c r="A130" s="416"/>
      <c r="B130" s="132" t="s">
        <v>430</v>
      </c>
      <c r="C130" s="78"/>
      <c r="D130" s="228">
        <f>SetupTracking!$B$6-2</f>
        <v>45857</v>
      </c>
      <c r="E130" s="78"/>
      <c r="F130" s="224"/>
      <c r="G130" s="224"/>
      <c r="H130" s="224"/>
      <c r="I130" s="224"/>
    </row>
    <row r="131" hidden="1" outlineLevel="1">
      <c r="A131" s="416"/>
      <c r="B131" s="132" t="s">
        <v>431</v>
      </c>
      <c r="C131" s="78"/>
      <c r="D131" s="228">
        <f>SetupTracking!$B$6-2</f>
        <v>45857</v>
      </c>
      <c r="E131" s="78"/>
      <c r="F131" s="224"/>
      <c r="G131" s="239"/>
      <c r="H131" s="224"/>
      <c r="I131" s="224"/>
    </row>
    <row r="132" hidden="1" outlineLevel="1">
      <c r="A132" s="414"/>
      <c r="B132" s="91" t="s">
        <v>432</v>
      </c>
      <c r="C132" s="77"/>
      <c r="D132" s="228">
        <f>SetupTracking!$B$6-2</f>
        <v>45857</v>
      </c>
      <c r="E132" s="78"/>
      <c r="F132" s="224"/>
      <c r="G132" s="239"/>
      <c r="H132" s="224"/>
      <c r="I132" s="224"/>
    </row>
    <row r="133" hidden="1" outlineLevel="1">
      <c r="A133" s="420"/>
      <c r="B133" s="255" t="s">
        <v>433</v>
      </c>
      <c r="C133" s="78"/>
      <c r="D133" s="228">
        <f>SetupTracking!$B$6-1</f>
        <v>45858</v>
      </c>
      <c r="E133" s="78"/>
      <c r="F133" s="256"/>
      <c r="G133" s="256"/>
      <c r="H133" s="224"/>
      <c r="I133" s="224"/>
    </row>
    <row r="134" hidden="1" outlineLevel="1">
      <c r="A134" s="421"/>
      <c r="B134" s="258" t="str">
        <f>HYPERLINK("https://wiki.it.epicgames.net/pages/viewpage.action?pageId=54231764","Live: Update iOS Build Info")</f>
        <v>Live: Update iOS Build Info</v>
      </c>
      <c r="C134" s="78"/>
      <c r="D134" s="228">
        <f>SetupTracking!$B$6-1</f>
        <v>45858</v>
      </c>
      <c r="E134" s="78"/>
      <c r="F134" s="259"/>
      <c r="G134" s="256"/>
      <c r="H134" s="224"/>
      <c r="I134" s="224"/>
    </row>
    <row r="135" hidden="1" outlineLevel="1">
      <c r="A135" s="420"/>
      <c r="B135" s="255" t="s">
        <v>434</v>
      </c>
      <c r="C135" s="78"/>
      <c r="D135" s="228">
        <f>SetupTracking!$B$6-1</f>
        <v>45858</v>
      </c>
      <c r="E135" s="78"/>
      <c r="F135" s="256"/>
      <c r="G135" s="260"/>
      <c r="H135" s="224"/>
      <c r="I135" s="224"/>
    </row>
    <row r="136" hidden="1" outlineLevel="1">
      <c r="A136" s="422"/>
      <c r="B136" s="259" t="s">
        <v>435</v>
      </c>
      <c r="C136" s="78"/>
      <c r="D136" s="228">
        <f>SetupTracking!$B$6-1</f>
        <v>45858</v>
      </c>
      <c r="E136" s="78"/>
      <c r="F136" s="256"/>
      <c r="G136" s="262" t="s">
        <v>436</v>
      </c>
      <c r="H136" s="224"/>
      <c r="I136" s="224"/>
    </row>
    <row r="137" hidden="1" outlineLevel="1">
      <c r="A137" s="423"/>
      <c r="B137" s="264" t="str">
        <f>HYPERLINK("https://docs.google.com/spreadsheets/d/13zN-3PxF1dWYZNPQOC8tHAGskyl3QszIE9TxYZl-Hmo/edit#gid=0","Update Apple Cert Timing Tracker")</f>
        <v>Update Apple Cert Timing Tracker</v>
      </c>
      <c r="C137" s="78"/>
      <c r="D137" s="228">
        <f>SetupTracking!$B$6</f>
        <v>45859</v>
      </c>
      <c r="E137" s="78"/>
      <c r="F137" s="256"/>
      <c r="G137" s="256"/>
      <c r="H137" s="224"/>
      <c r="I137" s="224"/>
    </row>
    <row r="138" hidden="1" outlineLevel="1">
      <c r="A138" s="416"/>
      <c r="B138" s="265" t="str">
        <f>HYPERLINK("https://wiki.it.epicgames.net/display/FORT/EULA+Management","Update EULA if requested by Legal")</f>
        <v>Update EULA if requested by Legal</v>
      </c>
      <c r="C138" s="78"/>
      <c r="D138" s="112">
        <f>SetupTracking!$B$3</f>
        <v>45856</v>
      </c>
      <c r="E138" s="78"/>
      <c r="F138" s="138"/>
      <c r="G138" s="138"/>
      <c r="H138" s="224"/>
      <c r="I138" s="224"/>
    </row>
    <row r="139" hidden="1" outlineLevel="1">
      <c r="A139" s="416"/>
      <c r="B139" s="266" t="s">
        <v>437</v>
      </c>
      <c r="C139" s="78"/>
      <c r="D139" s="228"/>
      <c r="E139" s="78"/>
      <c r="F139" s="240"/>
      <c r="G139" s="224"/>
      <c r="H139" s="224"/>
      <c r="I139" s="224"/>
    </row>
    <row r="140" hidden="1" outlineLevel="1">
      <c r="A140" s="416"/>
      <c r="B140" s="132" t="s">
        <v>438</v>
      </c>
      <c r="C140" s="78"/>
      <c r="D140" s="228">
        <f>SetupTracking!$B$6-1</f>
        <v>45858</v>
      </c>
      <c r="E140" s="78"/>
      <c r="F140" s="240" t="s">
        <v>439</v>
      </c>
      <c r="G140" s="224" t="s">
        <v>440</v>
      </c>
      <c r="H140" s="224"/>
      <c r="I140" s="224"/>
    </row>
    <row r="141" hidden="1" outlineLevel="1">
      <c r="A141" s="416"/>
      <c r="B141" s="132" t="s">
        <v>441</v>
      </c>
      <c r="C141" s="78"/>
      <c r="D141" s="228">
        <f>SetupTracking!$B$6</f>
        <v>45859</v>
      </c>
      <c r="E141" s="267"/>
      <c r="F141" s="256"/>
      <c r="G141" s="224" t="s">
        <v>442</v>
      </c>
      <c r="H141" s="256"/>
      <c r="I141" s="256"/>
    </row>
    <row r="142" hidden="1" outlineLevel="1">
      <c r="A142" s="424"/>
      <c r="B142" s="270" t="s">
        <v>443</v>
      </c>
      <c r="C142" s="271"/>
      <c r="D142" s="112">
        <f>SetupTracking!$B$3-0</f>
        <v>45856</v>
      </c>
      <c r="E142" s="271"/>
      <c r="F142" s="272" t="s">
        <v>444</v>
      </c>
      <c r="G142" s="273" t="s">
        <v>445</v>
      </c>
      <c r="H142" s="274"/>
      <c r="I142" s="274"/>
    </row>
    <row r="143" hidden="1" outlineLevel="1">
      <c r="A143" s="425"/>
      <c r="B143" s="270" t="s">
        <v>446</v>
      </c>
      <c r="C143" s="277"/>
      <c r="D143" s="112">
        <f>SetupTracking!$B$5-2</f>
        <v>45856</v>
      </c>
      <c r="E143" s="271"/>
      <c r="F143" s="278"/>
      <c r="G143" s="279" t="s">
        <v>447</v>
      </c>
      <c r="H143" s="280"/>
      <c r="I143" s="280"/>
    </row>
    <row r="144" hidden="1" outlineLevel="1">
      <c r="A144" s="426"/>
      <c r="B144" s="273" t="s">
        <v>448</v>
      </c>
      <c r="C144" s="277"/>
      <c r="D144" s="112">
        <f>SetupTracking!$B$5-2</f>
        <v>45856</v>
      </c>
      <c r="E144" s="271"/>
      <c r="F144" s="274"/>
      <c r="G144" s="280"/>
      <c r="H144" s="280"/>
      <c r="I144" s="280"/>
    </row>
    <row r="145" hidden="1" outlineLevel="1">
      <c r="A145" s="427"/>
      <c r="B145" s="284" t="s">
        <v>449</v>
      </c>
      <c r="C145" s="277"/>
      <c r="D145" s="228">
        <f>SetupTracking!$B$6</f>
        <v>45859</v>
      </c>
      <c r="E145" s="271"/>
      <c r="F145" s="285" t="s">
        <v>450</v>
      </c>
      <c r="G145" s="286" t="str">
        <f>HYPERLINK("https://docs.google.com/document/d/1VPowc57sNv-UAieIga-ya4XN5nyUsLRH4hxsWUKyaC0/edit","Instruction Doc")</f>
        <v>Instruction Doc</v>
      </c>
      <c r="H145" s="287"/>
      <c r="I145" s="287"/>
    </row>
    <row r="146" hidden="1" outlineLevel="1">
      <c r="A146" s="428"/>
      <c r="B146" s="290"/>
      <c r="C146" s="102"/>
      <c r="D146" s="429"/>
      <c r="E146" s="103"/>
      <c r="F146" s="291"/>
      <c r="G146" s="292"/>
      <c r="H146" s="256"/>
      <c r="I146" s="256"/>
    </row>
    <row r="147" hidden="1" outlineLevel="1">
      <c r="A147" s="416"/>
      <c r="B147" s="132" t="s">
        <v>441</v>
      </c>
      <c r="C147" s="78"/>
      <c r="D147" s="228">
        <f>SetupTracking!$B$6</f>
        <v>45859</v>
      </c>
      <c r="E147" s="267"/>
      <c r="F147" s="256"/>
      <c r="G147" s="224" t="s">
        <v>442</v>
      </c>
      <c r="H147" s="256"/>
      <c r="I147" s="256"/>
    </row>
    <row r="148" hidden="1" outlineLevel="1">
      <c r="A148" s="430"/>
      <c r="B148" s="294" t="s">
        <v>847</v>
      </c>
      <c r="C148" s="77"/>
      <c r="D148" s="228" t="str">
        <f t="shared" ref="D148:D155" si="2">#REF!</f>
        <v>#REF!</v>
      </c>
      <c r="E148" s="295"/>
      <c r="F148" s="296"/>
      <c r="G148" s="297" t="s">
        <v>848</v>
      </c>
      <c r="H148" s="298"/>
      <c r="I148" s="298"/>
    </row>
    <row r="149" hidden="1" outlineLevel="1">
      <c r="A149" s="430"/>
      <c r="B149" s="294" t="s">
        <v>849</v>
      </c>
      <c r="C149" s="77"/>
      <c r="D149" s="228" t="str">
        <f t="shared" si="2"/>
        <v>#REF!</v>
      </c>
      <c r="E149" s="295"/>
      <c r="F149" s="296"/>
      <c r="G149" s="300" t="s">
        <v>454</v>
      </c>
      <c r="H149" s="298"/>
      <c r="I149" s="298"/>
    </row>
    <row r="150" hidden="1" outlineLevel="1">
      <c r="A150" s="430"/>
      <c r="B150" s="294" t="s">
        <v>850</v>
      </c>
      <c r="C150" s="77"/>
      <c r="D150" s="228" t="str">
        <f t="shared" si="2"/>
        <v>#REF!</v>
      </c>
      <c r="E150" s="295"/>
      <c r="F150" s="296" t="s">
        <v>456</v>
      </c>
      <c r="G150" s="297" t="s">
        <v>851</v>
      </c>
      <c r="H150" s="298"/>
      <c r="I150" s="298"/>
    </row>
    <row r="151" hidden="1" outlineLevel="1">
      <c r="A151" s="430"/>
      <c r="B151" s="294" t="s">
        <v>852</v>
      </c>
      <c r="C151" s="77"/>
      <c r="D151" s="228" t="str">
        <f t="shared" si="2"/>
        <v>#REF!</v>
      </c>
      <c r="E151" s="295"/>
      <c r="F151" s="296" t="s">
        <v>459</v>
      </c>
      <c r="G151" s="301" t="s">
        <v>460</v>
      </c>
      <c r="H151" s="302"/>
      <c r="I151" s="302"/>
    </row>
    <row r="152" hidden="1" outlineLevel="1">
      <c r="A152" s="430"/>
      <c r="B152" s="294" t="s">
        <v>853</v>
      </c>
      <c r="C152" s="77"/>
      <c r="D152" s="228" t="str">
        <f t="shared" si="2"/>
        <v>#REF!</v>
      </c>
      <c r="E152" s="295"/>
      <c r="F152" s="296"/>
      <c r="G152" s="304" t="s">
        <v>462</v>
      </c>
      <c r="H152" s="305"/>
      <c r="I152" s="305"/>
    </row>
    <row r="153" hidden="1" outlineLevel="1">
      <c r="A153" s="430"/>
      <c r="B153" s="294" t="s">
        <v>854</v>
      </c>
      <c r="C153" s="77"/>
      <c r="D153" s="228" t="str">
        <f t="shared" si="2"/>
        <v>#REF!</v>
      </c>
      <c r="E153" s="295"/>
      <c r="F153" s="296"/>
      <c r="G153" s="304" t="s">
        <v>464</v>
      </c>
      <c r="H153" s="305"/>
      <c r="I153" s="305"/>
    </row>
    <row r="154" hidden="1" outlineLevel="1">
      <c r="A154" s="430"/>
      <c r="B154" s="294" t="s">
        <v>855</v>
      </c>
      <c r="C154" s="77"/>
      <c r="D154" s="228" t="str">
        <f t="shared" si="2"/>
        <v>#REF!</v>
      </c>
      <c r="E154" s="295"/>
      <c r="F154" s="307" t="s">
        <v>466</v>
      </c>
      <c r="G154" s="308" t="s">
        <v>467</v>
      </c>
      <c r="H154" s="309"/>
      <c r="I154" s="309"/>
    </row>
    <row r="155" hidden="1" outlineLevel="1">
      <c r="A155" s="430"/>
      <c r="B155" s="311" t="s">
        <v>856</v>
      </c>
      <c r="C155" s="77"/>
      <c r="D155" s="228" t="str">
        <f t="shared" si="2"/>
        <v>#REF!</v>
      </c>
      <c r="E155" s="295"/>
      <c r="F155" s="307"/>
      <c r="G155" s="312" t="s">
        <v>857</v>
      </c>
      <c r="H155" s="313"/>
      <c r="I155" s="313" t="s">
        <v>470</v>
      </c>
    </row>
    <row r="156" hidden="1" outlineLevel="1">
      <c r="A156" s="431"/>
      <c r="B156" s="316"/>
      <c r="C156" s="202"/>
      <c r="D156" s="202"/>
      <c r="E156" s="202"/>
      <c r="F156" s="319"/>
      <c r="G156" s="319"/>
      <c r="H156" s="313"/>
      <c r="I156" s="313"/>
    </row>
    <row r="157" hidden="1" outlineLevel="1">
      <c r="A157" s="379"/>
      <c r="B157" s="320" t="s">
        <v>91</v>
      </c>
      <c r="C157" s="58" t="s">
        <v>92</v>
      </c>
      <c r="D157" s="111" t="s">
        <v>93</v>
      </c>
      <c r="E157" s="58" t="s">
        <v>272</v>
      </c>
      <c r="F157" s="58" t="s">
        <v>95</v>
      </c>
      <c r="G157" s="58" t="s">
        <v>273</v>
      </c>
      <c r="H157" s="313"/>
      <c r="I157" s="313"/>
    </row>
    <row r="158" hidden="1" outlineLevel="1">
      <c r="A158" s="430"/>
      <c r="B158" s="321" t="s">
        <v>858</v>
      </c>
      <c r="C158" s="77"/>
      <c r="D158" s="228" t="str">
        <f t="shared" ref="D158:D165" si="3">#REF!</f>
        <v>#REF!</v>
      </c>
      <c r="E158" s="322"/>
      <c r="F158" s="296"/>
      <c r="G158" s="312" t="s">
        <v>859</v>
      </c>
      <c r="H158" s="313"/>
      <c r="I158" s="313"/>
    </row>
    <row r="159" hidden="1" outlineLevel="1">
      <c r="A159" s="430"/>
      <c r="B159" s="323" t="s">
        <v>473</v>
      </c>
      <c r="C159" s="77"/>
      <c r="D159" s="228" t="str">
        <f t="shared" si="3"/>
        <v>#REF!</v>
      </c>
      <c r="E159" s="322"/>
      <c r="F159" s="296"/>
      <c r="G159" s="308" t="s">
        <v>474</v>
      </c>
      <c r="H159" s="313"/>
      <c r="I159" s="313"/>
    </row>
    <row r="160" hidden="1" outlineLevel="1">
      <c r="A160" s="430"/>
      <c r="B160" s="323" t="s">
        <v>475</v>
      </c>
      <c r="C160" s="77"/>
      <c r="D160" s="228" t="str">
        <f t="shared" si="3"/>
        <v>#REF!</v>
      </c>
      <c r="E160" s="322"/>
      <c r="F160" s="296"/>
      <c r="G160" s="308" t="s">
        <v>476</v>
      </c>
      <c r="H160" s="313"/>
      <c r="I160" s="313"/>
    </row>
    <row r="161" hidden="1" outlineLevel="1">
      <c r="A161" s="430"/>
      <c r="B161" s="132" t="s">
        <v>860</v>
      </c>
      <c r="C161" s="77"/>
      <c r="D161" s="228" t="str">
        <f t="shared" si="3"/>
        <v>#REF!</v>
      </c>
      <c r="E161" s="322"/>
      <c r="F161" s="296"/>
      <c r="G161" s="324" t="s">
        <v>478</v>
      </c>
      <c r="H161" s="313"/>
      <c r="I161" s="313"/>
    </row>
    <row r="162" hidden="1" outlineLevel="1">
      <c r="A162" s="430"/>
      <c r="B162" s="325" t="s">
        <v>479</v>
      </c>
      <c r="C162" s="77"/>
      <c r="D162" s="228" t="str">
        <f t="shared" si="3"/>
        <v>#REF!</v>
      </c>
      <c r="E162" s="322"/>
      <c r="F162" s="296"/>
      <c r="G162" s="308" t="s">
        <v>480</v>
      </c>
      <c r="H162" s="313"/>
      <c r="I162" s="313"/>
    </row>
    <row r="163" hidden="1" outlineLevel="1">
      <c r="A163" s="430"/>
      <c r="B163" s="323" t="s">
        <v>481</v>
      </c>
      <c r="C163" s="77"/>
      <c r="D163" s="228" t="str">
        <f t="shared" si="3"/>
        <v>#REF!</v>
      </c>
      <c r="E163" s="322"/>
      <c r="F163" s="296"/>
      <c r="G163" s="308" t="s">
        <v>482</v>
      </c>
      <c r="H163" s="313"/>
      <c r="I163" s="313"/>
    </row>
    <row r="164" hidden="1" outlineLevel="1">
      <c r="A164" s="430"/>
      <c r="B164" s="321" t="s">
        <v>861</v>
      </c>
      <c r="C164" s="77"/>
      <c r="D164" s="228" t="str">
        <f t="shared" si="3"/>
        <v>#REF!</v>
      </c>
      <c r="E164" s="322"/>
      <c r="F164" s="296"/>
      <c r="G164" s="308" t="s">
        <v>484</v>
      </c>
      <c r="H164" s="313"/>
      <c r="I164" s="313"/>
    </row>
    <row r="165" hidden="1" outlineLevel="1">
      <c r="A165" s="430"/>
      <c r="B165" s="326" t="s">
        <v>862</v>
      </c>
      <c r="C165" s="77"/>
      <c r="D165" s="228" t="str">
        <f t="shared" si="3"/>
        <v>#REF!</v>
      </c>
      <c r="E165" s="322"/>
      <c r="F165" s="327" t="s">
        <v>486</v>
      </c>
      <c r="G165" s="328" t="s">
        <v>863</v>
      </c>
      <c r="H165" s="313"/>
      <c r="I165" s="313"/>
    </row>
    <row r="166" hidden="1" outlineLevel="1">
      <c r="A166" s="431"/>
      <c r="B166" s="316"/>
      <c r="C166" s="202"/>
      <c r="D166" s="202"/>
      <c r="E166" s="202"/>
      <c r="F166" s="319"/>
      <c r="G166" s="319"/>
      <c r="H166" s="313"/>
      <c r="I166" s="313"/>
    </row>
    <row r="167" hidden="1" outlineLevel="1">
      <c r="A167" s="379"/>
      <c r="B167" s="320" t="s">
        <v>91</v>
      </c>
      <c r="C167" s="58" t="s">
        <v>92</v>
      </c>
      <c r="D167" s="111" t="s">
        <v>93</v>
      </c>
      <c r="E167" s="58" t="s">
        <v>272</v>
      </c>
      <c r="F167" s="58" t="s">
        <v>95</v>
      </c>
      <c r="G167" s="58" t="s">
        <v>273</v>
      </c>
      <c r="H167" s="313"/>
      <c r="I167" s="313"/>
    </row>
    <row r="168" hidden="1" outlineLevel="1">
      <c r="A168" s="414"/>
      <c r="B168" s="88" t="s">
        <v>864</v>
      </c>
      <c r="C168" s="77"/>
      <c r="D168" s="228">
        <f>SetupTracking!$B$6</f>
        <v>45859</v>
      </c>
      <c r="E168" s="78"/>
      <c r="F168" s="175"/>
      <c r="G168" s="175" t="s">
        <v>489</v>
      </c>
      <c r="H168" s="147"/>
      <c r="I168" s="147"/>
    </row>
    <row r="169" hidden="1" outlineLevel="1">
      <c r="A169" s="430"/>
      <c r="B169" s="323" t="s">
        <v>490</v>
      </c>
      <c r="C169" s="77"/>
      <c r="D169" s="228" t="str">
        <f t="shared" ref="D169:D175" si="4">#REF!</f>
        <v>#REF!</v>
      </c>
      <c r="E169" s="295"/>
      <c r="F169" s="296"/>
      <c r="G169" s="308" t="s">
        <v>491</v>
      </c>
      <c r="H169" s="313"/>
      <c r="I169" s="313"/>
    </row>
    <row r="170" hidden="1" outlineLevel="1">
      <c r="A170" s="430"/>
      <c r="B170" s="323" t="s">
        <v>492</v>
      </c>
      <c r="C170" s="77"/>
      <c r="D170" s="228" t="str">
        <f t="shared" si="4"/>
        <v>#REF!</v>
      </c>
      <c r="E170" s="295"/>
      <c r="F170" s="296"/>
      <c r="G170" s="308" t="s">
        <v>493</v>
      </c>
      <c r="H170" s="313"/>
      <c r="I170" s="313"/>
    </row>
    <row r="171" hidden="1" outlineLevel="1">
      <c r="A171" s="430"/>
      <c r="B171" s="323" t="s">
        <v>494</v>
      </c>
      <c r="C171" s="77"/>
      <c r="D171" s="228" t="str">
        <f t="shared" si="4"/>
        <v>#REF!</v>
      </c>
      <c r="E171" s="295"/>
      <c r="F171" s="307" t="s">
        <v>495</v>
      </c>
      <c r="G171" s="301" t="s">
        <v>496</v>
      </c>
      <c r="H171" s="313"/>
      <c r="I171" s="313"/>
    </row>
    <row r="172" hidden="1" outlineLevel="1">
      <c r="A172" s="430"/>
      <c r="B172" s="323" t="s">
        <v>497</v>
      </c>
      <c r="C172" s="77"/>
      <c r="D172" s="228" t="str">
        <f t="shared" si="4"/>
        <v>#REF!</v>
      </c>
      <c r="E172" s="295"/>
      <c r="F172" s="296"/>
      <c r="G172" s="330" t="s">
        <v>865</v>
      </c>
      <c r="H172" s="313"/>
      <c r="I172" s="313"/>
    </row>
    <row r="173" hidden="1" outlineLevel="1">
      <c r="A173" s="430"/>
      <c r="B173" s="323" t="s">
        <v>499</v>
      </c>
      <c r="C173" s="77"/>
      <c r="D173" s="228" t="str">
        <f t="shared" si="4"/>
        <v>#REF!</v>
      </c>
      <c r="E173" s="295"/>
      <c r="F173" s="296"/>
      <c r="G173" s="312" t="s">
        <v>866</v>
      </c>
      <c r="H173" s="313"/>
      <c r="I173" s="313"/>
    </row>
    <row r="174" hidden="1" outlineLevel="1">
      <c r="A174" s="430"/>
      <c r="B174" s="323" t="s">
        <v>501</v>
      </c>
      <c r="C174" s="77"/>
      <c r="D174" s="228" t="str">
        <f t="shared" si="4"/>
        <v>#REF!</v>
      </c>
      <c r="E174" s="295"/>
      <c r="F174" s="296"/>
      <c r="G174" s="331" t="s">
        <v>502</v>
      </c>
      <c r="H174" s="313"/>
      <c r="I174" s="313"/>
    </row>
    <row r="175" hidden="1" outlineLevel="1">
      <c r="A175" s="432"/>
      <c r="B175" s="323" t="s">
        <v>503</v>
      </c>
      <c r="C175" s="322"/>
      <c r="D175" s="228" t="str">
        <f t="shared" si="4"/>
        <v>#REF!</v>
      </c>
      <c r="E175" s="322"/>
      <c r="F175" s="307"/>
      <c r="G175" s="307"/>
      <c r="H175" s="313"/>
      <c r="I175" s="313"/>
    </row>
  </sheetData>
  <customSheetViews>
    <customSheetView guid="{62CBD117-D0D5-48DC-9B7E-F52374D86A03}" filter="1" showAutoFilter="1">
      <autoFilter ref="$B$1:$I$103">
        <filterColumn colId="1">
          <filters blank="1">
            <filter val="Status"/>
            <filter val="TODO"/>
            <filter val="AFTER 8PM ET PENCILS DOWN"/>
            <filter val="IN PROGRESS"/>
            <filter val="AFTER 8PM ET HARDLOCK"/>
          </filters>
        </filterColumn>
        <filterColumn colId="2">
          <filters>
            <filter val="Fri Jul 18"/>
            <filter val="Thu Jul 17"/>
            <filter val="Wed Jul 16"/>
            <filter val="Sat Jul 19"/>
          </filters>
        </filterColumn>
      </autoFilter>
    </customSheetView>
    <customSheetView guid="{213C008F-E566-4FFD-8912-FF2B2ABF7160}" filter="1" showAutoFilter="1">
      <autoFilter ref="$B$1:$I$103">
        <filterColumn colId="1">
          <filters blank="1">
            <filter val="Status"/>
            <filter val="TODO"/>
            <filter val="AFTER 8PM ET PENCILS DOWN"/>
            <filter val="IN PROGRESS"/>
            <filter val="AFTER 8PM ET HARDLOCK"/>
          </filters>
        </filterColumn>
        <filterColumn colId="2">
          <filters>
            <filter val="Fri Jul 18"/>
            <filter val="Thu Jul 17"/>
            <filter val="Wed Jul 16"/>
            <filter val="Sat Jul 19"/>
          </filters>
        </filterColumn>
      </autoFilter>
    </customSheetView>
    <customSheetView guid="{0F5CF464-C09D-4002-936E-04BB04C93059}" filter="1" showAutoFilter="1">
      <autoFilter ref="$B$1:$I$103">
        <filterColumn colId="1">
          <filters blank="1">
            <filter val="Status"/>
            <filter val="TODO"/>
            <filter val="AFTER 8PM ET PENCILS DOWN"/>
            <filter val="IN PROGRESS"/>
            <filter val="AFTER 8PM ET HARDLOCK"/>
          </filters>
        </filterColumn>
        <filterColumn colId="2">
          <filters>
            <filter val="Fri Jul 18"/>
            <filter val="Thu Jul 17"/>
            <filter val="Wed Jul 16"/>
            <filter val="Sat Jul 19"/>
          </filters>
        </filterColumn>
      </autoFilter>
    </customSheetView>
  </customSheetViews>
  <mergeCells count="4">
    <mergeCell ref="G2:I2"/>
    <mergeCell ref="C14:E14"/>
    <mergeCell ref="C16:E16"/>
    <mergeCell ref="B88:H88"/>
  </mergeCells>
  <conditionalFormatting sqref="D1:D13 D15 D17:D87 D89:D175">
    <cfRule type="containsText" dxfId="8" priority="1" operator="containsText" text="Sat">
      <formula>NOT(ISERROR(SEARCH(("Sat"),(D1))))</formula>
    </cfRule>
  </conditionalFormatting>
  <conditionalFormatting sqref="D1:D13 D15 D17:D87 D89:D175">
    <cfRule type="containsText" dxfId="8" priority="2" operator="containsText" text="Sun">
      <formula>NOT(ISERROR(SEARCH(("Sun"),(D1))))</formula>
    </cfRule>
  </conditionalFormatting>
  <conditionalFormatting sqref="B1 C1:H87 I1:I175 B4:B5 B7 B9:B14 B16:B19 B22:B28 B31:B61 B63:B75 B78:B87 C89:H175 B90 B92 B94:B102 B104:B145 B147:B155 B157:B165 B167:B175">
    <cfRule type="expression" dxfId="0" priority="3">
      <formula>EXACT($C1, "IN PROGRESS")</formula>
    </cfRule>
  </conditionalFormatting>
  <conditionalFormatting sqref="B1 C1:H87 I1:I175 B4:B5 B7 B9:B14 B16:B19 B22:B28 B31:B61 B63:B75 B78:B87 C89:H175 B90 B92 B94:B102 B104:B145 B147:B155 B157:B165 B167:B175">
    <cfRule type="expression" dxfId="1" priority="4">
      <formula>EXACT($C1, "DONE")</formula>
    </cfRule>
  </conditionalFormatting>
  <conditionalFormatting sqref="B1 C1:H87 I1:I175 B4:B5 B7 B9:B14 B16:B19 B22:B28 B31:B61 B63:B75 B78:B87 C89:H175 B90 B92 B94:B102 B104:B145 B147:B155 B157:B165 B167:B175">
    <cfRule type="expression" dxfId="2" priority="5">
      <formula>EXACT($C1, "N/A")</formula>
    </cfRule>
  </conditionalFormatting>
  <conditionalFormatting sqref="B1 C1:H87 I1:I175 B4:B5 B7 B9:B14 B16:B19 B22:B28 B31:B61 B63:B75 B78:B87 C89:H175 B90 B92 B94:B102 B104:B145 B147:B155 B157:B165 B167:B175">
    <cfRule type="expression" dxfId="3" priority="6">
      <formula>EXACT($C1, "BLOCKED")</formula>
    </cfRule>
  </conditionalFormatting>
  <conditionalFormatting sqref="D1:D13 D15 D17:D87 D89:D175">
    <cfRule type="timePeriod" dxfId="6" priority="7" timePeriod="today"/>
  </conditionalFormatting>
  <conditionalFormatting sqref="D1:D13 D15 D17:D87 D89:D175">
    <cfRule type="expression" dxfId="7" priority="8">
      <formula>AND(ISNUMBER(D1),TRUNC(D1)&lt;TODAY())</formula>
    </cfRule>
  </conditionalFormatting>
  <conditionalFormatting sqref="A1:B175 C16 F16:I16">
    <cfRule type="cellIs" dxfId="4" priority="9" operator="equal">
      <formula>"RM"</formula>
    </cfRule>
  </conditionalFormatting>
  <conditionalFormatting sqref="A1:B175 C16 F16:I16">
    <cfRule type="cellIs" dxfId="2" priority="10" operator="equal">
      <formula>"SUB"</formula>
    </cfRule>
  </conditionalFormatting>
  <conditionalFormatting sqref="A1:B175 C16 F16:I16">
    <cfRule type="cellIs" dxfId="5" priority="11" operator="equal">
      <formula>"PART"</formula>
    </cfRule>
  </conditionalFormatting>
  <dataValidations>
    <dataValidation type="list" allowBlank="1" showErrorMessage="1" sqref="C4:C5 C7 C9 C13 C17:C19 C22:C28 C31:C60 C63:C75 C78:C87 C95:C102 C105:C117 C119:C145 C147:C155 C158:C165 F171 C168:C175">
      <formula1>Data!$A$2:$A$6</formula1>
    </dataValidation>
  </dataValidations>
  <hyperlinks>
    <hyperlink r:id="rId2" ref="B4"/>
    <hyperlink r:id="rId3" ref="G4"/>
    <hyperlink r:id="rId4" ref="B5"/>
    <hyperlink r:id="rId5" ref="G7"/>
    <hyperlink r:id="rId6" ref="B9"/>
    <hyperlink r:id="rId7" ref="F9"/>
    <hyperlink r:id="rId8" ref="G9"/>
    <hyperlink r:id="rId9" ref="G13"/>
    <hyperlink r:id="rId10" location="Request" ref="B24"/>
    <hyperlink r:id="rId11" location="Request" ref="B25"/>
    <hyperlink r:id="rId12" ref="G27"/>
    <hyperlink r:id="rId13" location="heading=h.xd3o88dyuuik" ref="G28"/>
    <hyperlink r:id="rId14" ref="G31"/>
    <hyperlink display="1. Update REAL-XXXX  ticket's description with build CLs, backend CLs &amp; patch sizes&#10;2. Check Release Log to ensure that info is reflected in the upcoming releases section" location="'V5 Combined Release Checklist D'!F3" ref="G32"/>
    <hyperlink r:id="rId15" ref="G34"/>
    <hyperlink r:id="rId16" ref="B35"/>
    <hyperlink r:id="rId17" ref="B36"/>
    <hyperlink r:id="rId18" ref="G37"/>
    <hyperlink r:id="rId19" ref="G41"/>
    <hyperlink r:id="rId20" ref="G42"/>
    <hyperlink r:id="rId21" ref="G43"/>
    <hyperlink r:id="rId22" ref="B46"/>
    <hyperlink r:id="rId23" ref="B52"/>
    <hyperlink r:id="rId24" ref="B53"/>
    <hyperlink r:id="rId25" ref="B54"/>
    <hyperlink r:id="rId26" ref="B55"/>
    <hyperlink r:id="rId27" location="Submission" ref="B58"/>
    <hyperlink r:id="rId28" location="Submission" ref="B59"/>
    <hyperlink r:id="rId29" ref="B60"/>
    <hyperlink r:id="rId30" location="Upload" ref="B64"/>
    <hyperlink r:id="rId31" ref="B67"/>
    <hyperlink r:id="rId32" ref="B68"/>
    <hyperlink r:id="rId33" ref="G69"/>
    <hyperlink r:id="rId34" ref="B70"/>
    <hyperlink r:id="rId35" ref="B71"/>
    <hyperlink r:id="rId36" ref="B72"/>
    <hyperlink r:id="rId37" ref="B73"/>
    <hyperlink r:id="rId38" ref="B75"/>
    <hyperlink r:id="rId39" ref="B80"/>
    <hyperlink r:id="rId40" location="iOSPromotionSteps-PromotinganotarizediOSbuildtoAltStorePAL" ref="B83"/>
    <hyperlink r:id="rId41" ref="G84"/>
    <hyperlink r:id="rId42" location="heading=h.r2j52nqw6x0c" ref="B85"/>
    <hyperlink r:id="rId43" ref="G85"/>
    <hyperlink r:id="rId44" location="heading=h.htpndobfzqvg" ref="B86"/>
    <hyperlink r:id="rId45" ref="G87"/>
    <hyperlink r:id="rId46" ref="B95"/>
    <hyperlink r:id="rId47" ref="G95"/>
    <hyperlink r:id="rId48" ref="B96"/>
    <hyperlink r:id="rId49" ref="B105"/>
    <hyperlink r:id="rId50" ref="G105"/>
    <hyperlink r:id="rId51" ref="G106"/>
    <hyperlink r:id="rId52" ref="G108"/>
    <hyperlink r:id="rId53" ref="G111"/>
    <hyperlink r:id="rId54" ref="B113"/>
    <hyperlink r:id="rId55" ref="G113"/>
    <hyperlink r:id="rId56" ref="F125"/>
    <hyperlink r:id="rId57" ref="G125"/>
    <hyperlink r:id="rId58" ref="B127"/>
    <hyperlink r:id="rId59" ref="B128"/>
    <hyperlink r:id="rId60" ref="B129"/>
    <hyperlink r:id="rId61" ref="B133"/>
    <hyperlink r:id="rId62" ref="B135"/>
    <hyperlink r:id="rId63" ref="F142"/>
    <hyperlink r:id="rId64" ref="G148"/>
    <hyperlink r:id="rId65" location="gid=2063781583" ref="G150"/>
    <hyperlink r:id="rId66" ref="G151"/>
    <hyperlink r:id="rId67" ref="B155"/>
    <hyperlink r:id="rId68" ref="G155"/>
    <hyperlink r:id="rId69" ref="B158"/>
    <hyperlink r:id="rId70" ref="G158"/>
    <hyperlink r:id="rId71" ref="B162"/>
    <hyperlink r:id="rId72" ref="B164"/>
    <hyperlink r:id="rId73" ref="B165"/>
    <hyperlink r:id="rId74" ref="B168"/>
    <hyperlink r:id="rId75" ref="G171"/>
    <hyperlink r:id="rId76" ref="G173"/>
  </hyperlinks>
  <drawing r:id="rId77"/>
  <legacyDrawing r:id="rId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outlineLevelRow="2"/>
  <cols>
    <col customWidth="1" min="1" max="1" width="4.75"/>
    <col customWidth="1" min="2" max="2" width="50.0"/>
    <col customWidth="1" min="3" max="3" width="16.63"/>
    <col customWidth="1" min="4" max="4" width="11.25"/>
    <col customWidth="1" min="5" max="5" width="11.38"/>
    <col customWidth="1" min="6" max="6" width="37.63"/>
    <col customWidth="1" min="7" max="7" width="84.13"/>
    <col customWidth="1" min="8" max="8" width="37.75"/>
    <col customWidth="1" min="9" max="9" width="43.88"/>
    <col customWidth="1" min="10" max="10" width="12.0"/>
    <col customWidth="1" min="11" max="11" width="5.5"/>
  </cols>
  <sheetData>
    <row r="1">
      <c r="A1" s="433" t="s">
        <v>867</v>
      </c>
      <c r="B1" s="8" t="s">
        <v>4</v>
      </c>
      <c r="C1" s="434">
        <f>'V5 Combined Release Checklist D'!D1</f>
        <v>45663</v>
      </c>
      <c r="D1" s="240"/>
      <c r="F1" s="435" t="s">
        <v>868</v>
      </c>
      <c r="G1" s="436" t="s">
        <v>869</v>
      </c>
      <c r="H1" s="437"/>
      <c r="I1" s="438"/>
      <c r="J1" s="438"/>
      <c r="K1" s="433"/>
    </row>
    <row r="2">
      <c r="A2" s="439">
        <f>TODAY()</f>
        <v>45855</v>
      </c>
      <c r="B2" s="8" t="s">
        <v>8</v>
      </c>
      <c r="C2" s="434">
        <f>'V5 Combined Release Checklist D'!D2</f>
        <v>45685</v>
      </c>
      <c r="D2" s="49"/>
      <c r="F2" s="222">
        <f>'V5 Combined Release Checklist D'!F1</f>
        <v>45675</v>
      </c>
      <c r="G2" s="440" t="s">
        <v>870</v>
      </c>
      <c r="H2" s="437"/>
      <c r="I2" s="441"/>
      <c r="J2" s="441"/>
      <c r="K2" s="442"/>
    </row>
    <row r="3">
      <c r="B3" s="8" t="s">
        <v>11</v>
      </c>
      <c r="C3" s="434">
        <f>'V5 Combined Release Checklist D'!D3</f>
        <v>45695</v>
      </c>
      <c r="D3" s="112"/>
      <c r="E3" s="437"/>
      <c r="F3" s="443" t="str">
        <f>'V5 Combined Release Checklist D'!G2</f>
        <v>INSERT_REAL_TICKET</v>
      </c>
      <c r="G3" s="437"/>
      <c r="H3" s="437"/>
      <c r="I3" s="437"/>
      <c r="J3" s="437"/>
    </row>
    <row r="4">
      <c r="A4" s="444"/>
      <c r="B4" s="18" t="s">
        <v>14</v>
      </c>
      <c r="C4" s="434">
        <f>'V5 Combined Release Checklist D'!D4</f>
        <v>45701</v>
      </c>
      <c r="D4" s="112"/>
      <c r="E4" s="267"/>
      <c r="F4" s="443" t="str">
        <f>'V5 Combined Release Checklist D'!G3</f>
        <v>ROS Sheet</v>
      </c>
      <c r="G4" s="437"/>
      <c r="H4" s="437"/>
      <c r="I4" s="445"/>
      <c r="J4" s="445"/>
      <c r="K4" s="444"/>
    </row>
    <row r="5">
      <c r="A5" s="444"/>
      <c r="B5" s="8" t="s">
        <v>17</v>
      </c>
      <c r="C5" s="434">
        <f>'V5 Combined Release Checklist D'!D5</f>
        <v>45709</v>
      </c>
      <c r="D5" s="112"/>
      <c r="E5" s="267"/>
      <c r="F5" s="443" t="str">
        <f>'V5 Combined Release Checklist D'!G4</f>
        <v>ROS Zoom</v>
      </c>
      <c r="G5" s="259"/>
      <c r="H5" s="243"/>
      <c r="I5" s="79"/>
      <c r="J5" s="79"/>
      <c r="K5" s="444"/>
    </row>
    <row r="6">
      <c r="A6" s="446"/>
      <c r="B6" s="58" t="s">
        <v>91</v>
      </c>
      <c r="C6" s="58" t="s">
        <v>92</v>
      </c>
      <c r="D6" s="58" t="s">
        <v>93</v>
      </c>
      <c r="E6" s="59" t="s">
        <v>94</v>
      </c>
      <c r="F6" s="58" t="s">
        <v>95</v>
      </c>
      <c r="G6" s="59" t="s">
        <v>96</v>
      </c>
      <c r="H6" s="59" t="s">
        <v>871</v>
      </c>
      <c r="I6" s="59" t="s">
        <v>872</v>
      </c>
      <c r="J6" s="59" t="s">
        <v>99</v>
      </c>
      <c r="K6" s="59" t="s">
        <v>873</v>
      </c>
    </row>
    <row r="7">
      <c r="A7" s="447" t="s">
        <v>874</v>
      </c>
      <c r="C7" s="448" t="str">
        <f t="array" ref="C7">IF(AND((C8:C9="Done")+(C8:C9="N/A")), "DONE", "IN PROGRESS")</f>
        <v>IN PROGRESS</v>
      </c>
      <c r="D7" s="449"/>
      <c r="E7" s="450"/>
      <c r="F7" s="451"/>
      <c r="G7" s="451"/>
      <c r="H7" s="451"/>
      <c r="I7" s="451"/>
      <c r="J7" s="409"/>
      <c r="K7" s="452"/>
    </row>
    <row r="8" outlineLevel="1">
      <c r="A8" s="453" t="s">
        <v>875</v>
      </c>
      <c r="B8" s="76" t="s">
        <v>126</v>
      </c>
      <c r="C8" s="77" t="s">
        <v>86</v>
      </c>
      <c r="D8" s="112">
        <f>$C$1-7</f>
        <v>45656</v>
      </c>
      <c r="E8" s="78"/>
      <c r="F8" s="79" t="s">
        <v>876</v>
      </c>
      <c r="G8" s="7" t="s">
        <v>877</v>
      </c>
      <c r="H8" s="117" t="s">
        <v>878</v>
      </c>
      <c r="I8" s="117" t="s">
        <v>879</v>
      </c>
      <c r="J8" s="454" t="s">
        <v>130</v>
      </c>
      <c r="K8" s="453"/>
    </row>
    <row r="9" outlineLevel="1">
      <c r="A9" s="453" t="s">
        <v>875</v>
      </c>
      <c r="B9" s="76" t="s">
        <v>880</v>
      </c>
      <c r="C9" s="77" t="s">
        <v>86</v>
      </c>
      <c r="D9" s="112">
        <f>$C$1-4</f>
        <v>45659</v>
      </c>
      <c r="E9" s="78"/>
      <c r="F9" s="120" t="s">
        <v>133</v>
      </c>
      <c r="G9" s="7" t="s">
        <v>881</v>
      </c>
      <c r="H9" s="116"/>
      <c r="I9" s="116"/>
      <c r="J9" s="454" t="s">
        <v>130</v>
      </c>
      <c r="K9" s="453"/>
    </row>
    <row r="10">
      <c r="A10" s="447" t="s">
        <v>882</v>
      </c>
      <c r="C10" s="448" t="str">
        <f t="array" ref="C10">IF(AND((C11:C31="Done")+(C11:C31="N/A")), "DONE", "IN PROGRESS")</f>
        <v>IN PROGRESS</v>
      </c>
      <c r="D10" s="449"/>
      <c r="E10" s="450"/>
      <c r="F10" s="451"/>
      <c r="G10" s="451"/>
      <c r="H10" s="451"/>
      <c r="I10" s="451"/>
      <c r="J10" s="409"/>
      <c r="K10" s="452"/>
    </row>
    <row r="11" outlineLevel="1">
      <c r="A11" s="453" t="s">
        <v>875</v>
      </c>
      <c r="B11" s="76" t="s">
        <v>883</v>
      </c>
      <c r="C11" s="77" t="s">
        <v>86</v>
      </c>
      <c r="D11" s="112">
        <f t="shared" ref="D11:D31" si="1">$C$1-0</f>
        <v>45663</v>
      </c>
      <c r="E11" s="78"/>
      <c r="F11" s="79"/>
      <c r="G11" s="7" t="s">
        <v>884</v>
      </c>
      <c r="H11" s="116"/>
      <c r="I11" s="116"/>
      <c r="J11" s="454" t="s">
        <v>130</v>
      </c>
      <c r="K11" s="453"/>
    </row>
    <row r="12" outlineLevel="1">
      <c r="A12" s="453" t="s">
        <v>875</v>
      </c>
      <c r="B12" s="76" t="s">
        <v>885</v>
      </c>
      <c r="C12" s="77" t="s">
        <v>86</v>
      </c>
      <c r="D12" s="112">
        <f t="shared" si="1"/>
        <v>45663</v>
      </c>
      <c r="E12" s="78"/>
      <c r="F12" s="91" t="s">
        <v>886</v>
      </c>
      <c r="G12" s="7" t="s">
        <v>887</v>
      </c>
      <c r="H12" s="123" t="s">
        <v>888</v>
      </c>
      <c r="I12" s="123" t="s">
        <v>889</v>
      </c>
      <c r="J12" s="123"/>
      <c r="K12" s="453"/>
    </row>
    <row r="13" outlineLevel="1">
      <c r="A13" s="453" t="s">
        <v>875</v>
      </c>
      <c r="B13" s="76" t="s">
        <v>890</v>
      </c>
      <c r="C13" s="77" t="s">
        <v>86</v>
      </c>
      <c r="D13" s="112">
        <f t="shared" si="1"/>
        <v>45663</v>
      </c>
      <c r="E13" s="78"/>
      <c r="F13" s="79" t="s">
        <v>891</v>
      </c>
      <c r="G13" s="152" t="s">
        <v>892</v>
      </c>
      <c r="H13" s="347" t="s">
        <v>893</v>
      </c>
      <c r="I13" s="347" t="s">
        <v>894</v>
      </c>
      <c r="J13" s="455" t="s">
        <v>170</v>
      </c>
      <c r="K13" s="453"/>
    </row>
    <row r="14" outlineLevel="1">
      <c r="A14" s="453" t="s">
        <v>875</v>
      </c>
      <c r="B14" s="175" t="s">
        <v>554</v>
      </c>
      <c r="C14" s="77" t="s">
        <v>86</v>
      </c>
      <c r="D14" s="112">
        <f t="shared" si="1"/>
        <v>45663</v>
      </c>
      <c r="E14" s="78"/>
      <c r="F14" s="93" t="s">
        <v>895</v>
      </c>
      <c r="G14" s="152" t="s">
        <v>896</v>
      </c>
      <c r="H14" s="80"/>
      <c r="I14" s="127"/>
      <c r="J14" s="454" t="s">
        <v>130</v>
      </c>
      <c r="K14" s="453"/>
    </row>
    <row r="15" outlineLevel="1">
      <c r="A15" s="453" t="s">
        <v>875</v>
      </c>
      <c r="B15" s="175" t="s">
        <v>557</v>
      </c>
      <c r="C15" s="77" t="s">
        <v>86</v>
      </c>
      <c r="D15" s="112">
        <f t="shared" si="1"/>
        <v>45663</v>
      </c>
      <c r="E15" s="78"/>
      <c r="F15" s="93" t="s">
        <v>897</v>
      </c>
      <c r="G15" s="165" t="s">
        <v>898</v>
      </c>
      <c r="H15" s="88" t="s">
        <v>899</v>
      </c>
      <c r="I15" s="349"/>
      <c r="J15" s="455" t="s">
        <v>170</v>
      </c>
      <c r="K15" s="453"/>
    </row>
    <row r="16" outlineLevel="1">
      <c r="A16" s="453" t="s">
        <v>875</v>
      </c>
      <c r="B16" s="175" t="s">
        <v>563</v>
      </c>
      <c r="C16" s="77" t="s">
        <v>86</v>
      </c>
      <c r="D16" s="112">
        <f t="shared" si="1"/>
        <v>45663</v>
      </c>
      <c r="E16" s="78"/>
      <c r="F16" s="79" t="s">
        <v>900</v>
      </c>
      <c r="G16" s="152" t="s">
        <v>901</v>
      </c>
      <c r="H16" s="345" t="s">
        <v>902</v>
      </c>
      <c r="I16" s="456"/>
      <c r="J16" s="456"/>
      <c r="K16" s="453"/>
    </row>
    <row r="17" outlineLevel="1">
      <c r="A17" s="453" t="s">
        <v>875</v>
      </c>
      <c r="B17" s="76" t="s">
        <v>388</v>
      </c>
      <c r="C17" s="77" t="s">
        <v>86</v>
      </c>
      <c r="D17" s="112">
        <f t="shared" si="1"/>
        <v>45663</v>
      </c>
      <c r="E17" s="78"/>
      <c r="F17" s="93" t="s">
        <v>903</v>
      </c>
      <c r="G17" s="88" t="s">
        <v>904</v>
      </c>
      <c r="H17" s="76"/>
      <c r="I17" s="80"/>
      <c r="J17" s="454" t="s">
        <v>130</v>
      </c>
      <c r="K17" s="453"/>
    </row>
    <row r="18" outlineLevel="1">
      <c r="A18" s="453" t="s">
        <v>875</v>
      </c>
      <c r="B18" s="76" t="s">
        <v>905</v>
      </c>
      <c r="C18" s="78" t="s">
        <v>86</v>
      </c>
      <c r="D18" s="112">
        <f t="shared" si="1"/>
        <v>45663</v>
      </c>
      <c r="E18" s="78"/>
      <c r="F18" s="76" t="s">
        <v>906</v>
      </c>
      <c r="G18" s="80" t="s">
        <v>907</v>
      </c>
      <c r="H18" s="76" t="s">
        <v>908</v>
      </c>
      <c r="I18" s="76" t="s">
        <v>909</v>
      </c>
      <c r="J18" s="454" t="s">
        <v>130</v>
      </c>
      <c r="K18" s="453"/>
    </row>
    <row r="19" outlineLevel="1">
      <c r="A19" s="453" t="s">
        <v>875</v>
      </c>
      <c r="B19" s="186" t="s">
        <v>910</v>
      </c>
      <c r="C19" s="77" t="s">
        <v>86</v>
      </c>
      <c r="D19" s="112">
        <f t="shared" si="1"/>
        <v>45663</v>
      </c>
      <c r="E19" s="78"/>
      <c r="F19" s="79" t="s">
        <v>911</v>
      </c>
      <c r="G19" s="88" t="s">
        <v>912</v>
      </c>
      <c r="H19" s="127"/>
      <c r="I19" s="127"/>
      <c r="J19" s="455" t="s">
        <v>170</v>
      </c>
      <c r="K19" s="453"/>
    </row>
    <row r="20" outlineLevel="1">
      <c r="A20" s="453" t="s">
        <v>875</v>
      </c>
      <c r="B20" s="76" t="s">
        <v>913</v>
      </c>
      <c r="C20" s="77" t="s">
        <v>86</v>
      </c>
      <c r="D20" s="112">
        <f t="shared" si="1"/>
        <v>45663</v>
      </c>
      <c r="E20" s="78"/>
      <c r="F20" s="93" t="s">
        <v>914</v>
      </c>
      <c r="G20" s="152" t="s">
        <v>915</v>
      </c>
      <c r="H20" s="76"/>
      <c r="I20" s="80"/>
      <c r="J20" s="455" t="s">
        <v>170</v>
      </c>
      <c r="K20" s="453"/>
    </row>
    <row r="21" outlineLevel="1">
      <c r="A21" s="453" t="s">
        <v>875</v>
      </c>
      <c r="B21" s="125" t="s">
        <v>916</v>
      </c>
      <c r="C21" s="77" t="s">
        <v>86</v>
      </c>
      <c r="D21" s="112">
        <f t="shared" si="1"/>
        <v>45663</v>
      </c>
      <c r="E21" s="78"/>
      <c r="F21" s="91" t="s">
        <v>917</v>
      </c>
      <c r="G21" s="88" t="s">
        <v>918</v>
      </c>
      <c r="H21" s="123" t="s">
        <v>919</v>
      </c>
      <c r="I21" s="92" t="s">
        <v>920</v>
      </c>
      <c r="J21" s="79"/>
      <c r="K21" s="453"/>
    </row>
    <row r="22" outlineLevel="1">
      <c r="A22" s="453" t="s">
        <v>875</v>
      </c>
      <c r="B22" s="88" t="s">
        <v>921</v>
      </c>
      <c r="C22" s="77" t="s">
        <v>86</v>
      </c>
      <c r="D22" s="112">
        <f t="shared" si="1"/>
        <v>45663</v>
      </c>
      <c r="E22" s="78"/>
      <c r="F22" s="127"/>
      <c r="G22" s="76" t="s">
        <v>154</v>
      </c>
      <c r="H22" s="127"/>
      <c r="I22" s="456"/>
      <c r="J22" s="456"/>
      <c r="K22" s="453"/>
    </row>
    <row r="23" outlineLevel="1">
      <c r="A23" s="453" t="s">
        <v>875</v>
      </c>
      <c r="B23" s="88" t="s">
        <v>922</v>
      </c>
      <c r="C23" s="77" t="s">
        <v>86</v>
      </c>
      <c r="D23" s="112">
        <f t="shared" si="1"/>
        <v>45663</v>
      </c>
      <c r="E23" s="78"/>
      <c r="F23" s="127"/>
      <c r="G23" s="152" t="s">
        <v>923</v>
      </c>
      <c r="H23" s="80"/>
      <c r="I23" s="80"/>
      <c r="J23" s="454" t="s">
        <v>130</v>
      </c>
      <c r="K23" s="453"/>
    </row>
    <row r="24" outlineLevel="1">
      <c r="A24" s="453" t="s">
        <v>875</v>
      </c>
      <c r="B24" s="93" t="s">
        <v>572</v>
      </c>
      <c r="C24" s="77" t="s">
        <v>86</v>
      </c>
      <c r="D24" s="112">
        <f t="shared" si="1"/>
        <v>45663</v>
      </c>
      <c r="E24" s="78"/>
      <c r="F24" s="93" t="s">
        <v>924</v>
      </c>
      <c r="G24" s="165" t="s">
        <v>925</v>
      </c>
      <c r="H24" s="80"/>
      <c r="I24" s="127"/>
      <c r="J24" s="454" t="s">
        <v>130</v>
      </c>
      <c r="K24" s="453"/>
    </row>
    <row r="25" outlineLevel="1">
      <c r="A25" s="453" t="s">
        <v>875</v>
      </c>
      <c r="B25" s="88" t="s">
        <v>926</v>
      </c>
      <c r="C25" s="77" t="s">
        <v>86</v>
      </c>
      <c r="D25" s="112">
        <f t="shared" si="1"/>
        <v>45663</v>
      </c>
      <c r="E25" s="78"/>
      <c r="F25" s="79" t="s">
        <v>927</v>
      </c>
      <c r="G25" s="351" t="s">
        <v>928</v>
      </c>
      <c r="H25" s="340" t="s">
        <v>929</v>
      </c>
      <c r="I25" s="127"/>
      <c r="J25" s="455" t="s">
        <v>170</v>
      </c>
      <c r="K25" s="453"/>
    </row>
    <row r="26" ht="21.75" customHeight="1" outlineLevel="1">
      <c r="A26" s="453" t="s">
        <v>875</v>
      </c>
      <c r="B26" s="76" t="s">
        <v>930</v>
      </c>
      <c r="C26" s="77" t="s">
        <v>86</v>
      </c>
      <c r="D26" s="112">
        <f t="shared" si="1"/>
        <v>45663</v>
      </c>
      <c r="E26" s="78"/>
      <c r="F26" s="93" t="s">
        <v>931</v>
      </c>
      <c r="G26" s="152" t="s">
        <v>932</v>
      </c>
      <c r="H26" s="76"/>
      <c r="I26" s="127"/>
      <c r="J26" s="454" t="s">
        <v>130</v>
      </c>
      <c r="K26" s="453"/>
    </row>
    <row r="27" outlineLevel="1">
      <c r="A27" s="453" t="s">
        <v>875</v>
      </c>
      <c r="B27" s="76" t="s">
        <v>933</v>
      </c>
      <c r="C27" s="77" t="s">
        <v>86</v>
      </c>
      <c r="D27" s="112">
        <f t="shared" si="1"/>
        <v>45663</v>
      </c>
      <c r="E27" s="78"/>
      <c r="F27" s="93" t="s">
        <v>934</v>
      </c>
      <c r="G27" s="152" t="s">
        <v>935</v>
      </c>
      <c r="H27" s="76" t="s">
        <v>936</v>
      </c>
      <c r="I27" s="127"/>
      <c r="J27" s="454" t="s">
        <v>130</v>
      </c>
      <c r="K27" s="453"/>
    </row>
    <row r="28" outlineLevel="1">
      <c r="A28" s="453" t="s">
        <v>875</v>
      </c>
      <c r="B28" s="76" t="s">
        <v>937</v>
      </c>
      <c r="C28" s="77" t="s">
        <v>86</v>
      </c>
      <c r="D28" s="112">
        <f t="shared" si="1"/>
        <v>45663</v>
      </c>
      <c r="E28" s="78"/>
      <c r="F28" s="93"/>
      <c r="G28" s="152" t="s">
        <v>938</v>
      </c>
      <c r="H28" s="76"/>
      <c r="I28" s="127"/>
      <c r="J28" s="454" t="s">
        <v>130</v>
      </c>
      <c r="K28" s="453"/>
    </row>
    <row r="29" outlineLevel="1">
      <c r="A29" s="453" t="s">
        <v>875</v>
      </c>
      <c r="B29" s="76" t="s">
        <v>587</v>
      </c>
      <c r="C29" s="78" t="s">
        <v>86</v>
      </c>
      <c r="D29" s="112">
        <f t="shared" si="1"/>
        <v>45663</v>
      </c>
      <c r="E29" s="78"/>
      <c r="F29" s="155" t="s">
        <v>939</v>
      </c>
      <c r="G29" s="76" t="s">
        <v>940</v>
      </c>
      <c r="H29" s="92" t="s">
        <v>941</v>
      </c>
      <c r="I29" s="92" t="s">
        <v>942</v>
      </c>
      <c r="J29" s="454" t="s">
        <v>130</v>
      </c>
      <c r="K29" s="453"/>
    </row>
    <row r="30" outlineLevel="1">
      <c r="A30" s="453" t="s">
        <v>875</v>
      </c>
      <c r="B30" s="88" t="s">
        <v>943</v>
      </c>
      <c r="C30" s="77" t="s">
        <v>86</v>
      </c>
      <c r="D30" s="112">
        <f t="shared" si="1"/>
        <v>45663</v>
      </c>
      <c r="E30" s="78"/>
      <c r="F30" s="91" t="s">
        <v>944</v>
      </c>
      <c r="G30" s="88" t="s">
        <v>945</v>
      </c>
      <c r="H30" s="156" t="s">
        <v>946</v>
      </c>
      <c r="I30" s="179" t="s">
        <v>947</v>
      </c>
      <c r="J30" s="74"/>
      <c r="K30" s="453"/>
    </row>
    <row r="31" outlineLevel="1">
      <c r="A31" s="457" t="s">
        <v>875</v>
      </c>
      <c r="B31" s="458" t="s">
        <v>948</v>
      </c>
      <c r="C31" s="459" t="s">
        <v>86</v>
      </c>
      <c r="D31" s="460">
        <f t="shared" si="1"/>
        <v>45663</v>
      </c>
      <c r="E31" s="459"/>
      <c r="F31" s="461"/>
      <c r="G31" s="462" t="s">
        <v>949</v>
      </c>
      <c r="H31" s="463"/>
      <c r="I31" s="463"/>
      <c r="J31" s="464" t="s">
        <v>130</v>
      </c>
      <c r="K31" s="457"/>
    </row>
    <row r="32">
      <c r="A32" s="447" t="s">
        <v>950</v>
      </c>
      <c r="C32" s="448" t="str">
        <f t="array" ref="C32">IF(AND((C33:C50="Done")+(C33:C50="N/A")), "DONE", "IN PROGRESS")</f>
        <v>IN PROGRESS</v>
      </c>
      <c r="D32" s="449"/>
      <c r="E32" s="450"/>
      <c r="F32" s="451"/>
      <c r="G32" s="451"/>
      <c r="H32" s="451"/>
      <c r="I32" s="451"/>
      <c r="J32" s="409"/>
      <c r="K32" s="452"/>
    </row>
    <row r="33" outlineLevel="1">
      <c r="A33" s="453" t="s">
        <v>875</v>
      </c>
      <c r="B33" s="76" t="s">
        <v>516</v>
      </c>
      <c r="C33" s="77" t="s">
        <v>86</v>
      </c>
      <c r="D33" s="465">
        <f t="shared" ref="D33:D38" si="2">$C$2-1</f>
        <v>45684</v>
      </c>
      <c r="E33" s="78"/>
      <c r="F33" s="79" t="s">
        <v>951</v>
      </c>
      <c r="G33" s="88" t="s">
        <v>952</v>
      </c>
      <c r="H33" s="74"/>
      <c r="I33" s="74"/>
      <c r="J33" s="74"/>
      <c r="K33" s="453" t="s">
        <v>953</v>
      </c>
    </row>
    <row r="34" outlineLevel="1">
      <c r="A34" s="453" t="s">
        <v>875</v>
      </c>
      <c r="B34" s="76" t="s">
        <v>519</v>
      </c>
      <c r="C34" s="77" t="s">
        <v>86</v>
      </c>
      <c r="D34" s="465">
        <f t="shared" si="2"/>
        <v>45684</v>
      </c>
      <c r="E34" s="78"/>
      <c r="F34" s="79" t="s">
        <v>954</v>
      </c>
      <c r="G34" s="88" t="s">
        <v>955</v>
      </c>
      <c r="H34" s="74"/>
      <c r="I34" s="74"/>
      <c r="J34" s="74"/>
      <c r="K34" s="453" t="s">
        <v>953</v>
      </c>
    </row>
    <row r="35" outlineLevel="1">
      <c r="A35" s="466" t="s">
        <v>709</v>
      </c>
      <c r="B35" s="199" t="s">
        <v>710</v>
      </c>
      <c r="C35" s="77" t="s">
        <v>86</v>
      </c>
      <c r="D35" s="465">
        <f t="shared" si="2"/>
        <v>45684</v>
      </c>
      <c r="E35" s="78"/>
      <c r="F35" s="79" t="s">
        <v>956</v>
      </c>
      <c r="G35" s="125" t="s">
        <v>957</v>
      </c>
      <c r="H35" s="79"/>
      <c r="I35" s="79"/>
      <c r="J35" s="79"/>
      <c r="K35" s="453" t="s">
        <v>953</v>
      </c>
    </row>
    <row r="36" outlineLevel="1">
      <c r="A36" s="466" t="s">
        <v>709</v>
      </c>
      <c r="B36" s="195" t="str">
        <f>HYPERLINK("https://wiki.it.epicgames.net/display/FORT/Updating+Switch+Version+for+Release","Confirm SwitchEngine.ini updated with new Version and Release")</f>
        <v>Confirm SwitchEngine.ini updated with new Version and Release</v>
      </c>
      <c r="C36" s="77" t="s">
        <v>86</v>
      </c>
      <c r="D36" s="465">
        <f t="shared" si="2"/>
        <v>45684</v>
      </c>
      <c r="E36" s="78"/>
      <c r="F36" s="127"/>
      <c r="G36" s="127"/>
      <c r="H36" s="74"/>
      <c r="I36" s="74"/>
      <c r="J36" s="74"/>
      <c r="K36" s="453" t="s">
        <v>953</v>
      </c>
    </row>
    <row r="37" outlineLevel="1">
      <c r="A37" s="466" t="s">
        <v>709</v>
      </c>
      <c r="B37" s="88" t="s">
        <v>958</v>
      </c>
      <c r="C37" s="77" t="s">
        <v>86</v>
      </c>
      <c r="D37" s="465">
        <f t="shared" si="2"/>
        <v>45684</v>
      </c>
      <c r="E37" s="78"/>
      <c r="F37" s="127"/>
      <c r="G37" s="127"/>
      <c r="H37" s="74"/>
      <c r="I37" s="74"/>
      <c r="J37" s="74"/>
      <c r="K37" s="453" t="s">
        <v>953</v>
      </c>
    </row>
    <row r="38" outlineLevel="1">
      <c r="A38" s="453" t="s">
        <v>875</v>
      </c>
      <c r="B38" s="76" t="s">
        <v>959</v>
      </c>
      <c r="C38" s="78" t="s">
        <v>86</v>
      </c>
      <c r="D38" s="112">
        <f t="shared" si="2"/>
        <v>45684</v>
      </c>
      <c r="E38" s="78"/>
      <c r="F38" s="354" t="s">
        <v>960</v>
      </c>
      <c r="G38" s="80" t="s">
        <v>961</v>
      </c>
      <c r="H38" s="79" t="s">
        <v>962</v>
      </c>
      <c r="I38" s="79" t="s">
        <v>595</v>
      </c>
      <c r="J38" s="454" t="s">
        <v>130</v>
      </c>
      <c r="K38" s="453"/>
    </row>
    <row r="39" outlineLevel="1">
      <c r="A39" s="453" t="s">
        <v>875</v>
      </c>
      <c r="B39" s="76" t="s">
        <v>963</v>
      </c>
      <c r="C39" s="77" t="s">
        <v>86</v>
      </c>
      <c r="D39" s="112">
        <f t="shared" ref="D39:D43" si="3">$C$2-0</f>
        <v>45685</v>
      </c>
      <c r="E39" s="78"/>
      <c r="F39" s="79" t="s">
        <v>964</v>
      </c>
      <c r="G39" s="117" t="s">
        <v>965</v>
      </c>
      <c r="H39" s="79" t="s">
        <v>966</v>
      </c>
      <c r="I39" s="116" t="s">
        <v>967</v>
      </c>
      <c r="J39" s="454" t="s">
        <v>130</v>
      </c>
      <c r="K39" s="453" t="s">
        <v>953</v>
      </c>
    </row>
    <row r="40" outlineLevel="1">
      <c r="A40" s="453" t="s">
        <v>875</v>
      </c>
      <c r="B40" s="76" t="s">
        <v>968</v>
      </c>
      <c r="C40" s="77" t="s">
        <v>86</v>
      </c>
      <c r="D40" s="112">
        <f t="shared" si="3"/>
        <v>45685</v>
      </c>
      <c r="E40" s="78"/>
      <c r="F40" s="88" t="s">
        <v>969</v>
      </c>
      <c r="G40" s="89" t="s">
        <v>970</v>
      </c>
      <c r="H40" s="79"/>
      <c r="I40" s="79"/>
      <c r="J40" s="79"/>
      <c r="K40" s="453" t="s">
        <v>953</v>
      </c>
    </row>
    <row r="41" outlineLevel="1">
      <c r="A41" s="453" t="s">
        <v>875</v>
      </c>
      <c r="B41" s="199" t="s">
        <v>971</v>
      </c>
      <c r="C41" s="78" t="s">
        <v>86</v>
      </c>
      <c r="D41" s="112">
        <f t="shared" si="3"/>
        <v>45685</v>
      </c>
      <c r="E41" s="78"/>
      <c r="F41" s="405"/>
      <c r="G41" s="355" t="s">
        <v>972</v>
      </c>
      <c r="H41" s="356" t="s">
        <v>973</v>
      </c>
      <c r="I41" s="355"/>
      <c r="J41" s="454" t="s">
        <v>130</v>
      </c>
      <c r="K41" s="453"/>
    </row>
    <row r="42" outlineLevel="1">
      <c r="A42" s="453" t="s">
        <v>875</v>
      </c>
      <c r="B42" s="212" t="s">
        <v>974</v>
      </c>
      <c r="C42" s="77" t="s">
        <v>86</v>
      </c>
      <c r="D42" s="465">
        <f t="shared" si="3"/>
        <v>45685</v>
      </c>
      <c r="E42" s="78"/>
      <c r="F42" s="76"/>
      <c r="G42" s="76" t="s">
        <v>975</v>
      </c>
      <c r="H42" s="357"/>
      <c r="I42" s="357"/>
      <c r="J42" s="357"/>
      <c r="K42" s="453"/>
    </row>
    <row r="43" outlineLevel="1">
      <c r="A43" s="466" t="s">
        <v>709</v>
      </c>
      <c r="B43" s="260" t="s">
        <v>720</v>
      </c>
      <c r="C43" s="375" t="s">
        <v>86</v>
      </c>
      <c r="D43" s="467">
        <f t="shared" si="3"/>
        <v>45685</v>
      </c>
      <c r="E43" s="384"/>
      <c r="F43" s="468" t="s">
        <v>721</v>
      </c>
      <c r="G43" s="469" t="s">
        <v>976</v>
      </c>
      <c r="H43" s="385"/>
      <c r="I43" s="357"/>
      <c r="J43" s="357"/>
      <c r="K43" s="466"/>
    </row>
    <row r="44" outlineLevel="1">
      <c r="A44" s="470"/>
      <c r="B44" s="471" t="s">
        <v>176</v>
      </c>
      <c r="C44" s="472"/>
      <c r="F44" s="471" t="s">
        <v>176</v>
      </c>
      <c r="G44" s="471" t="s">
        <v>176</v>
      </c>
      <c r="H44" s="471" t="s">
        <v>176</v>
      </c>
      <c r="I44" s="471" t="s">
        <v>176</v>
      </c>
      <c r="J44" s="470"/>
      <c r="K44" s="466"/>
    </row>
    <row r="45" outlineLevel="1">
      <c r="A45" s="453" t="s">
        <v>875</v>
      </c>
      <c r="B45" s="155" t="s">
        <v>177</v>
      </c>
      <c r="C45" s="77" t="s">
        <v>86</v>
      </c>
      <c r="D45" s="112">
        <f t="shared" ref="D45:D48" si="4">$C$2-0</f>
        <v>45685</v>
      </c>
      <c r="E45" s="78"/>
      <c r="F45" s="76" t="s">
        <v>977</v>
      </c>
      <c r="G45" s="117" t="s">
        <v>978</v>
      </c>
      <c r="H45" s="156" t="s">
        <v>979</v>
      </c>
      <c r="I45" s="157" t="s">
        <v>980</v>
      </c>
      <c r="J45" s="159"/>
      <c r="K45" s="453"/>
    </row>
    <row r="46" outlineLevel="1">
      <c r="A46" s="453" t="s">
        <v>875</v>
      </c>
      <c r="B46" s="164" t="s">
        <v>981</v>
      </c>
      <c r="C46" s="77" t="s">
        <v>86</v>
      </c>
      <c r="D46" s="112">
        <f t="shared" si="4"/>
        <v>45685</v>
      </c>
      <c r="E46" s="78"/>
      <c r="F46" s="76" t="s">
        <v>982</v>
      </c>
      <c r="G46" s="88" t="s">
        <v>983</v>
      </c>
      <c r="H46" s="123" t="s">
        <v>984</v>
      </c>
      <c r="I46" s="156" t="s">
        <v>985</v>
      </c>
      <c r="J46" s="156"/>
      <c r="K46" s="453"/>
    </row>
    <row r="47" outlineLevel="1">
      <c r="A47" s="453" t="s">
        <v>875</v>
      </c>
      <c r="B47" s="76" t="s">
        <v>986</v>
      </c>
      <c r="C47" s="78" t="s">
        <v>86</v>
      </c>
      <c r="D47" s="112">
        <f t="shared" si="4"/>
        <v>45685</v>
      </c>
      <c r="E47" s="78"/>
      <c r="F47" s="76" t="s">
        <v>987</v>
      </c>
      <c r="G47" s="152" t="s">
        <v>988</v>
      </c>
      <c r="H47" s="76" t="s">
        <v>989</v>
      </c>
      <c r="I47" s="79"/>
      <c r="J47" s="79"/>
      <c r="K47" s="453"/>
    </row>
    <row r="48" outlineLevel="1">
      <c r="A48" s="453" t="s">
        <v>875</v>
      </c>
      <c r="B48" s="162" t="s">
        <v>990</v>
      </c>
      <c r="C48" s="77" t="s">
        <v>86</v>
      </c>
      <c r="D48" s="465">
        <f t="shared" si="4"/>
        <v>45685</v>
      </c>
      <c r="E48" s="78"/>
      <c r="F48" s="76" t="s">
        <v>991</v>
      </c>
      <c r="G48" s="88" t="s">
        <v>992</v>
      </c>
      <c r="H48" s="79" t="s">
        <v>993</v>
      </c>
      <c r="I48" s="74"/>
      <c r="J48" s="74"/>
      <c r="K48" s="453"/>
    </row>
    <row r="49" outlineLevel="1">
      <c r="A49" s="453" t="s">
        <v>875</v>
      </c>
      <c r="B49" s="76" t="s">
        <v>994</v>
      </c>
      <c r="C49" s="77" t="s">
        <v>86</v>
      </c>
      <c r="D49" s="112">
        <f>C3-2</f>
        <v>45693</v>
      </c>
      <c r="E49" s="78"/>
      <c r="F49" s="79"/>
      <c r="G49" s="79" t="s">
        <v>995</v>
      </c>
      <c r="H49" s="79"/>
      <c r="I49" s="116"/>
      <c r="J49" s="454" t="s">
        <v>130</v>
      </c>
      <c r="K49" s="453" t="s">
        <v>953</v>
      </c>
    </row>
    <row r="50" outlineLevel="1">
      <c r="A50" s="453" t="s">
        <v>875</v>
      </c>
      <c r="B50" s="76" t="s">
        <v>996</v>
      </c>
      <c r="C50" s="78" t="s">
        <v>86</v>
      </c>
      <c r="D50" s="112">
        <f>$C$2+2</f>
        <v>45687</v>
      </c>
      <c r="E50" s="78"/>
      <c r="F50" s="76" t="s">
        <v>997</v>
      </c>
      <c r="G50" s="152" t="s">
        <v>998</v>
      </c>
      <c r="H50" s="147"/>
      <c r="I50" s="147"/>
      <c r="J50" s="147"/>
      <c r="K50" s="453"/>
    </row>
    <row r="51">
      <c r="A51" s="473" t="s">
        <v>999</v>
      </c>
      <c r="C51" s="448" t="str">
        <f t="array" ref="C51">IF(AND((C52:C57="Done")+(C52:C57="N/A")), "DONE", "IN PROGRESS")</f>
        <v>IN PROGRESS</v>
      </c>
      <c r="D51" s="474"/>
      <c r="E51" s="475"/>
      <c r="F51" s="475"/>
      <c r="G51" s="475"/>
      <c r="H51" s="475"/>
      <c r="I51" s="475"/>
      <c r="J51" s="476"/>
      <c r="K51" s="477"/>
    </row>
    <row r="52" outlineLevel="1">
      <c r="A52" s="453" t="s">
        <v>875</v>
      </c>
      <c r="B52" s="76" t="s">
        <v>200</v>
      </c>
      <c r="C52" s="77" t="s">
        <v>86</v>
      </c>
      <c r="D52" s="465">
        <f t="shared" ref="D52:D54" si="5">$C$3</f>
        <v>45695</v>
      </c>
      <c r="E52" s="78"/>
      <c r="F52" s="93" t="s">
        <v>1000</v>
      </c>
      <c r="G52" s="152" t="s">
        <v>1001</v>
      </c>
      <c r="H52" s="92" t="s">
        <v>1002</v>
      </c>
      <c r="I52" s="80"/>
      <c r="J52" s="80"/>
      <c r="K52" s="453"/>
    </row>
    <row r="53" outlineLevel="1">
      <c r="A53" s="453" t="s">
        <v>875</v>
      </c>
      <c r="B53" s="76" t="s">
        <v>1003</v>
      </c>
      <c r="C53" s="77" t="s">
        <v>86</v>
      </c>
      <c r="D53" s="465">
        <f t="shared" si="5"/>
        <v>45695</v>
      </c>
      <c r="E53" s="78"/>
      <c r="F53" s="93" t="s">
        <v>1004</v>
      </c>
      <c r="G53" s="88" t="s">
        <v>1005</v>
      </c>
      <c r="H53" s="359" t="s">
        <v>1006</v>
      </c>
      <c r="I53" s="92" t="s">
        <v>1007</v>
      </c>
      <c r="J53" s="454" t="s">
        <v>130</v>
      </c>
      <c r="K53" s="453"/>
    </row>
    <row r="54" outlineLevel="1">
      <c r="A54" s="453" t="s">
        <v>875</v>
      </c>
      <c r="B54" s="345" t="s">
        <v>1008</v>
      </c>
      <c r="C54" s="77" t="s">
        <v>86</v>
      </c>
      <c r="D54" s="465">
        <f t="shared" si="5"/>
        <v>45695</v>
      </c>
      <c r="E54" s="78"/>
      <c r="F54" s="93" t="s">
        <v>1009</v>
      </c>
      <c r="G54" s="152" t="s">
        <v>1010</v>
      </c>
      <c r="H54" s="80" t="s">
        <v>1011</v>
      </c>
      <c r="I54" s="74"/>
      <c r="J54" s="74"/>
      <c r="K54" s="453"/>
    </row>
    <row r="55" outlineLevel="1">
      <c r="A55" s="470"/>
      <c r="B55" s="471" t="s">
        <v>209</v>
      </c>
      <c r="C55" s="471"/>
      <c r="F55" s="471" t="s">
        <v>209</v>
      </c>
      <c r="G55" s="471" t="s">
        <v>209</v>
      </c>
      <c r="H55" s="471" t="s">
        <v>209</v>
      </c>
      <c r="I55" s="471" t="s">
        <v>209</v>
      </c>
      <c r="J55" s="470"/>
      <c r="K55" s="466"/>
    </row>
    <row r="56" outlineLevel="1">
      <c r="A56" s="453" t="s">
        <v>875</v>
      </c>
      <c r="B56" s="345" t="s">
        <v>1012</v>
      </c>
      <c r="C56" s="77" t="s">
        <v>86</v>
      </c>
      <c r="D56" s="465">
        <f t="shared" ref="D56:D57" si="6">$C$3</f>
        <v>45695</v>
      </c>
      <c r="E56" s="78"/>
      <c r="F56" s="76" t="s">
        <v>1013</v>
      </c>
      <c r="G56" s="116" t="s">
        <v>1014</v>
      </c>
      <c r="H56" s="156" t="s">
        <v>1015</v>
      </c>
      <c r="I56" s="157" t="s">
        <v>1016</v>
      </c>
      <c r="J56" s="159"/>
      <c r="K56" s="453"/>
    </row>
    <row r="57" outlineLevel="1">
      <c r="A57" s="453" t="s">
        <v>875</v>
      </c>
      <c r="B57" s="155" t="s">
        <v>1017</v>
      </c>
      <c r="C57" s="77" t="s">
        <v>86</v>
      </c>
      <c r="D57" s="465">
        <f t="shared" si="6"/>
        <v>45695</v>
      </c>
      <c r="E57" s="78"/>
      <c r="F57" s="76" t="s">
        <v>1018</v>
      </c>
      <c r="G57" s="117" t="s">
        <v>1019</v>
      </c>
      <c r="H57" s="80" t="s">
        <v>1020</v>
      </c>
      <c r="I57" s="79" t="s">
        <v>1021</v>
      </c>
      <c r="J57" s="74"/>
      <c r="K57" s="453"/>
    </row>
    <row r="58">
      <c r="A58" s="447" t="s">
        <v>1022</v>
      </c>
      <c r="C58" s="448" t="str">
        <f t="array" ref="C58">IF(AND((C59:C95="Done")+(C59:C95="N/A")), "DONE", "IN PROGRESS")</f>
        <v>IN PROGRESS</v>
      </c>
      <c r="D58" s="449"/>
      <c r="E58" s="450"/>
      <c r="F58" s="451"/>
      <c r="G58" s="451"/>
      <c r="H58" s="451"/>
      <c r="I58" s="451"/>
      <c r="J58" s="409"/>
      <c r="K58" s="452"/>
    </row>
    <row r="59" outlineLevel="1">
      <c r="A59" s="466" t="s">
        <v>709</v>
      </c>
      <c r="B59" s="175" t="s">
        <v>761</v>
      </c>
      <c r="C59" s="78" t="s">
        <v>86</v>
      </c>
      <c r="D59" s="112">
        <f t="shared" ref="D59:D72" si="7">$C$4-4</f>
        <v>45697</v>
      </c>
      <c r="E59" s="78"/>
      <c r="F59" s="175"/>
      <c r="G59" s="76" t="s">
        <v>1023</v>
      </c>
      <c r="H59" s="74"/>
      <c r="I59" s="74"/>
      <c r="J59" s="74"/>
      <c r="K59" s="466"/>
    </row>
    <row r="60" outlineLevel="1">
      <c r="A60" s="466" t="s">
        <v>709</v>
      </c>
      <c r="B60" s="76" t="s">
        <v>1024</v>
      </c>
      <c r="C60" s="77" t="s">
        <v>86</v>
      </c>
      <c r="D60" s="112">
        <f t="shared" si="7"/>
        <v>45697</v>
      </c>
      <c r="E60" s="78"/>
      <c r="F60" s="175"/>
      <c r="G60" s="76" t="s">
        <v>1025</v>
      </c>
      <c r="H60" s="74"/>
      <c r="I60" s="74"/>
      <c r="J60" s="74"/>
      <c r="K60" s="466"/>
    </row>
    <row r="61" outlineLevel="1">
      <c r="A61" s="466" t="s">
        <v>709</v>
      </c>
      <c r="B61" s="175" t="s">
        <v>1026</v>
      </c>
      <c r="C61" s="77" t="s">
        <v>86</v>
      </c>
      <c r="D61" s="112">
        <f t="shared" si="7"/>
        <v>45697</v>
      </c>
      <c r="E61" s="78"/>
      <c r="F61" s="175"/>
      <c r="G61" s="175"/>
      <c r="H61" s="397"/>
      <c r="I61" s="397"/>
      <c r="J61" s="397"/>
      <c r="K61" s="466"/>
    </row>
    <row r="62" outlineLevel="1">
      <c r="A62" s="466" t="s">
        <v>709</v>
      </c>
      <c r="B62" s="175" t="s">
        <v>1027</v>
      </c>
      <c r="C62" s="78" t="s">
        <v>86</v>
      </c>
      <c r="D62" s="112">
        <f t="shared" si="7"/>
        <v>45697</v>
      </c>
      <c r="E62" s="78"/>
      <c r="F62" s="175"/>
      <c r="G62" s="164" t="s">
        <v>750</v>
      </c>
      <c r="H62" s="74"/>
      <c r="I62" s="74"/>
      <c r="J62" s="74"/>
      <c r="K62" s="466"/>
    </row>
    <row r="63" ht="21.75" customHeight="1" outlineLevel="1">
      <c r="A63" s="466" t="s">
        <v>709</v>
      </c>
      <c r="B63" s="175" t="s">
        <v>1028</v>
      </c>
      <c r="C63" s="78" t="s">
        <v>86</v>
      </c>
      <c r="D63" s="112">
        <f t="shared" si="7"/>
        <v>45697</v>
      </c>
      <c r="E63" s="78"/>
      <c r="F63" s="175"/>
      <c r="G63" s="76" t="s">
        <v>752</v>
      </c>
      <c r="H63" s="74"/>
      <c r="I63" s="74"/>
      <c r="J63" s="74"/>
      <c r="K63" s="466"/>
    </row>
    <row r="64" outlineLevel="1">
      <c r="A64" s="466" t="s">
        <v>709</v>
      </c>
      <c r="B64" s="76" t="s">
        <v>1029</v>
      </c>
      <c r="C64" s="77" t="s">
        <v>86</v>
      </c>
      <c r="D64" s="112">
        <f t="shared" si="7"/>
        <v>45697</v>
      </c>
      <c r="E64" s="78"/>
      <c r="F64" s="175"/>
      <c r="G64" s="88" t="s">
        <v>754</v>
      </c>
      <c r="H64" s="74"/>
      <c r="I64" s="74"/>
      <c r="J64" s="74"/>
      <c r="K64" s="466"/>
    </row>
    <row r="65" outlineLevel="1">
      <c r="A65" s="453" t="s">
        <v>709</v>
      </c>
      <c r="B65" s="76" t="s">
        <v>1030</v>
      </c>
      <c r="C65" s="77" t="s">
        <v>86</v>
      </c>
      <c r="D65" s="112">
        <f t="shared" si="7"/>
        <v>45697</v>
      </c>
      <c r="E65" s="77"/>
      <c r="F65" s="175"/>
      <c r="G65" s="93" t="s">
        <v>1031</v>
      </c>
      <c r="H65" s="74"/>
      <c r="I65" s="74"/>
      <c r="J65" s="74"/>
      <c r="K65" s="466"/>
    </row>
    <row r="66" outlineLevel="1">
      <c r="A66" s="466" t="s">
        <v>709</v>
      </c>
      <c r="B66" s="76" t="s">
        <v>1032</v>
      </c>
      <c r="C66" s="77" t="s">
        <v>86</v>
      </c>
      <c r="D66" s="112">
        <f t="shared" si="7"/>
        <v>45697</v>
      </c>
      <c r="E66" s="78"/>
      <c r="F66" s="175"/>
      <c r="G66" s="386" t="s">
        <v>760</v>
      </c>
      <c r="H66" s="74"/>
      <c r="I66" s="74"/>
      <c r="J66" s="74"/>
      <c r="K66" s="466"/>
    </row>
    <row r="67" outlineLevel="1">
      <c r="A67" s="466" t="s">
        <v>709</v>
      </c>
      <c r="B67" s="199" t="s">
        <v>763</v>
      </c>
      <c r="C67" s="78" t="s">
        <v>86</v>
      </c>
      <c r="D67" s="112">
        <f t="shared" si="7"/>
        <v>45697</v>
      </c>
      <c r="E67" s="78"/>
      <c r="F67" s="175"/>
      <c r="G67" s="386" t="s">
        <v>764</v>
      </c>
      <c r="H67" s="74"/>
      <c r="I67" s="74"/>
      <c r="J67" s="74"/>
      <c r="K67" s="466"/>
    </row>
    <row r="68" outlineLevel="1">
      <c r="A68" s="466" t="s">
        <v>709</v>
      </c>
      <c r="B68" s="195" t="str">
        <f>HYPERLINK("https://wiki.it.epicgames.net/display/FORT/Switch+Patch+-+Release+Creation+and+OMAS+Submission","Request Patches: Create New Release for Nintendo")</f>
        <v>Request Patches: Create New Release for Nintendo</v>
      </c>
      <c r="C68" s="78" t="s">
        <v>86</v>
      </c>
      <c r="D68" s="112">
        <f t="shared" si="7"/>
        <v>45697</v>
      </c>
      <c r="E68" s="78"/>
      <c r="F68" s="127"/>
      <c r="G68" s="127"/>
      <c r="H68" s="74"/>
      <c r="I68" s="74"/>
      <c r="J68" s="74"/>
      <c r="K68" s="466"/>
    </row>
    <row r="69" outlineLevel="1">
      <c r="A69" s="466" t="s">
        <v>709</v>
      </c>
      <c r="B69" s="195" t="str">
        <f>HYPERLINK("https://wiki.it.epicgames.net/display/FORT/Switch+Patch+-+Release+Creation+and+OMAS+Submission","Request Patches: Fill out and submit new OMAS for Nintendo")</f>
        <v>Request Patches: Fill out and submit new OMAS for Nintendo</v>
      </c>
      <c r="C69" s="78" t="s">
        <v>86</v>
      </c>
      <c r="D69" s="112">
        <f t="shared" si="7"/>
        <v>45697</v>
      </c>
      <c r="E69" s="78"/>
      <c r="F69" s="175"/>
      <c r="G69" s="175"/>
      <c r="H69" s="74"/>
      <c r="I69" s="74"/>
      <c r="J69" s="74"/>
      <c r="K69" s="466"/>
    </row>
    <row r="70" outlineLevel="1">
      <c r="A70" s="466" t="s">
        <v>709</v>
      </c>
      <c r="B70" s="195" t="str">
        <f>HYPERLINK("https://wiki.it.epicgames.net/display/FORT/PS4+Patch+-+Requesting+and+Submitting+Remaster+Patch#Request","Request Patches: SIEA")</f>
        <v>Request Patches: SIEA</v>
      </c>
      <c r="C70" s="78" t="s">
        <v>86</v>
      </c>
      <c r="D70" s="112">
        <f t="shared" si="7"/>
        <v>45697</v>
      </c>
      <c r="E70" s="78"/>
      <c r="F70" s="175"/>
      <c r="G70" s="386"/>
      <c r="H70" s="74"/>
      <c r="I70" s="74"/>
      <c r="J70" s="74"/>
      <c r="K70" s="466"/>
    </row>
    <row r="71" outlineLevel="1">
      <c r="A71" s="466" t="s">
        <v>709</v>
      </c>
      <c r="B71" s="195" t="str">
        <f>HYPERLINK("https://wiki.it.epicgames.net/display/FORT/PS4+Patch+-+Requesting+and+Submitting+Remaster+Patch#Request","Request Patches: SIEE")</f>
        <v>Request Patches: SIEE</v>
      </c>
      <c r="C71" s="78" t="s">
        <v>86</v>
      </c>
      <c r="D71" s="112">
        <f t="shared" si="7"/>
        <v>45697</v>
      </c>
      <c r="E71" s="78"/>
      <c r="F71" s="175"/>
      <c r="G71" s="76"/>
      <c r="H71" s="74"/>
      <c r="I71" s="74"/>
      <c r="J71" s="74"/>
      <c r="K71" s="466"/>
    </row>
    <row r="72" outlineLevel="1">
      <c r="A72" s="466" t="s">
        <v>709</v>
      </c>
      <c r="B72" s="76" t="s">
        <v>730</v>
      </c>
      <c r="C72" s="77" t="s">
        <v>86</v>
      </c>
      <c r="D72" s="112">
        <f t="shared" si="7"/>
        <v>45697</v>
      </c>
      <c r="E72" s="78"/>
      <c r="F72" s="175"/>
      <c r="G72" s="76"/>
      <c r="H72" s="74"/>
      <c r="I72" s="74"/>
      <c r="J72" s="74"/>
      <c r="K72" s="466"/>
    </row>
    <row r="73" outlineLevel="1">
      <c r="A73" s="453" t="s">
        <v>875</v>
      </c>
      <c r="B73" s="76" t="s">
        <v>108</v>
      </c>
      <c r="C73" s="77" t="s">
        <v>86</v>
      </c>
      <c r="D73" s="112">
        <f t="shared" ref="D73:D79" si="8">$C$4-2</f>
        <v>45699</v>
      </c>
      <c r="E73" s="78"/>
      <c r="F73" s="91" t="s">
        <v>1033</v>
      </c>
      <c r="G73" s="92" t="s">
        <v>1034</v>
      </c>
      <c r="H73" s="76"/>
      <c r="I73" s="74"/>
      <c r="J73" s="74"/>
      <c r="K73" s="453" t="s">
        <v>953</v>
      </c>
    </row>
    <row r="74" outlineLevel="1">
      <c r="A74" s="453" t="s">
        <v>875</v>
      </c>
      <c r="B74" s="93" t="s">
        <v>114</v>
      </c>
      <c r="C74" s="77" t="s">
        <v>86</v>
      </c>
      <c r="D74" s="112">
        <f t="shared" si="8"/>
        <v>45699</v>
      </c>
      <c r="E74" s="78"/>
      <c r="F74" s="76" t="s">
        <v>1035</v>
      </c>
      <c r="G74" s="92" t="s">
        <v>1036</v>
      </c>
      <c r="H74" s="79" t="s">
        <v>1037</v>
      </c>
      <c r="I74" s="94"/>
      <c r="J74" s="94"/>
      <c r="K74" s="453" t="s">
        <v>953</v>
      </c>
    </row>
    <row r="75" outlineLevel="1">
      <c r="A75" s="466" t="s">
        <v>709</v>
      </c>
      <c r="B75" s="132" t="s">
        <v>714</v>
      </c>
      <c r="C75" s="375" t="s">
        <v>86</v>
      </c>
      <c r="D75" s="467">
        <f t="shared" si="8"/>
        <v>45699</v>
      </c>
      <c r="E75" s="384"/>
      <c r="F75" s="384"/>
      <c r="G75" s="478" t="s">
        <v>1038</v>
      </c>
      <c r="H75" s="385"/>
      <c r="I75" s="233" t="s">
        <v>1039</v>
      </c>
      <c r="J75" s="123"/>
      <c r="K75" s="453" t="s">
        <v>953</v>
      </c>
    </row>
    <row r="76" outlineLevel="1">
      <c r="A76" s="453" t="s">
        <v>875</v>
      </c>
      <c r="B76" s="175" t="s">
        <v>1040</v>
      </c>
      <c r="C76" s="77" t="s">
        <v>86</v>
      </c>
      <c r="D76" s="112">
        <f t="shared" si="8"/>
        <v>45699</v>
      </c>
      <c r="E76" s="78"/>
      <c r="F76" s="79" t="s">
        <v>1041</v>
      </c>
      <c r="G76" s="88" t="s">
        <v>1042</v>
      </c>
      <c r="H76" s="123" t="s">
        <v>1043</v>
      </c>
      <c r="I76" s="123"/>
      <c r="J76" s="123"/>
      <c r="K76" s="453" t="s">
        <v>953</v>
      </c>
    </row>
    <row r="77" outlineLevel="1">
      <c r="A77" s="453" t="s">
        <v>875</v>
      </c>
      <c r="B77" s="345" t="s">
        <v>1044</v>
      </c>
      <c r="C77" s="77" t="s">
        <v>86</v>
      </c>
      <c r="D77" s="112">
        <f t="shared" si="8"/>
        <v>45699</v>
      </c>
      <c r="E77" s="78"/>
      <c r="F77" s="79" t="s">
        <v>1045</v>
      </c>
      <c r="G77" s="88" t="s">
        <v>1046</v>
      </c>
      <c r="H77" s="74"/>
      <c r="I77" s="74"/>
      <c r="J77" s="74"/>
      <c r="K77" s="453" t="s">
        <v>953</v>
      </c>
    </row>
    <row r="78" outlineLevel="1">
      <c r="A78" s="453" t="s">
        <v>875</v>
      </c>
      <c r="B78" s="76" t="s">
        <v>1047</v>
      </c>
      <c r="C78" s="78" t="s">
        <v>86</v>
      </c>
      <c r="D78" s="112">
        <f t="shared" si="8"/>
        <v>45699</v>
      </c>
      <c r="E78" s="78"/>
      <c r="F78" s="79" t="s">
        <v>1048</v>
      </c>
      <c r="G78" s="88" t="s">
        <v>1049</v>
      </c>
      <c r="H78" s="74"/>
      <c r="I78" s="74"/>
      <c r="J78" s="74"/>
      <c r="K78" s="453" t="s">
        <v>953</v>
      </c>
    </row>
    <row r="79" outlineLevel="1">
      <c r="A79" s="453" t="s">
        <v>875</v>
      </c>
      <c r="B79" s="76" t="s">
        <v>195</v>
      </c>
      <c r="C79" s="78" t="s">
        <v>86</v>
      </c>
      <c r="D79" s="112">
        <f t="shared" si="8"/>
        <v>45699</v>
      </c>
      <c r="E79" s="78"/>
      <c r="F79" s="164" t="s">
        <v>1050</v>
      </c>
      <c r="G79" s="88" t="s">
        <v>1051</v>
      </c>
      <c r="H79" s="167" t="s">
        <v>198</v>
      </c>
      <c r="I79" s="74"/>
      <c r="J79" s="79"/>
      <c r="K79" s="453" t="s">
        <v>953</v>
      </c>
    </row>
    <row r="80" outlineLevel="1">
      <c r="A80" s="453" t="s">
        <v>875</v>
      </c>
      <c r="B80" s="345" t="s">
        <v>1052</v>
      </c>
      <c r="C80" s="77" t="s">
        <v>86</v>
      </c>
      <c r="D80" s="467">
        <f t="shared" ref="D80:D92" si="9">$C$4-1</f>
        <v>45700</v>
      </c>
      <c r="E80" s="78"/>
      <c r="F80" s="92" t="s">
        <v>1053</v>
      </c>
      <c r="G80" s="152" t="s">
        <v>1054</v>
      </c>
      <c r="H80" s="76"/>
      <c r="I80" s="76"/>
      <c r="J80" s="76"/>
      <c r="K80" s="453" t="s">
        <v>953</v>
      </c>
    </row>
    <row r="81" outlineLevel="1">
      <c r="A81" s="453" t="s">
        <v>875</v>
      </c>
      <c r="B81" s="76" t="s">
        <v>1055</v>
      </c>
      <c r="C81" s="77" t="s">
        <v>86</v>
      </c>
      <c r="D81" s="112">
        <f t="shared" si="9"/>
        <v>45700</v>
      </c>
      <c r="E81" s="78"/>
      <c r="F81" s="405"/>
      <c r="G81" s="76" t="s">
        <v>1056</v>
      </c>
      <c r="H81" s="74"/>
      <c r="I81" s="74"/>
      <c r="J81" s="74"/>
      <c r="K81" s="453" t="s">
        <v>953</v>
      </c>
    </row>
    <row r="82" outlineLevel="1">
      <c r="A82" s="466" t="s">
        <v>709</v>
      </c>
      <c r="B82" s="199" t="s">
        <v>1057</v>
      </c>
      <c r="C82" s="77" t="s">
        <v>86</v>
      </c>
      <c r="D82" s="112">
        <f t="shared" si="9"/>
        <v>45700</v>
      </c>
      <c r="E82" s="78"/>
      <c r="F82" s="175"/>
      <c r="G82" s="386"/>
      <c r="H82" s="74"/>
      <c r="I82" s="74"/>
      <c r="J82" s="74"/>
      <c r="K82" s="466"/>
    </row>
    <row r="83" outlineLevel="1">
      <c r="A83" s="466" t="s">
        <v>709</v>
      </c>
      <c r="B83" s="80" t="s">
        <v>1058</v>
      </c>
      <c r="C83" s="78" t="s">
        <v>86</v>
      </c>
      <c r="D83" s="112">
        <f t="shared" si="9"/>
        <v>45700</v>
      </c>
      <c r="E83" s="78"/>
      <c r="F83" s="175"/>
      <c r="G83" s="127"/>
      <c r="H83" s="74"/>
      <c r="I83" s="74"/>
      <c r="J83" s="74"/>
      <c r="K83" s="466"/>
    </row>
    <row r="84" outlineLevel="1">
      <c r="A84" s="466" t="s">
        <v>709</v>
      </c>
      <c r="B84" s="383" t="s">
        <v>725</v>
      </c>
      <c r="C84" s="78" t="s">
        <v>86</v>
      </c>
      <c r="D84" s="112">
        <f t="shared" si="9"/>
        <v>45700</v>
      </c>
      <c r="E84" s="384"/>
      <c r="F84" s="384"/>
      <c r="G84" s="142"/>
      <c r="H84" s="385"/>
      <c r="I84" s="74"/>
      <c r="J84" s="74"/>
      <c r="K84" s="466"/>
    </row>
    <row r="85" outlineLevel="1">
      <c r="A85" s="466" t="s">
        <v>709</v>
      </c>
      <c r="B85" s="265" t="str">
        <f>HYPERLINK("https://wiki.it.epicgames.net/display/FORT/PS4+Patch+-+Packaging+Remaster","Verify that LatestPatch folder contains last released patches")</f>
        <v>Verify that LatestPatch folder contains last released patches</v>
      </c>
      <c r="C85" s="375" t="s">
        <v>86</v>
      </c>
      <c r="D85" s="467">
        <f t="shared" si="9"/>
        <v>45700</v>
      </c>
      <c r="E85" s="384"/>
      <c r="F85" s="384"/>
      <c r="G85" s="478" t="s">
        <v>1059</v>
      </c>
      <c r="H85" s="385"/>
      <c r="I85" s="74"/>
      <c r="J85" s="74"/>
      <c r="K85" s="466"/>
    </row>
    <row r="86" outlineLevel="1">
      <c r="A86" s="466" t="s">
        <v>709</v>
      </c>
      <c r="B86" s="175" t="s">
        <v>734</v>
      </c>
      <c r="C86" s="78" t="s">
        <v>86</v>
      </c>
      <c r="D86" s="112">
        <f t="shared" si="9"/>
        <v>45700</v>
      </c>
      <c r="E86" s="78"/>
      <c r="F86" s="175"/>
      <c r="G86" s="196" t="s">
        <v>1060</v>
      </c>
      <c r="H86" s="147"/>
      <c r="I86" s="147"/>
      <c r="J86" s="147"/>
      <c r="K86" s="466"/>
    </row>
    <row r="87" outlineLevel="1">
      <c r="A87" s="453" t="s">
        <v>875</v>
      </c>
      <c r="B87" s="88" t="s">
        <v>1061</v>
      </c>
      <c r="C87" s="77" t="s">
        <v>86</v>
      </c>
      <c r="D87" s="112">
        <f t="shared" si="9"/>
        <v>45700</v>
      </c>
      <c r="E87" s="78"/>
      <c r="F87" s="76"/>
      <c r="G87" s="92" t="s">
        <v>1062</v>
      </c>
      <c r="H87" s="76" t="s">
        <v>1063</v>
      </c>
      <c r="I87" s="76"/>
      <c r="J87" s="479" t="s">
        <v>130</v>
      </c>
      <c r="K87" s="453"/>
    </row>
    <row r="88" outlineLevel="1">
      <c r="A88" s="453" t="s">
        <v>875</v>
      </c>
      <c r="B88" s="208" t="s">
        <v>1064</v>
      </c>
      <c r="C88" s="77" t="s">
        <v>86</v>
      </c>
      <c r="D88" s="112">
        <f t="shared" si="9"/>
        <v>45700</v>
      </c>
      <c r="E88" s="78"/>
      <c r="F88" s="93" t="s">
        <v>1065</v>
      </c>
      <c r="G88" s="133" t="s">
        <v>1066</v>
      </c>
      <c r="H88" s="92" t="s">
        <v>1067</v>
      </c>
      <c r="I88" s="79"/>
      <c r="J88" s="479" t="s">
        <v>130</v>
      </c>
      <c r="K88" s="453"/>
    </row>
    <row r="89" outlineLevel="1">
      <c r="A89" s="453" t="s">
        <v>875</v>
      </c>
      <c r="B89" s="175" t="s">
        <v>223</v>
      </c>
      <c r="C89" s="77" t="s">
        <v>86</v>
      </c>
      <c r="D89" s="112">
        <f t="shared" si="9"/>
        <v>45700</v>
      </c>
      <c r="E89" s="78"/>
      <c r="F89" s="76" t="s">
        <v>1068</v>
      </c>
      <c r="G89" s="117" t="s">
        <v>1069</v>
      </c>
      <c r="H89" s="123" t="s">
        <v>1070</v>
      </c>
      <c r="I89" s="117" t="s">
        <v>1071</v>
      </c>
      <c r="J89" s="479" t="s">
        <v>130</v>
      </c>
      <c r="K89" s="453"/>
    </row>
    <row r="90" outlineLevel="1">
      <c r="A90" s="453" t="s">
        <v>875</v>
      </c>
      <c r="B90" s="76" t="s">
        <v>1072</v>
      </c>
      <c r="C90" s="78" t="s">
        <v>86</v>
      </c>
      <c r="D90" s="112">
        <f t="shared" si="9"/>
        <v>45700</v>
      </c>
      <c r="E90" s="78"/>
      <c r="F90" s="93" t="s">
        <v>1073</v>
      </c>
      <c r="G90" s="88" t="s">
        <v>1074</v>
      </c>
      <c r="H90" s="76"/>
      <c r="I90" s="74"/>
      <c r="J90" s="79"/>
      <c r="K90" s="453"/>
    </row>
    <row r="91" outlineLevel="1">
      <c r="A91" s="453" t="s">
        <v>875</v>
      </c>
      <c r="B91" s="186" t="s">
        <v>1075</v>
      </c>
      <c r="C91" s="78" t="s">
        <v>86</v>
      </c>
      <c r="D91" s="112">
        <f t="shared" si="9"/>
        <v>45700</v>
      </c>
      <c r="E91" s="78"/>
      <c r="F91" s="76" t="s">
        <v>1076</v>
      </c>
      <c r="G91" s="88" t="s">
        <v>1077</v>
      </c>
      <c r="H91" s="92" t="s">
        <v>1078</v>
      </c>
      <c r="J91" s="455" t="s">
        <v>170</v>
      </c>
      <c r="K91" s="453"/>
    </row>
    <row r="92" outlineLevel="1">
      <c r="A92" s="453" t="s">
        <v>875</v>
      </c>
      <c r="B92" s="186" t="s">
        <v>1079</v>
      </c>
      <c r="C92" s="78" t="s">
        <v>86</v>
      </c>
      <c r="D92" s="112">
        <f t="shared" si="9"/>
        <v>45700</v>
      </c>
      <c r="E92" s="78"/>
      <c r="F92" s="76" t="s">
        <v>1080</v>
      </c>
      <c r="G92" s="80" t="s">
        <v>1081</v>
      </c>
      <c r="H92" s="359" t="s">
        <v>1082</v>
      </c>
      <c r="I92" s="92" t="s">
        <v>1083</v>
      </c>
      <c r="J92" s="479" t="s">
        <v>130</v>
      </c>
      <c r="K92" s="453"/>
    </row>
    <row r="93" outlineLevel="1">
      <c r="A93" s="453" t="s">
        <v>875</v>
      </c>
      <c r="B93" s="155" t="s">
        <v>1084</v>
      </c>
      <c r="C93" s="78" t="s">
        <v>86</v>
      </c>
      <c r="D93" s="112">
        <f t="shared" ref="D93:D95" si="10">$C$4-0</f>
        <v>45701</v>
      </c>
      <c r="E93" s="78"/>
      <c r="F93" s="76"/>
      <c r="G93" s="152" t="s">
        <v>1085</v>
      </c>
      <c r="H93" s="147"/>
      <c r="I93" s="147"/>
      <c r="J93" s="455" t="s">
        <v>170</v>
      </c>
      <c r="K93" s="453"/>
    </row>
    <row r="94" outlineLevel="1">
      <c r="A94" s="453" t="s">
        <v>875</v>
      </c>
      <c r="B94" s="345" t="s">
        <v>1086</v>
      </c>
      <c r="C94" s="78" t="s">
        <v>86</v>
      </c>
      <c r="D94" s="112">
        <f t="shared" si="10"/>
        <v>45701</v>
      </c>
      <c r="E94" s="78"/>
      <c r="F94" s="76" t="s">
        <v>1087</v>
      </c>
      <c r="G94" s="88" t="s">
        <v>1088</v>
      </c>
      <c r="H94" s="156" t="s">
        <v>1089</v>
      </c>
      <c r="I94" s="179" t="s">
        <v>1090</v>
      </c>
      <c r="J94" s="179"/>
      <c r="K94" s="453"/>
    </row>
    <row r="95" outlineLevel="1">
      <c r="A95" s="453" t="s">
        <v>875</v>
      </c>
      <c r="B95" s="155" t="s">
        <v>1091</v>
      </c>
      <c r="C95" s="78" t="s">
        <v>86</v>
      </c>
      <c r="D95" s="112">
        <f t="shared" si="10"/>
        <v>45701</v>
      </c>
      <c r="E95" s="78"/>
      <c r="F95" s="93" t="s">
        <v>1092</v>
      </c>
      <c r="G95" s="88" t="s">
        <v>1093</v>
      </c>
      <c r="H95" s="156" t="s">
        <v>1094</v>
      </c>
      <c r="I95" s="368" t="s">
        <v>1095</v>
      </c>
      <c r="J95" s="455" t="s">
        <v>170</v>
      </c>
      <c r="K95" s="453"/>
    </row>
    <row r="96">
      <c r="A96" s="472" t="s">
        <v>1096</v>
      </c>
      <c r="C96" s="448" t="str">
        <f t="array" ref="C96">IF(AND((C97:C121="Done")+(C97:C121="N/A")), "DONE", "IN PROGRESS")</f>
        <v>IN PROGRESS</v>
      </c>
      <c r="D96" s="449"/>
      <c r="E96" s="450"/>
      <c r="F96" s="451"/>
      <c r="G96" s="451"/>
      <c r="H96" s="451"/>
      <c r="I96" s="451"/>
      <c r="J96" s="409"/>
      <c r="K96" s="452"/>
    </row>
    <row r="97" outlineLevel="1">
      <c r="A97" s="453" t="s">
        <v>875</v>
      </c>
      <c r="B97" s="147" t="s">
        <v>635</v>
      </c>
      <c r="C97" s="241" t="s">
        <v>86</v>
      </c>
      <c r="D97" s="112">
        <f>$C$4+1</f>
        <v>45702</v>
      </c>
      <c r="E97" s="166"/>
      <c r="F97" s="79" t="s">
        <v>1097</v>
      </c>
      <c r="G97" s="79" t="s">
        <v>1098</v>
      </c>
      <c r="H97" s="157" t="s">
        <v>1099</v>
      </c>
      <c r="I97" s="159"/>
      <c r="J97" s="455" t="s">
        <v>170</v>
      </c>
      <c r="K97" s="453"/>
    </row>
    <row r="98" outlineLevel="1">
      <c r="A98" s="466" t="s">
        <v>709</v>
      </c>
      <c r="B98" s="199" t="s">
        <v>1100</v>
      </c>
      <c r="C98" s="77" t="s">
        <v>86</v>
      </c>
      <c r="D98" s="228">
        <f t="shared" ref="D98:D120" si="11">$C$5-2</f>
        <v>45707</v>
      </c>
      <c r="E98" s="78"/>
      <c r="F98" s="175"/>
      <c r="G98" s="480" t="s">
        <v>1101</v>
      </c>
      <c r="H98" s="74"/>
      <c r="I98" s="74"/>
      <c r="J98" s="74"/>
      <c r="K98" s="466"/>
    </row>
    <row r="99" outlineLevel="1">
      <c r="A99" s="466" t="s">
        <v>709</v>
      </c>
      <c r="B99" s="76" t="s">
        <v>1102</v>
      </c>
      <c r="C99" s="77" t="s">
        <v>86</v>
      </c>
      <c r="D99" s="228">
        <f t="shared" si="11"/>
        <v>45707</v>
      </c>
      <c r="E99" s="78"/>
      <c r="F99" s="175"/>
      <c r="G99" s="480" t="s">
        <v>1101</v>
      </c>
      <c r="H99" s="74"/>
      <c r="I99" s="74"/>
      <c r="J99" s="74"/>
      <c r="K99" s="466"/>
    </row>
    <row r="100" outlineLevel="1">
      <c r="A100" s="466" t="s">
        <v>709</v>
      </c>
      <c r="B100" s="76" t="s">
        <v>1103</v>
      </c>
      <c r="C100" s="77" t="s">
        <v>86</v>
      </c>
      <c r="D100" s="228">
        <f t="shared" si="11"/>
        <v>45707</v>
      </c>
      <c r="E100" s="78"/>
      <c r="F100" s="175"/>
      <c r="G100" s="76" t="s">
        <v>1101</v>
      </c>
      <c r="H100" s="74"/>
      <c r="I100" s="74"/>
      <c r="J100" s="74"/>
      <c r="K100" s="466"/>
    </row>
    <row r="101" outlineLevel="1">
      <c r="A101" s="466" t="s">
        <v>709</v>
      </c>
      <c r="B101" s="175" t="s">
        <v>364</v>
      </c>
      <c r="C101" s="77" t="s">
        <v>86</v>
      </c>
      <c r="D101" s="228">
        <f t="shared" si="11"/>
        <v>45707</v>
      </c>
      <c r="E101" s="78"/>
      <c r="F101" s="175"/>
      <c r="G101" s="127"/>
      <c r="H101" s="74"/>
      <c r="I101" s="74"/>
      <c r="J101" s="74"/>
      <c r="K101" s="466"/>
    </row>
    <row r="102" outlineLevel="1">
      <c r="A102" s="466" t="s">
        <v>709</v>
      </c>
      <c r="B102" s="390" t="s">
        <v>1104</v>
      </c>
      <c r="C102" s="78" t="s">
        <v>86</v>
      </c>
      <c r="D102" s="228">
        <f t="shared" si="11"/>
        <v>45707</v>
      </c>
      <c r="E102" s="78"/>
      <c r="F102" s="481"/>
      <c r="G102" s="481"/>
      <c r="H102" s="74"/>
      <c r="I102" s="74"/>
      <c r="J102" s="74"/>
      <c r="K102" s="466"/>
    </row>
    <row r="103" outlineLevel="1">
      <c r="A103" s="466" t="s">
        <v>709</v>
      </c>
      <c r="B103" s="403" t="str">
        <f>HYPERLINK("https://wiki.it.epicgames.net/display/FORT/Get+Patch+Sizes","CertSub Candidate: Patch Sizes")</f>
        <v>CertSub Candidate: Patch Sizes</v>
      </c>
      <c r="C103" s="78" t="s">
        <v>86</v>
      </c>
      <c r="D103" s="228">
        <f t="shared" si="11"/>
        <v>45707</v>
      </c>
      <c r="E103" s="78"/>
      <c r="F103" s="395"/>
      <c r="G103" s="395"/>
      <c r="H103" s="397"/>
      <c r="I103" s="397"/>
      <c r="J103" s="397"/>
      <c r="K103" s="466"/>
    </row>
    <row r="104" outlineLevel="1">
      <c r="A104" s="466" t="s">
        <v>709</v>
      </c>
      <c r="B104" s="195" t="str">
        <f>HYPERLINK("https://wiki.it.epicgames.net/display/FORT/Switch+Patch+-+Submission+and+Scheduling","Nintendo: Request Waivers")</f>
        <v>Nintendo: Request Waivers</v>
      </c>
      <c r="C104" s="78" t="s">
        <v>86</v>
      </c>
      <c r="D104" s="228">
        <f t="shared" si="11"/>
        <v>45707</v>
      </c>
      <c r="E104" s="78"/>
      <c r="F104" s="127"/>
      <c r="G104" s="76"/>
      <c r="H104" s="74"/>
      <c r="I104" s="74"/>
      <c r="J104" s="74"/>
      <c r="K104" s="466"/>
    </row>
    <row r="105" outlineLevel="1">
      <c r="A105" s="466" t="s">
        <v>709</v>
      </c>
      <c r="B105" s="146" t="s">
        <v>1105</v>
      </c>
      <c r="C105" s="78" t="s">
        <v>86</v>
      </c>
      <c r="D105" s="228">
        <f t="shared" si="11"/>
        <v>45707</v>
      </c>
      <c r="E105" s="78"/>
      <c r="F105" s="175"/>
      <c r="G105" s="175"/>
      <c r="H105" s="74"/>
      <c r="I105" s="74"/>
      <c r="J105" s="74"/>
      <c r="K105" s="466"/>
    </row>
    <row r="106" outlineLevel="1">
      <c r="A106" s="466" t="s">
        <v>709</v>
      </c>
      <c r="B106" s="402" t="s">
        <v>1106</v>
      </c>
      <c r="C106" s="77" t="s">
        <v>86</v>
      </c>
      <c r="D106" s="228">
        <f t="shared" si="11"/>
        <v>45707</v>
      </c>
      <c r="E106" s="78"/>
      <c r="F106" s="127"/>
      <c r="G106" s="127"/>
      <c r="H106" s="74"/>
      <c r="I106" s="74"/>
      <c r="J106" s="74"/>
      <c r="K106" s="466"/>
    </row>
    <row r="107" ht="21.75" customHeight="1" outlineLevel="1">
      <c r="A107" s="466" t="s">
        <v>709</v>
      </c>
      <c r="B107" s="402" t="s">
        <v>1107</v>
      </c>
      <c r="C107" s="77" t="s">
        <v>86</v>
      </c>
      <c r="D107" s="228">
        <f t="shared" si="11"/>
        <v>45707</v>
      </c>
      <c r="E107" s="78"/>
      <c r="F107" s="127"/>
      <c r="G107" s="127"/>
      <c r="H107" s="74"/>
      <c r="I107" s="74"/>
      <c r="J107" s="74"/>
      <c r="K107" s="466"/>
    </row>
    <row r="108" outlineLevel="1">
      <c r="A108" s="466" t="s">
        <v>709</v>
      </c>
      <c r="B108" s="396" t="s">
        <v>771</v>
      </c>
      <c r="C108" s="77" t="s">
        <v>86</v>
      </c>
      <c r="D108" s="228">
        <f t="shared" si="11"/>
        <v>45707</v>
      </c>
      <c r="E108" s="78"/>
      <c r="F108" s="127"/>
      <c r="G108" s="127"/>
      <c r="H108" s="74"/>
      <c r="I108" s="74"/>
      <c r="J108" s="74"/>
      <c r="K108" s="466"/>
    </row>
    <row r="109" outlineLevel="1">
      <c r="A109" s="466" t="s">
        <v>709</v>
      </c>
      <c r="B109" s="88" t="s">
        <v>772</v>
      </c>
      <c r="C109" s="77" t="s">
        <v>86</v>
      </c>
      <c r="D109" s="228">
        <f t="shared" si="11"/>
        <v>45707</v>
      </c>
      <c r="E109" s="78"/>
      <c r="F109" s="127"/>
      <c r="G109" s="127"/>
      <c r="H109" s="74"/>
      <c r="I109" s="74"/>
      <c r="J109" s="74"/>
      <c r="K109" s="466"/>
    </row>
    <row r="110" outlineLevel="1">
      <c r="A110" s="466" t="s">
        <v>709</v>
      </c>
      <c r="B110" s="88" t="s">
        <v>790</v>
      </c>
      <c r="C110" s="77" t="s">
        <v>89</v>
      </c>
      <c r="D110" s="228">
        <f t="shared" si="11"/>
        <v>45707</v>
      </c>
      <c r="E110" s="78"/>
      <c r="F110" s="76" t="s">
        <v>1108</v>
      </c>
      <c r="G110" s="127"/>
      <c r="H110" s="74"/>
      <c r="I110" s="74"/>
      <c r="J110" s="74"/>
      <c r="K110" s="466"/>
    </row>
    <row r="111" outlineLevel="1">
      <c r="A111" s="466" t="s">
        <v>709</v>
      </c>
      <c r="B111" s="199" t="s">
        <v>1109</v>
      </c>
      <c r="C111" s="77" t="s">
        <v>86</v>
      </c>
      <c r="D111" s="228">
        <f t="shared" si="11"/>
        <v>45707</v>
      </c>
      <c r="E111" s="78"/>
      <c r="F111" s="127"/>
      <c r="G111" s="127"/>
      <c r="H111" s="74"/>
      <c r="I111" s="74"/>
      <c r="J111" s="74"/>
      <c r="K111" s="466"/>
    </row>
    <row r="112" outlineLevel="1">
      <c r="A112" s="466" t="s">
        <v>709</v>
      </c>
      <c r="B112" s="199" t="s">
        <v>1110</v>
      </c>
      <c r="C112" s="77" t="s">
        <v>86</v>
      </c>
      <c r="D112" s="228">
        <f t="shared" si="11"/>
        <v>45707</v>
      </c>
      <c r="E112" s="78"/>
      <c r="F112" s="127"/>
      <c r="G112" s="127"/>
      <c r="H112" s="74"/>
      <c r="I112" s="74"/>
      <c r="J112" s="74"/>
      <c r="K112" s="466"/>
    </row>
    <row r="113" outlineLevel="1">
      <c r="A113" s="466" t="s">
        <v>709</v>
      </c>
      <c r="B113" s="76" t="s">
        <v>1111</v>
      </c>
      <c r="C113" s="78" t="s">
        <v>86</v>
      </c>
      <c r="D113" s="228">
        <f t="shared" si="11"/>
        <v>45707</v>
      </c>
      <c r="E113" s="78"/>
      <c r="F113" s="175"/>
      <c r="G113" s="175"/>
      <c r="H113" s="74"/>
      <c r="I113" s="74"/>
      <c r="J113" s="74"/>
      <c r="K113" s="466"/>
    </row>
    <row r="114" outlineLevel="1">
      <c r="A114" s="466" t="s">
        <v>709</v>
      </c>
      <c r="B114" s="403" t="str">
        <f>HYPERLINK("https://wiki.it.epicgames.net/display/FORT/PS4+Patch+-+Requesting+and+Submitting+Remaster+Patch#Submission","Update MDT: SIEA")</f>
        <v>Update MDT: SIEA</v>
      </c>
      <c r="C114" s="78" t="s">
        <v>86</v>
      </c>
      <c r="D114" s="228">
        <f t="shared" si="11"/>
        <v>45707</v>
      </c>
      <c r="E114" s="78"/>
      <c r="F114" s="127"/>
      <c r="G114" s="127"/>
      <c r="H114" s="74"/>
      <c r="I114" s="74"/>
      <c r="J114" s="74"/>
      <c r="K114" s="466"/>
    </row>
    <row r="115" outlineLevel="1">
      <c r="A115" s="466" t="s">
        <v>709</v>
      </c>
      <c r="B115" s="403" t="str">
        <f>HYPERLINK("https://wiki.it.epicgames.net/display/FORT/PS4+Patch+-+Requesting+and+Submitting+Remaster+Patch#Submission","Update MDT: SIEE")</f>
        <v>Update MDT: SIEE</v>
      </c>
      <c r="C115" s="78" t="s">
        <v>86</v>
      </c>
      <c r="D115" s="228">
        <f t="shared" si="11"/>
        <v>45707</v>
      </c>
      <c r="E115" s="78"/>
      <c r="F115" s="127"/>
      <c r="G115" s="127"/>
      <c r="H115" s="74"/>
      <c r="I115" s="74"/>
      <c r="J115" s="74"/>
      <c r="K115" s="466"/>
    </row>
    <row r="116" outlineLevel="1">
      <c r="A116" s="466" t="s">
        <v>709</v>
      </c>
      <c r="B116" s="199" t="s">
        <v>774</v>
      </c>
      <c r="C116" s="77" t="s">
        <v>86</v>
      </c>
      <c r="D116" s="228">
        <f t="shared" si="11"/>
        <v>45707</v>
      </c>
      <c r="E116" s="78"/>
      <c r="F116" s="127"/>
      <c r="G116" s="127"/>
      <c r="H116" s="74"/>
      <c r="I116" s="74"/>
      <c r="J116" s="74"/>
      <c r="K116" s="466"/>
    </row>
    <row r="117" outlineLevel="1">
      <c r="A117" s="466" t="s">
        <v>709</v>
      </c>
      <c r="B117" s="199" t="s">
        <v>1112</v>
      </c>
      <c r="C117" s="77" t="s">
        <v>86</v>
      </c>
      <c r="D117" s="228">
        <f t="shared" si="11"/>
        <v>45707</v>
      </c>
      <c r="E117" s="78"/>
      <c r="F117" s="175"/>
      <c r="G117" s="175"/>
      <c r="H117" s="74"/>
      <c r="I117" s="74"/>
      <c r="J117" s="74"/>
      <c r="K117" s="466"/>
    </row>
    <row r="118" outlineLevel="1">
      <c r="A118" s="466" t="s">
        <v>709</v>
      </c>
      <c r="B118" s="199" t="s">
        <v>1113</v>
      </c>
      <c r="C118" s="78" t="s">
        <v>86</v>
      </c>
      <c r="D118" s="228">
        <f t="shared" si="11"/>
        <v>45707</v>
      </c>
      <c r="E118" s="78"/>
      <c r="F118" s="175"/>
      <c r="G118" s="127"/>
      <c r="H118" s="74"/>
      <c r="I118" s="74"/>
      <c r="J118" s="74"/>
      <c r="K118" s="466"/>
    </row>
    <row r="119" outlineLevel="1">
      <c r="A119" s="466" t="s">
        <v>709</v>
      </c>
      <c r="B119" s="199" t="s">
        <v>777</v>
      </c>
      <c r="C119" s="77" t="s">
        <v>86</v>
      </c>
      <c r="D119" s="228">
        <f t="shared" si="11"/>
        <v>45707</v>
      </c>
      <c r="E119" s="78"/>
      <c r="F119" s="175"/>
      <c r="G119" s="127"/>
      <c r="H119" s="74"/>
      <c r="I119" s="74"/>
      <c r="J119" s="74"/>
      <c r="K119" s="466"/>
    </row>
    <row r="120" outlineLevel="1">
      <c r="A120" s="453" t="s">
        <v>875</v>
      </c>
      <c r="B120" s="482" t="s">
        <v>1114</v>
      </c>
      <c r="C120" s="77" t="s">
        <v>86</v>
      </c>
      <c r="D120" s="228">
        <f t="shared" si="11"/>
        <v>45707</v>
      </c>
      <c r="E120" s="323"/>
      <c r="F120" s="183" t="s">
        <v>1115</v>
      </c>
      <c r="G120" s="133" t="s">
        <v>1116</v>
      </c>
      <c r="H120" s="129"/>
      <c r="I120" s="179"/>
      <c r="J120" s="179"/>
      <c r="K120" s="453"/>
    </row>
    <row r="121" outlineLevel="1">
      <c r="A121" s="453" t="s">
        <v>875</v>
      </c>
      <c r="B121" s="125" t="s">
        <v>1117</v>
      </c>
      <c r="C121" s="78" t="s">
        <v>86</v>
      </c>
      <c r="D121" s="228">
        <f>$C$5-1</f>
        <v>45708</v>
      </c>
      <c r="E121" s="78"/>
      <c r="F121" s="76" t="s">
        <v>1118</v>
      </c>
      <c r="G121" s="88" t="s">
        <v>1119</v>
      </c>
      <c r="H121" s="156" t="s">
        <v>1120</v>
      </c>
      <c r="I121" s="179" t="s">
        <v>1121</v>
      </c>
      <c r="J121" s="74"/>
      <c r="K121" s="453"/>
    </row>
    <row r="122">
      <c r="A122" s="471" t="s">
        <v>255</v>
      </c>
      <c r="C122" s="448" t="str">
        <f t="array" ref="C122">IF(AND((C123:C134="Done")+(C123:C134="N/A")), "DONE", "IN PROGRESS")</f>
        <v>IN PROGRESS</v>
      </c>
      <c r="D122" s="449"/>
      <c r="E122" s="450"/>
      <c r="F122" s="451"/>
      <c r="G122" s="451"/>
      <c r="H122" s="451"/>
      <c r="I122" s="451"/>
      <c r="J122" s="409"/>
      <c r="K122" s="452"/>
    </row>
    <row r="123" outlineLevel="1">
      <c r="A123" s="453" t="s">
        <v>875</v>
      </c>
      <c r="B123" s="94" t="s">
        <v>1122</v>
      </c>
      <c r="C123" s="95" t="s">
        <v>86</v>
      </c>
      <c r="D123" s="483">
        <f t="shared" ref="D123:D134" si="12">$C$5-2</f>
        <v>45707</v>
      </c>
      <c r="E123" s="94"/>
      <c r="F123" s="93" t="s">
        <v>1123</v>
      </c>
      <c r="G123" s="89" t="s">
        <v>1124</v>
      </c>
      <c r="H123" s="94"/>
      <c r="I123" s="94"/>
      <c r="J123" s="79"/>
      <c r="K123" s="453"/>
    </row>
    <row r="124" outlineLevel="1">
      <c r="A124" s="453" t="s">
        <v>875</v>
      </c>
      <c r="B124" s="76" t="s">
        <v>1125</v>
      </c>
      <c r="C124" s="78" t="s">
        <v>86</v>
      </c>
      <c r="D124" s="228">
        <f t="shared" si="12"/>
        <v>45707</v>
      </c>
      <c r="E124" s="78"/>
      <c r="F124" s="93" t="s">
        <v>1126</v>
      </c>
      <c r="G124" s="88" t="s">
        <v>1127</v>
      </c>
      <c r="H124" s="74"/>
      <c r="I124" s="74"/>
      <c r="J124" s="79"/>
      <c r="K124" s="453"/>
    </row>
    <row r="125" ht="18.0" customHeight="1" outlineLevel="1">
      <c r="A125" s="466" t="s">
        <v>709</v>
      </c>
      <c r="B125" s="76" t="s">
        <v>778</v>
      </c>
      <c r="C125" s="78" t="s">
        <v>86</v>
      </c>
      <c r="D125" s="484">
        <f t="shared" si="12"/>
        <v>45707</v>
      </c>
      <c r="E125" s="78"/>
      <c r="F125" s="175"/>
      <c r="G125" s="123"/>
      <c r="H125" s="405"/>
      <c r="I125" s="74"/>
      <c r="J125" s="74"/>
      <c r="K125" s="466"/>
    </row>
    <row r="126" outlineLevel="1">
      <c r="A126" s="466" t="s">
        <v>709</v>
      </c>
      <c r="B126" s="88" t="s">
        <v>780</v>
      </c>
      <c r="C126" s="78" t="s">
        <v>86</v>
      </c>
      <c r="D126" s="484">
        <f t="shared" si="12"/>
        <v>45707</v>
      </c>
      <c r="E126" s="78"/>
      <c r="F126" s="175"/>
      <c r="G126" s="127"/>
      <c r="H126" s="74"/>
      <c r="I126" s="74"/>
      <c r="J126" s="74"/>
      <c r="K126" s="466"/>
    </row>
    <row r="127" outlineLevel="1">
      <c r="A127" s="466" t="s">
        <v>709</v>
      </c>
      <c r="B127" s="76" t="s">
        <v>781</v>
      </c>
      <c r="C127" s="77" t="s">
        <v>86</v>
      </c>
      <c r="D127" s="484">
        <f t="shared" si="12"/>
        <v>45707</v>
      </c>
      <c r="E127" s="78"/>
      <c r="F127" s="127"/>
      <c r="G127" s="127"/>
      <c r="H127" s="74"/>
      <c r="I127" s="74"/>
      <c r="J127" s="74"/>
      <c r="K127" s="466"/>
    </row>
    <row r="128" outlineLevel="1">
      <c r="A128" s="466" t="s">
        <v>709</v>
      </c>
      <c r="B128" s="76" t="s">
        <v>782</v>
      </c>
      <c r="C128" s="77" t="s">
        <v>86</v>
      </c>
      <c r="D128" s="484">
        <f t="shared" si="12"/>
        <v>45707</v>
      </c>
      <c r="E128" s="78"/>
      <c r="F128" s="127"/>
      <c r="G128" s="127"/>
      <c r="H128" s="74"/>
      <c r="I128" s="74"/>
      <c r="J128" s="74"/>
      <c r="K128" s="466"/>
    </row>
    <row r="129" outlineLevel="1">
      <c r="A129" s="466" t="s">
        <v>709</v>
      </c>
      <c r="B129" s="199" t="s">
        <v>783</v>
      </c>
      <c r="C129" s="77" t="s">
        <v>86</v>
      </c>
      <c r="D129" s="484">
        <f t="shared" si="12"/>
        <v>45707</v>
      </c>
      <c r="E129" s="78"/>
      <c r="F129" s="127"/>
      <c r="G129" s="127"/>
      <c r="H129" s="397"/>
      <c r="I129" s="397"/>
      <c r="J129" s="397"/>
      <c r="K129" s="466"/>
    </row>
    <row r="130" outlineLevel="1">
      <c r="A130" s="466" t="s">
        <v>709</v>
      </c>
      <c r="B130" s="199" t="s">
        <v>784</v>
      </c>
      <c r="C130" s="77" t="s">
        <v>86</v>
      </c>
      <c r="D130" s="484">
        <f t="shared" si="12"/>
        <v>45707</v>
      </c>
      <c r="E130" s="78"/>
      <c r="F130" s="127"/>
      <c r="G130" s="127"/>
      <c r="H130" s="74"/>
      <c r="I130" s="74"/>
      <c r="J130" s="74"/>
      <c r="K130" s="466"/>
    </row>
    <row r="131" outlineLevel="1">
      <c r="A131" s="466" t="s">
        <v>709</v>
      </c>
      <c r="B131" s="199" t="s">
        <v>787</v>
      </c>
      <c r="C131" s="78" t="s">
        <v>86</v>
      </c>
      <c r="D131" s="484">
        <f t="shared" si="12"/>
        <v>45707</v>
      </c>
      <c r="E131" s="78"/>
      <c r="F131" s="175"/>
      <c r="G131" s="175"/>
      <c r="H131" s="74"/>
      <c r="I131" s="74"/>
      <c r="J131" s="74"/>
      <c r="K131" s="466"/>
    </row>
    <row r="132" outlineLevel="1">
      <c r="A132" s="485" t="s">
        <v>709</v>
      </c>
      <c r="B132" s="407" t="s">
        <v>791</v>
      </c>
      <c r="C132" s="334" t="s">
        <v>86</v>
      </c>
      <c r="D132" s="484">
        <f t="shared" si="12"/>
        <v>45707</v>
      </c>
      <c r="E132" s="334"/>
      <c r="F132" s="408"/>
      <c r="G132" s="408"/>
      <c r="H132" s="409"/>
      <c r="I132" s="409"/>
      <c r="J132" s="409"/>
      <c r="K132" s="485"/>
    </row>
    <row r="133" outlineLevel="1">
      <c r="A133" s="485" t="s">
        <v>709</v>
      </c>
      <c r="B133" s="125" t="s">
        <v>792</v>
      </c>
      <c r="C133" s="334" t="s">
        <v>86</v>
      </c>
      <c r="D133" s="484">
        <f t="shared" si="12"/>
        <v>45707</v>
      </c>
      <c r="E133" s="78"/>
      <c r="F133" s="175"/>
      <c r="G133" s="76" t="s">
        <v>1128</v>
      </c>
      <c r="H133" s="74"/>
      <c r="I133" s="74"/>
      <c r="J133" s="74"/>
      <c r="K133" s="485"/>
    </row>
    <row r="134" outlineLevel="1">
      <c r="A134" s="466" t="s">
        <v>709</v>
      </c>
      <c r="B134" s="199" t="s">
        <v>794</v>
      </c>
      <c r="C134" s="77" t="s">
        <v>89</v>
      </c>
      <c r="D134" s="228">
        <f t="shared" si="12"/>
        <v>45707</v>
      </c>
      <c r="E134" s="78"/>
      <c r="F134" s="76" t="s">
        <v>795</v>
      </c>
      <c r="G134" s="175"/>
      <c r="H134" s="74"/>
      <c r="I134" s="74"/>
      <c r="J134" s="74"/>
      <c r="K134" s="466"/>
    </row>
    <row r="135">
      <c r="A135" s="486" t="s">
        <v>1129</v>
      </c>
      <c r="C135" s="487" t="str">
        <f t="array" ref="C135">IF(AND((C136:C155="Done")+(C136:C155="N/A")), "DONE", "IN PROGRESS")</f>
        <v>IN PROGRESS</v>
      </c>
      <c r="D135" s="474"/>
      <c r="E135" s="475"/>
      <c r="F135" s="475"/>
      <c r="G135" s="475"/>
      <c r="H135" s="475"/>
      <c r="I135" s="488"/>
      <c r="J135" s="476"/>
      <c r="K135" s="477"/>
    </row>
    <row r="136" outlineLevel="1">
      <c r="A136" s="453" t="s">
        <v>875</v>
      </c>
      <c r="B136" s="76" t="s">
        <v>649</v>
      </c>
      <c r="C136" s="77" t="s">
        <v>86</v>
      </c>
      <c r="D136" s="228">
        <f t="shared" ref="D136:D155" si="13">$C$5-1</f>
        <v>45708</v>
      </c>
      <c r="E136" s="78"/>
      <c r="F136" s="365" t="s">
        <v>1130</v>
      </c>
      <c r="G136" s="88" t="s">
        <v>1131</v>
      </c>
      <c r="H136" s="366" t="s">
        <v>1132</v>
      </c>
      <c r="I136" s="74"/>
      <c r="J136" s="489" t="s">
        <v>130</v>
      </c>
      <c r="K136" s="453"/>
    </row>
    <row r="137" outlineLevel="1">
      <c r="A137" s="453" t="s">
        <v>875</v>
      </c>
      <c r="B137" s="160" t="s">
        <v>1133</v>
      </c>
      <c r="C137" s="77" t="s">
        <v>86</v>
      </c>
      <c r="D137" s="112">
        <f t="shared" si="13"/>
        <v>45708</v>
      </c>
      <c r="E137" s="78"/>
      <c r="F137" s="79" t="s">
        <v>1134</v>
      </c>
      <c r="G137" s="359" t="s">
        <v>1135</v>
      </c>
      <c r="H137" s="490" t="s">
        <v>1136</v>
      </c>
      <c r="I137" s="127"/>
      <c r="J137" s="123"/>
      <c r="K137" s="453"/>
    </row>
    <row r="138" outlineLevel="1">
      <c r="A138" s="453" t="s">
        <v>875</v>
      </c>
      <c r="B138" s="155" t="s">
        <v>260</v>
      </c>
      <c r="C138" s="77" t="s">
        <v>86</v>
      </c>
      <c r="D138" s="228">
        <f t="shared" si="13"/>
        <v>45708</v>
      </c>
      <c r="E138" s="78"/>
      <c r="F138" s="79" t="s">
        <v>1137</v>
      </c>
      <c r="G138" s="359" t="s">
        <v>1138</v>
      </c>
      <c r="H138" s="76" t="s">
        <v>1139</v>
      </c>
      <c r="I138" s="74"/>
      <c r="J138" s="489" t="s">
        <v>130</v>
      </c>
      <c r="K138" s="453"/>
    </row>
    <row r="139" outlineLevel="1">
      <c r="A139" s="453" t="s">
        <v>875</v>
      </c>
      <c r="B139" s="345" t="s">
        <v>1140</v>
      </c>
      <c r="C139" s="77" t="s">
        <v>86</v>
      </c>
      <c r="D139" s="228">
        <f t="shared" si="13"/>
        <v>45708</v>
      </c>
      <c r="E139" s="78"/>
      <c r="F139" s="93" t="s">
        <v>1141</v>
      </c>
      <c r="G139" s="152" t="s">
        <v>1142</v>
      </c>
      <c r="H139" s="167" t="s">
        <v>1143</v>
      </c>
      <c r="I139" s="74"/>
      <c r="J139" s="79"/>
      <c r="K139" s="453"/>
    </row>
    <row r="140" outlineLevel="1">
      <c r="A140" s="466" t="s">
        <v>709</v>
      </c>
      <c r="B140" s="410" t="str">
        <f>HYPERLINK("https://wiki.it.epicgames.net/pages/viewpage.action?pageId=54231764","Remove ConsoleCert Redirects")</f>
        <v>Remove ConsoleCert Redirects</v>
      </c>
      <c r="C140" s="77" t="s">
        <v>86</v>
      </c>
      <c r="D140" s="228">
        <f t="shared" si="13"/>
        <v>45708</v>
      </c>
      <c r="E140" s="78"/>
      <c r="F140" s="127"/>
      <c r="G140" s="198" t="s">
        <v>1144</v>
      </c>
      <c r="H140" s="74"/>
      <c r="I140" s="74"/>
      <c r="J140" s="74"/>
      <c r="K140" s="466"/>
    </row>
    <row r="141" outlineLevel="1">
      <c r="A141" s="466" t="s">
        <v>709</v>
      </c>
      <c r="B141" s="199" t="s">
        <v>1145</v>
      </c>
      <c r="C141" s="77" t="s">
        <v>86</v>
      </c>
      <c r="D141" s="228">
        <f t="shared" si="13"/>
        <v>45708</v>
      </c>
      <c r="E141" s="78"/>
      <c r="F141" s="127"/>
      <c r="G141" s="76" t="s">
        <v>799</v>
      </c>
      <c r="H141" s="74"/>
      <c r="I141" s="74"/>
      <c r="J141" s="74"/>
      <c r="K141" s="466"/>
    </row>
    <row r="142" outlineLevel="1">
      <c r="A142" s="466" t="s">
        <v>709</v>
      </c>
      <c r="B142" s="410" t="str">
        <f>HYPERLINK("https://wiki.it.epicgames.net/pages/viewpage.action?pageId=54231764","Live: Update Switch Build Info")</f>
        <v>Live: Update Switch Build Info</v>
      </c>
      <c r="C142" s="77" t="s">
        <v>86</v>
      </c>
      <c r="D142" s="228">
        <f t="shared" si="13"/>
        <v>45708</v>
      </c>
      <c r="E142" s="78"/>
      <c r="F142" s="127"/>
      <c r="G142" s="76" t="s">
        <v>800</v>
      </c>
      <c r="H142" s="74"/>
      <c r="I142" s="74"/>
      <c r="J142" s="74"/>
      <c r="K142" s="466"/>
    </row>
    <row r="143" outlineLevel="1">
      <c r="A143" s="466" t="s">
        <v>709</v>
      </c>
      <c r="B143" s="410" t="str">
        <f>HYPERLINK("https://wiki.it.epicgames.net/pages/viewpage.action?pageId=54231764","Live: Update Android Build Info")</f>
        <v>Live: Update Android Build Info</v>
      </c>
      <c r="C143" s="77" t="s">
        <v>86</v>
      </c>
      <c r="D143" s="228">
        <f t="shared" si="13"/>
        <v>45708</v>
      </c>
      <c r="E143" s="78"/>
      <c r="F143" s="127"/>
      <c r="G143" s="76" t="s">
        <v>800</v>
      </c>
      <c r="H143" s="74"/>
      <c r="I143" s="74"/>
      <c r="J143" s="74"/>
      <c r="K143" s="466"/>
    </row>
    <row r="144" outlineLevel="1">
      <c r="A144" s="466" t="s">
        <v>709</v>
      </c>
      <c r="B144" s="76" t="s">
        <v>1146</v>
      </c>
      <c r="C144" s="77" t="s">
        <v>86</v>
      </c>
      <c r="D144" s="228">
        <f t="shared" si="13"/>
        <v>45708</v>
      </c>
      <c r="E144" s="78"/>
      <c r="F144" s="127"/>
      <c r="G144" s="76" t="s">
        <v>1147</v>
      </c>
      <c r="H144" s="74"/>
      <c r="I144" s="74"/>
      <c r="J144" s="74"/>
      <c r="K144" s="466"/>
    </row>
    <row r="145" outlineLevel="1">
      <c r="A145" s="453" t="s">
        <v>875</v>
      </c>
      <c r="B145" s="199" t="s">
        <v>1148</v>
      </c>
      <c r="C145" s="77" t="s">
        <v>86</v>
      </c>
      <c r="D145" s="228">
        <f t="shared" si="13"/>
        <v>45708</v>
      </c>
      <c r="E145" s="78"/>
      <c r="F145" s="76"/>
      <c r="G145" s="88" t="s">
        <v>1149</v>
      </c>
      <c r="H145" s="74"/>
      <c r="I145" s="74"/>
      <c r="J145" s="74"/>
      <c r="K145" s="453"/>
    </row>
    <row r="146" outlineLevel="1">
      <c r="A146" s="453" t="s">
        <v>875</v>
      </c>
      <c r="B146" s="76" t="s">
        <v>264</v>
      </c>
      <c r="C146" s="77" t="s">
        <v>86</v>
      </c>
      <c r="D146" s="228">
        <f t="shared" si="13"/>
        <v>45708</v>
      </c>
      <c r="E146" s="78"/>
      <c r="F146" s="76"/>
      <c r="G146" s="88" t="s">
        <v>1150</v>
      </c>
      <c r="H146" s="74"/>
      <c r="I146" s="74"/>
      <c r="J146" s="329" t="s">
        <v>170</v>
      </c>
      <c r="K146" s="453"/>
    </row>
    <row r="147" outlineLevel="1">
      <c r="A147" s="453" t="s">
        <v>875</v>
      </c>
      <c r="B147" s="88" t="s">
        <v>1151</v>
      </c>
      <c r="C147" s="77" t="s">
        <v>86</v>
      </c>
      <c r="D147" s="228">
        <f t="shared" si="13"/>
        <v>45708</v>
      </c>
      <c r="E147" s="78"/>
      <c r="F147" s="93" t="s">
        <v>1152</v>
      </c>
      <c r="G147" s="88" t="s">
        <v>1153</v>
      </c>
      <c r="H147" s="79" t="s">
        <v>1154</v>
      </c>
      <c r="I147" s="80"/>
      <c r="J147" s="489" t="s">
        <v>130</v>
      </c>
      <c r="K147" s="453"/>
    </row>
    <row r="148" outlineLevel="1">
      <c r="A148" s="453" t="s">
        <v>875</v>
      </c>
      <c r="B148" s="76" t="s">
        <v>1155</v>
      </c>
      <c r="C148" s="77" t="s">
        <v>86</v>
      </c>
      <c r="D148" s="228">
        <f t="shared" si="13"/>
        <v>45708</v>
      </c>
      <c r="E148" s="78"/>
      <c r="F148" s="93" t="s">
        <v>1156</v>
      </c>
      <c r="G148" s="80" t="s">
        <v>1157</v>
      </c>
      <c r="H148" s="76" t="s">
        <v>1158</v>
      </c>
      <c r="I148" s="127"/>
      <c r="J148" s="489" t="s">
        <v>130</v>
      </c>
      <c r="K148" s="453"/>
    </row>
    <row r="149" ht="21.75" customHeight="1" outlineLevel="1">
      <c r="A149" s="453" t="s">
        <v>875</v>
      </c>
      <c r="B149" s="345" t="s">
        <v>1159</v>
      </c>
      <c r="C149" s="77" t="s">
        <v>86</v>
      </c>
      <c r="D149" s="228">
        <f t="shared" si="13"/>
        <v>45708</v>
      </c>
      <c r="E149" s="78"/>
      <c r="F149" s="411" t="s">
        <v>807</v>
      </c>
      <c r="G149" s="88" t="s">
        <v>1160</v>
      </c>
      <c r="H149" s="79" t="s">
        <v>1161</v>
      </c>
      <c r="I149" s="79"/>
      <c r="J149" s="329" t="s">
        <v>170</v>
      </c>
      <c r="K149" s="453"/>
    </row>
    <row r="150" outlineLevel="1">
      <c r="A150" s="453" t="s">
        <v>875</v>
      </c>
      <c r="B150" s="88" t="s">
        <v>1162</v>
      </c>
      <c r="C150" s="77" t="s">
        <v>86</v>
      </c>
      <c r="D150" s="228">
        <f t="shared" si="13"/>
        <v>45708</v>
      </c>
      <c r="E150" s="78"/>
      <c r="F150" s="411" t="s">
        <v>807</v>
      </c>
      <c r="G150" s="80" t="s">
        <v>1163</v>
      </c>
      <c r="H150" s="79" t="s">
        <v>1164</v>
      </c>
      <c r="I150" s="79"/>
      <c r="J150" s="329" t="s">
        <v>170</v>
      </c>
      <c r="K150" s="453"/>
    </row>
    <row r="151" outlineLevel="1">
      <c r="A151" s="453" t="s">
        <v>875</v>
      </c>
      <c r="B151" s="76" t="s">
        <v>815</v>
      </c>
      <c r="C151" s="77" t="s">
        <v>86</v>
      </c>
      <c r="D151" s="228">
        <f t="shared" si="13"/>
        <v>45708</v>
      </c>
      <c r="E151" s="78"/>
      <c r="F151" s="411" t="s">
        <v>807</v>
      </c>
      <c r="G151" s="88" t="s">
        <v>1165</v>
      </c>
      <c r="H151" s="79" t="s">
        <v>1166</v>
      </c>
      <c r="I151" s="79"/>
      <c r="J151" s="329" t="s">
        <v>170</v>
      </c>
      <c r="K151" s="453"/>
    </row>
    <row r="152" outlineLevel="1">
      <c r="A152" s="453" t="s">
        <v>875</v>
      </c>
      <c r="B152" s="76" t="s">
        <v>1167</v>
      </c>
      <c r="C152" s="77" t="s">
        <v>86</v>
      </c>
      <c r="D152" s="228">
        <f t="shared" si="13"/>
        <v>45708</v>
      </c>
      <c r="E152" s="78"/>
      <c r="F152" s="76"/>
      <c r="G152" s="152" t="s">
        <v>1168</v>
      </c>
      <c r="H152" s="167"/>
      <c r="I152" s="74"/>
      <c r="J152" s="74"/>
      <c r="K152" s="453"/>
    </row>
    <row r="153" outlineLevel="1">
      <c r="A153" s="453" t="s">
        <v>875</v>
      </c>
      <c r="B153" s="93" t="s">
        <v>803</v>
      </c>
      <c r="C153" s="77" t="s">
        <v>86</v>
      </c>
      <c r="D153" s="228">
        <f t="shared" si="13"/>
        <v>45708</v>
      </c>
      <c r="E153" s="78"/>
      <c r="F153" s="211" t="s">
        <v>1169</v>
      </c>
      <c r="G153" s="89" t="s">
        <v>1170</v>
      </c>
      <c r="H153" s="147"/>
      <c r="I153" s="147"/>
      <c r="J153" s="147"/>
      <c r="K153" s="453"/>
    </row>
    <row r="154" outlineLevel="1">
      <c r="A154" s="453" t="s">
        <v>875</v>
      </c>
      <c r="B154" s="155" t="s">
        <v>1171</v>
      </c>
      <c r="C154" s="78" t="s">
        <v>86</v>
      </c>
      <c r="D154" s="228">
        <f t="shared" si="13"/>
        <v>45708</v>
      </c>
      <c r="E154" s="77" t="s">
        <v>1172</v>
      </c>
      <c r="F154" s="93" t="s">
        <v>1173</v>
      </c>
      <c r="G154" s="88" t="s">
        <v>1174</v>
      </c>
      <c r="H154" s="156"/>
      <c r="I154" s="368"/>
      <c r="J154" s="179"/>
      <c r="K154" s="453"/>
    </row>
    <row r="155" outlineLevel="1">
      <c r="A155" s="491" t="s">
        <v>875</v>
      </c>
      <c r="B155" s="492" t="s">
        <v>1175</v>
      </c>
      <c r="C155" s="493" t="s">
        <v>86</v>
      </c>
      <c r="D155" s="494">
        <f t="shared" si="13"/>
        <v>45708</v>
      </c>
      <c r="E155" s="495"/>
      <c r="F155" s="496" t="s">
        <v>1176</v>
      </c>
      <c r="G155" s="497" t="s">
        <v>1177</v>
      </c>
      <c r="H155" s="497"/>
      <c r="I155" s="498"/>
      <c r="J155" s="498"/>
      <c r="K155" s="491"/>
    </row>
    <row r="156" ht="129.0" customHeight="1">
      <c r="A156" s="499" t="s">
        <v>269</v>
      </c>
      <c r="H156" s="369"/>
      <c r="I156" s="369"/>
      <c r="J156" s="369"/>
      <c r="K156" s="499"/>
    </row>
    <row r="157" outlineLevel="1">
      <c r="A157" s="172" t="s">
        <v>1178</v>
      </c>
      <c r="C157" s="102"/>
      <c r="D157" s="102"/>
      <c r="E157" s="103"/>
      <c r="F157" s="104"/>
      <c r="G157" s="105"/>
      <c r="H157" s="74"/>
      <c r="I157" s="74"/>
      <c r="J157" s="74"/>
      <c r="K157" s="172"/>
    </row>
    <row r="158" outlineLevel="2">
      <c r="A158" s="446"/>
      <c r="B158" s="108" t="s">
        <v>91</v>
      </c>
      <c r="C158" s="58" t="s">
        <v>92</v>
      </c>
      <c r="D158" s="59" t="s">
        <v>271</v>
      </c>
      <c r="E158" s="58" t="s">
        <v>272</v>
      </c>
      <c r="F158" s="108" t="s">
        <v>95</v>
      </c>
      <c r="G158" s="109" t="s">
        <v>273</v>
      </c>
      <c r="H158" s="74"/>
      <c r="I158" s="74"/>
      <c r="J158" s="74"/>
      <c r="K158" s="446"/>
    </row>
    <row r="159" outlineLevel="2">
      <c r="A159" s="453" t="s">
        <v>875</v>
      </c>
      <c r="B159" s="175" t="s">
        <v>276</v>
      </c>
      <c r="C159" s="77" t="s">
        <v>86</v>
      </c>
      <c r="D159" s="228">
        <f t="shared" ref="D159:D167" si="14">$C$5</f>
        <v>45709</v>
      </c>
      <c r="E159" s="78"/>
      <c r="F159" s="195"/>
      <c r="G159" s="88" t="s">
        <v>277</v>
      </c>
      <c r="H159" s="147"/>
      <c r="I159" s="147"/>
      <c r="J159" s="147"/>
      <c r="K159" s="453"/>
    </row>
    <row r="160" outlineLevel="2">
      <c r="A160" s="453" t="s">
        <v>875</v>
      </c>
      <c r="B160" s="145" t="s">
        <v>1179</v>
      </c>
      <c r="C160" s="77" t="s">
        <v>86</v>
      </c>
      <c r="D160" s="228">
        <f t="shared" si="14"/>
        <v>45709</v>
      </c>
      <c r="E160" s="78"/>
      <c r="F160" s="146"/>
      <c r="G160" s="88" t="s">
        <v>1180</v>
      </c>
      <c r="H160" s="147"/>
      <c r="I160" s="147"/>
      <c r="J160" s="329" t="s">
        <v>170</v>
      </c>
      <c r="K160" s="453"/>
    </row>
    <row r="161" outlineLevel="2">
      <c r="A161" s="453" t="s">
        <v>875</v>
      </c>
      <c r="B161" s="76" t="s">
        <v>1181</v>
      </c>
      <c r="C161" s="77" t="s">
        <v>86</v>
      </c>
      <c r="D161" s="228">
        <f t="shared" si="14"/>
        <v>45709</v>
      </c>
      <c r="E161" s="78"/>
      <c r="F161" s="175"/>
      <c r="G161" s="196" t="s">
        <v>1182</v>
      </c>
      <c r="H161" s="147"/>
      <c r="I161" s="147"/>
      <c r="J161" s="147"/>
      <c r="K161" s="453"/>
    </row>
    <row r="162" outlineLevel="2">
      <c r="A162" s="453" t="s">
        <v>875</v>
      </c>
      <c r="B162" s="88" t="s">
        <v>1183</v>
      </c>
      <c r="C162" s="77" t="s">
        <v>86</v>
      </c>
      <c r="D162" s="228">
        <f t="shared" si="14"/>
        <v>45709</v>
      </c>
      <c r="E162" s="78"/>
      <c r="F162" s="175"/>
      <c r="G162" s="175" t="s">
        <v>1184</v>
      </c>
      <c r="H162" s="147"/>
      <c r="I162" s="147"/>
      <c r="J162" s="147"/>
      <c r="K162" s="453"/>
    </row>
    <row r="163" outlineLevel="2">
      <c r="A163" s="453" t="s">
        <v>875</v>
      </c>
      <c r="B163" s="88" t="s">
        <v>280</v>
      </c>
      <c r="C163" s="77" t="s">
        <v>86</v>
      </c>
      <c r="D163" s="228">
        <f t="shared" si="14"/>
        <v>45709</v>
      </c>
      <c r="E163" s="78"/>
      <c r="F163" s="175"/>
      <c r="G163" s="76" t="s">
        <v>1185</v>
      </c>
      <c r="H163" s="147"/>
      <c r="I163" s="147"/>
      <c r="J163" s="147"/>
      <c r="K163" s="453"/>
    </row>
    <row r="164" outlineLevel="2">
      <c r="A164" s="453" t="s">
        <v>875</v>
      </c>
      <c r="B164" s="197" t="s">
        <v>1186</v>
      </c>
      <c r="C164" s="78" t="s">
        <v>86</v>
      </c>
      <c r="D164" s="228">
        <f t="shared" si="14"/>
        <v>45709</v>
      </c>
      <c r="E164" s="78"/>
      <c r="F164" s="76"/>
      <c r="G164" s="76" t="s">
        <v>284</v>
      </c>
      <c r="H164" s="147"/>
      <c r="I164" s="147"/>
      <c r="J164" s="329" t="s">
        <v>170</v>
      </c>
      <c r="K164" s="453"/>
    </row>
    <row r="165" outlineLevel="2">
      <c r="A165" s="453" t="s">
        <v>875</v>
      </c>
      <c r="B165" s="198" t="s">
        <v>1187</v>
      </c>
      <c r="C165" s="77" t="s">
        <v>86</v>
      </c>
      <c r="D165" s="228">
        <f t="shared" si="14"/>
        <v>45709</v>
      </c>
      <c r="E165" s="78"/>
      <c r="F165" s="175"/>
      <c r="G165" s="88" t="s">
        <v>1188</v>
      </c>
      <c r="H165" s="147"/>
      <c r="I165" s="147"/>
      <c r="J165" s="147"/>
      <c r="K165" s="453"/>
    </row>
    <row r="166" outlineLevel="2">
      <c r="A166" s="453" t="s">
        <v>875</v>
      </c>
      <c r="B166" s="198" t="s">
        <v>1189</v>
      </c>
      <c r="C166" s="77" t="s">
        <v>86</v>
      </c>
      <c r="D166" s="228">
        <f t="shared" si="14"/>
        <v>45709</v>
      </c>
      <c r="E166" s="78"/>
      <c r="F166" s="175"/>
      <c r="G166" s="88" t="s">
        <v>1190</v>
      </c>
      <c r="H166" s="147"/>
      <c r="I166" s="147"/>
      <c r="J166" s="147"/>
      <c r="K166" s="453"/>
    </row>
    <row r="167" outlineLevel="2">
      <c r="A167" s="453" t="s">
        <v>875</v>
      </c>
      <c r="B167" s="175" t="s">
        <v>296</v>
      </c>
      <c r="C167" s="77" t="s">
        <v>86</v>
      </c>
      <c r="D167" s="228">
        <f t="shared" si="14"/>
        <v>45709</v>
      </c>
      <c r="E167" s="78"/>
      <c r="F167" s="175"/>
      <c r="G167" s="199" t="s">
        <v>1191</v>
      </c>
      <c r="H167" s="147"/>
      <c r="I167" s="147"/>
      <c r="J167" s="147"/>
      <c r="K167" s="453"/>
    </row>
    <row r="168" outlineLevel="1">
      <c r="A168" s="201" t="s">
        <v>1192</v>
      </c>
      <c r="C168" s="317"/>
      <c r="D168" s="317"/>
      <c r="E168" s="202"/>
      <c r="F168" s="203"/>
      <c r="G168" s="203"/>
      <c r="H168" s="500"/>
      <c r="I168" s="500"/>
      <c r="J168" s="500"/>
      <c r="K168" s="201"/>
    </row>
    <row r="169" outlineLevel="2">
      <c r="A169" s="501"/>
      <c r="B169" s="204" t="s">
        <v>91</v>
      </c>
      <c r="C169" s="58" t="s">
        <v>92</v>
      </c>
      <c r="D169" s="59" t="s">
        <v>299</v>
      </c>
      <c r="E169" s="58" t="s">
        <v>272</v>
      </c>
      <c r="F169" s="108" t="s">
        <v>95</v>
      </c>
      <c r="G169" s="108" t="s">
        <v>273</v>
      </c>
      <c r="H169" s="500"/>
      <c r="I169" s="500"/>
      <c r="J169" s="500"/>
      <c r="K169" s="501"/>
    </row>
    <row r="170" ht="30.0" customHeight="1" outlineLevel="2">
      <c r="A170" s="453" t="s">
        <v>875</v>
      </c>
      <c r="B170" s="175" t="s">
        <v>300</v>
      </c>
      <c r="C170" s="77" t="s">
        <v>86</v>
      </c>
      <c r="D170" s="228">
        <f t="shared" ref="D170:D189" si="15">$C$5</f>
        <v>45709</v>
      </c>
      <c r="E170" s="78"/>
      <c r="F170" s="175"/>
      <c r="G170" s="199" t="s">
        <v>1193</v>
      </c>
      <c r="H170" s="147"/>
      <c r="I170" s="147"/>
      <c r="J170" s="147"/>
      <c r="K170" s="453"/>
    </row>
    <row r="171" outlineLevel="2">
      <c r="A171" s="453" t="s">
        <v>875</v>
      </c>
      <c r="B171" s="76" t="s">
        <v>1194</v>
      </c>
      <c r="C171" s="77" t="s">
        <v>86</v>
      </c>
      <c r="D171" s="228">
        <f t="shared" si="15"/>
        <v>45709</v>
      </c>
      <c r="E171" s="78"/>
      <c r="F171" s="175" t="s">
        <v>303</v>
      </c>
      <c r="G171" s="88" t="s">
        <v>1195</v>
      </c>
      <c r="H171" s="147"/>
      <c r="I171" s="147"/>
      <c r="J171" s="147"/>
      <c r="K171" s="453"/>
    </row>
    <row r="172" outlineLevel="2">
      <c r="A172" s="453" t="s">
        <v>875</v>
      </c>
      <c r="B172" s="76" t="s">
        <v>1196</v>
      </c>
      <c r="C172" s="77" t="s">
        <v>86</v>
      </c>
      <c r="D172" s="228">
        <f t="shared" si="15"/>
        <v>45709</v>
      </c>
      <c r="E172" s="78"/>
      <c r="F172" s="175" t="s">
        <v>303</v>
      </c>
      <c r="G172" s="88" t="s">
        <v>1197</v>
      </c>
      <c r="H172" s="147"/>
      <c r="I172" s="147"/>
      <c r="J172" s="147"/>
      <c r="K172" s="453"/>
    </row>
    <row r="173" outlineLevel="2">
      <c r="A173" s="453" t="s">
        <v>875</v>
      </c>
      <c r="B173" s="76" t="s">
        <v>1198</v>
      </c>
      <c r="C173" s="77" t="s">
        <v>86</v>
      </c>
      <c r="D173" s="228">
        <f t="shared" si="15"/>
        <v>45709</v>
      </c>
      <c r="E173" s="78"/>
      <c r="F173" s="175"/>
      <c r="G173" s="195" t="str">
        <f>HYPERLINK("https://docs.google.com/document/d/1vRCkNlY6wBg0XW4T_7DsCgZ2_PvzWkaPA3hELITjrY8/edit#","MCP Deploy Runbook")</f>
        <v>MCP Deploy Runbook</v>
      </c>
      <c r="H173" s="147"/>
      <c r="I173" s="147"/>
      <c r="J173" s="147"/>
      <c r="K173" s="453"/>
    </row>
    <row r="174" ht="30.0" customHeight="1" outlineLevel="2">
      <c r="A174" s="453" t="s">
        <v>875</v>
      </c>
      <c r="B174" s="76" t="s">
        <v>1199</v>
      </c>
      <c r="C174" s="77" t="s">
        <v>86</v>
      </c>
      <c r="D174" s="228">
        <f t="shared" si="15"/>
        <v>45709</v>
      </c>
      <c r="E174" s="78"/>
      <c r="F174" s="195"/>
      <c r="G174" s="88" t="s">
        <v>310</v>
      </c>
      <c r="H174" s="147"/>
      <c r="I174" s="147"/>
      <c r="J174" s="147"/>
      <c r="K174" s="453"/>
    </row>
    <row r="175" outlineLevel="2">
      <c r="A175" s="453" t="s">
        <v>875</v>
      </c>
      <c r="B175" s="175" t="s">
        <v>1200</v>
      </c>
      <c r="C175" s="77" t="s">
        <v>86</v>
      </c>
      <c r="D175" s="228">
        <f t="shared" si="15"/>
        <v>45709</v>
      </c>
      <c r="E175" s="78"/>
      <c r="F175" s="195"/>
      <c r="G175" s="199" t="s">
        <v>1201</v>
      </c>
      <c r="H175" s="147"/>
      <c r="I175" s="147"/>
      <c r="J175" s="147"/>
      <c r="K175" s="453"/>
    </row>
    <row r="176" ht="30.0" customHeight="1" outlineLevel="2">
      <c r="A176" s="453" t="s">
        <v>875</v>
      </c>
      <c r="B176" s="175" t="s">
        <v>322</v>
      </c>
      <c r="C176" s="77" t="s">
        <v>86</v>
      </c>
      <c r="D176" s="228">
        <f t="shared" si="15"/>
        <v>45709</v>
      </c>
      <c r="E176" s="78"/>
      <c r="F176" s="195"/>
      <c r="G176" s="175" t="s">
        <v>323</v>
      </c>
      <c r="H176" s="147"/>
      <c r="I176" s="147"/>
      <c r="J176" s="147"/>
      <c r="K176" s="453"/>
    </row>
    <row r="177" outlineLevel="2">
      <c r="A177" s="502" t="s">
        <v>875</v>
      </c>
      <c r="B177" s="175" t="s">
        <v>319</v>
      </c>
      <c r="C177" s="77" t="s">
        <v>86</v>
      </c>
      <c r="D177" s="228">
        <f t="shared" si="15"/>
        <v>45709</v>
      </c>
      <c r="E177" s="78"/>
      <c r="F177" s="175" t="s">
        <v>320</v>
      </c>
      <c r="G177" s="195" t="s">
        <v>321</v>
      </c>
      <c r="H177" s="147"/>
      <c r="I177" s="147"/>
      <c r="J177" s="147"/>
      <c r="K177" s="502"/>
    </row>
    <row r="178" outlineLevel="2">
      <c r="A178" s="502" t="s">
        <v>875</v>
      </c>
      <c r="B178" s="76" t="s">
        <v>1202</v>
      </c>
      <c r="C178" s="77" t="s">
        <v>86</v>
      </c>
      <c r="D178" s="228">
        <f t="shared" si="15"/>
        <v>45709</v>
      </c>
      <c r="E178" s="78"/>
      <c r="F178" s="76" t="s">
        <v>1203</v>
      </c>
      <c r="G178" s="199" t="s">
        <v>1204</v>
      </c>
      <c r="H178" s="147"/>
      <c r="I178" s="147"/>
      <c r="J178" s="147"/>
      <c r="K178" s="502"/>
    </row>
    <row r="179" outlineLevel="2">
      <c r="A179" s="453" t="s">
        <v>875</v>
      </c>
      <c r="B179" s="175" t="s">
        <v>1205</v>
      </c>
      <c r="C179" s="77" t="s">
        <v>86</v>
      </c>
      <c r="D179" s="228">
        <f t="shared" si="15"/>
        <v>45709</v>
      </c>
      <c r="E179" s="78"/>
      <c r="F179" s="175" t="s">
        <v>1206</v>
      </c>
      <c r="G179" s="195" t="str">
        <f t="shared" ref="G179:G180" si="16">HYPERLINK("https://docs.google.com/document/d/1A56ASx5E71H0x8ZEKWGiLIY-y-oKXMezybT2S7hyB0s/edit?usp=sharing","Client Deploy Runbook")</f>
        <v>Client Deploy Runbook</v>
      </c>
      <c r="H179" s="147"/>
      <c r="I179" s="147"/>
      <c r="J179" s="147"/>
      <c r="K179" s="453"/>
    </row>
    <row r="180" outlineLevel="2">
      <c r="A180" s="453" t="s">
        <v>875</v>
      </c>
      <c r="B180" s="175" t="s">
        <v>316</v>
      </c>
      <c r="C180" s="77" t="s">
        <v>86</v>
      </c>
      <c r="D180" s="228">
        <f t="shared" si="15"/>
        <v>45709</v>
      </c>
      <c r="E180" s="78"/>
      <c r="F180" s="175" t="s">
        <v>1206</v>
      </c>
      <c r="G180" s="195" t="str">
        <f t="shared" si="16"/>
        <v>Client Deploy Runbook</v>
      </c>
      <c r="H180" s="147"/>
      <c r="I180" s="147"/>
      <c r="J180" s="147"/>
      <c r="K180" s="453"/>
    </row>
    <row r="181" outlineLevel="2">
      <c r="A181" s="453" t="s">
        <v>875</v>
      </c>
      <c r="B181" s="76" t="s">
        <v>324</v>
      </c>
      <c r="C181" s="77" t="s">
        <v>86</v>
      </c>
      <c r="D181" s="228">
        <f t="shared" si="15"/>
        <v>45709</v>
      </c>
      <c r="E181" s="78"/>
      <c r="F181" s="175"/>
      <c r="G181" s="175"/>
      <c r="H181" s="147"/>
      <c r="I181" s="147"/>
      <c r="J181" s="147"/>
      <c r="K181" s="453"/>
    </row>
    <row r="182" outlineLevel="2">
      <c r="A182" s="453" t="s">
        <v>875</v>
      </c>
      <c r="B182" s="88" t="s">
        <v>1207</v>
      </c>
      <c r="C182" s="77" t="s">
        <v>86</v>
      </c>
      <c r="D182" s="228">
        <f t="shared" si="15"/>
        <v>45709</v>
      </c>
      <c r="E182" s="78"/>
      <c r="F182" s="175" t="s">
        <v>294</v>
      </c>
      <c r="G182" s="125" t="s">
        <v>1208</v>
      </c>
      <c r="H182" s="147"/>
      <c r="I182" s="147"/>
      <c r="J182" s="489" t="s">
        <v>130</v>
      </c>
      <c r="K182" s="453"/>
    </row>
    <row r="183" outlineLevel="2">
      <c r="A183" s="453" t="s">
        <v>875</v>
      </c>
      <c r="B183" s="88" t="s">
        <v>1209</v>
      </c>
      <c r="C183" s="77" t="s">
        <v>86</v>
      </c>
      <c r="D183" s="228">
        <f t="shared" si="15"/>
        <v>45709</v>
      </c>
      <c r="E183" s="78"/>
      <c r="F183" s="195"/>
      <c r="G183" s="88" t="s">
        <v>1210</v>
      </c>
      <c r="H183" s="147"/>
      <c r="I183" s="147"/>
      <c r="J183" s="147"/>
      <c r="K183" s="453"/>
    </row>
    <row r="184" outlineLevel="2">
      <c r="A184" s="453" t="s">
        <v>875</v>
      </c>
      <c r="B184" s="88" t="s">
        <v>329</v>
      </c>
      <c r="C184" s="77" t="s">
        <v>86</v>
      </c>
      <c r="D184" s="228">
        <f t="shared" si="15"/>
        <v>45709</v>
      </c>
      <c r="E184" s="78"/>
      <c r="F184" s="76" t="s">
        <v>1211</v>
      </c>
      <c r="G184" s="199" t="s">
        <v>1212</v>
      </c>
      <c r="H184" s="147"/>
      <c r="I184" s="147"/>
      <c r="J184" s="147"/>
      <c r="K184" s="453"/>
    </row>
    <row r="185" outlineLevel="2">
      <c r="A185" s="453" t="s">
        <v>875</v>
      </c>
      <c r="B185" s="88" t="s">
        <v>1213</v>
      </c>
      <c r="C185" s="77" t="s">
        <v>86</v>
      </c>
      <c r="D185" s="228">
        <f t="shared" si="15"/>
        <v>45709</v>
      </c>
      <c r="E185" s="78"/>
      <c r="F185" s="175"/>
      <c r="G185" s="76" t="s">
        <v>1214</v>
      </c>
      <c r="H185" s="147"/>
      <c r="I185" s="147"/>
      <c r="J185" s="147"/>
      <c r="K185" s="453"/>
    </row>
    <row r="186" ht="30.0" customHeight="1" outlineLevel="2">
      <c r="A186" s="453" t="s">
        <v>875</v>
      </c>
      <c r="B186" s="175" t="s">
        <v>335</v>
      </c>
      <c r="C186" s="77" t="s">
        <v>86</v>
      </c>
      <c r="D186" s="228">
        <f t="shared" si="15"/>
        <v>45709</v>
      </c>
      <c r="E186" s="78"/>
      <c r="F186" s="175"/>
      <c r="G186" s="175" t="s">
        <v>336</v>
      </c>
      <c r="H186" s="147"/>
      <c r="I186" s="147"/>
      <c r="J186" s="147"/>
      <c r="K186" s="453"/>
    </row>
    <row r="187" outlineLevel="2">
      <c r="A187" s="453" t="s">
        <v>875</v>
      </c>
      <c r="B187" s="76" t="s">
        <v>1215</v>
      </c>
      <c r="C187" s="77" t="s">
        <v>86</v>
      </c>
      <c r="D187" s="228">
        <f t="shared" si="15"/>
        <v>45709</v>
      </c>
      <c r="E187" s="78"/>
      <c r="F187" s="175"/>
      <c r="G187" s="175"/>
      <c r="H187" s="147"/>
      <c r="I187" s="147"/>
      <c r="J187" s="147"/>
      <c r="K187" s="453"/>
    </row>
    <row r="188" outlineLevel="2">
      <c r="A188" s="453" t="s">
        <v>875</v>
      </c>
      <c r="B188" s="175" t="s">
        <v>339</v>
      </c>
      <c r="C188" s="77" t="s">
        <v>86</v>
      </c>
      <c r="D188" s="228">
        <f t="shared" si="15"/>
        <v>45709</v>
      </c>
      <c r="E188" s="78"/>
      <c r="F188" s="175"/>
      <c r="G188" s="195" t="s">
        <v>1216</v>
      </c>
      <c r="H188" s="147"/>
      <c r="I188" s="147"/>
      <c r="J188" s="147"/>
      <c r="K188" s="453"/>
    </row>
    <row r="189" outlineLevel="2">
      <c r="A189" s="453" t="s">
        <v>875</v>
      </c>
      <c r="B189" s="93" t="s">
        <v>341</v>
      </c>
      <c r="C189" s="77" t="s">
        <v>86</v>
      </c>
      <c r="D189" s="228">
        <f t="shared" si="15"/>
        <v>45709</v>
      </c>
      <c r="E189" s="78"/>
      <c r="F189" s="175"/>
      <c r="G189" s="211" t="s">
        <v>1217</v>
      </c>
      <c r="H189" s="147"/>
      <c r="I189" s="147"/>
      <c r="J189" s="147"/>
      <c r="K189" s="453"/>
    </row>
    <row r="190" outlineLevel="1">
      <c r="A190" s="503"/>
      <c r="B190" s="504"/>
      <c r="C190" s="322"/>
      <c r="D190" s="318"/>
      <c r="E190" s="322"/>
      <c r="F190" s="505"/>
      <c r="G190" s="505"/>
      <c r="H190" s="500"/>
      <c r="I190" s="500"/>
      <c r="J190" s="500"/>
      <c r="K190" s="503"/>
    </row>
    <row r="191" outlineLevel="1">
      <c r="A191" s="201" t="s">
        <v>1218</v>
      </c>
      <c r="C191" s="506"/>
      <c r="D191" s="506"/>
      <c r="E191" s="202"/>
      <c r="F191" s="203"/>
      <c r="G191" s="203"/>
      <c r="H191" s="500"/>
      <c r="I191" s="500"/>
      <c r="J191" s="500"/>
      <c r="K191" s="201"/>
    </row>
    <row r="192" outlineLevel="1">
      <c r="A192" s="501"/>
      <c r="B192" s="204" t="s">
        <v>91</v>
      </c>
      <c r="C192" s="58" t="s">
        <v>92</v>
      </c>
      <c r="D192" s="59" t="s">
        <v>299</v>
      </c>
      <c r="E192" s="58" t="s">
        <v>272</v>
      </c>
      <c r="F192" s="108" t="s">
        <v>95</v>
      </c>
      <c r="G192" s="108" t="s">
        <v>273</v>
      </c>
      <c r="H192" s="500"/>
      <c r="I192" s="500"/>
      <c r="J192" s="500"/>
      <c r="K192" s="501"/>
    </row>
    <row r="193" outlineLevel="1">
      <c r="A193" s="453" t="s">
        <v>875</v>
      </c>
      <c r="B193" s="507" t="s">
        <v>1219</v>
      </c>
      <c r="C193" s="77" t="s">
        <v>86</v>
      </c>
      <c r="D193" s="228">
        <f t="shared" ref="D193:D214" si="17">$C$5</f>
        <v>45709</v>
      </c>
      <c r="E193" s="78"/>
      <c r="F193" s="175"/>
      <c r="G193" s="175"/>
      <c r="H193" s="147"/>
      <c r="I193" s="147"/>
      <c r="J193" s="147"/>
      <c r="K193" s="453"/>
    </row>
    <row r="194" outlineLevel="1">
      <c r="A194" s="453" t="s">
        <v>875</v>
      </c>
      <c r="B194" s="88" t="s">
        <v>1220</v>
      </c>
      <c r="C194" s="77" t="s">
        <v>86</v>
      </c>
      <c r="D194" s="228">
        <f t="shared" si="17"/>
        <v>45709</v>
      </c>
      <c r="E194" s="78"/>
      <c r="F194" s="175"/>
      <c r="G194" s="175"/>
      <c r="H194" s="147"/>
      <c r="I194" s="147"/>
      <c r="J194" s="329" t="s">
        <v>170</v>
      </c>
      <c r="K194" s="453"/>
    </row>
    <row r="195" outlineLevel="1">
      <c r="A195" s="453" t="s">
        <v>875</v>
      </c>
      <c r="B195" s="175" t="s">
        <v>349</v>
      </c>
      <c r="C195" s="77" t="s">
        <v>86</v>
      </c>
      <c r="D195" s="228">
        <f t="shared" si="17"/>
        <v>45709</v>
      </c>
      <c r="E195" s="78"/>
      <c r="F195" s="175"/>
      <c r="G195" s="175"/>
      <c r="H195" s="147"/>
      <c r="I195" s="147"/>
      <c r="J195" s="147"/>
      <c r="K195" s="453"/>
    </row>
    <row r="196" outlineLevel="1">
      <c r="A196" s="453" t="s">
        <v>875</v>
      </c>
      <c r="B196" s="175" t="s">
        <v>350</v>
      </c>
      <c r="C196" s="77" t="s">
        <v>86</v>
      </c>
      <c r="D196" s="228">
        <f t="shared" si="17"/>
        <v>45709</v>
      </c>
      <c r="E196" s="78"/>
      <c r="F196" s="212" t="s">
        <v>1221</v>
      </c>
      <c r="G196" s="199" t="s">
        <v>1222</v>
      </c>
      <c r="H196" s="147"/>
      <c r="I196" s="147"/>
      <c r="J196" s="147"/>
      <c r="K196" s="453"/>
    </row>
    <row r="197" outlineLevel="1">
      <c r="A197" s="453" t="s">
        <v>875</v>
      </c>
      <c r="B197" s="88" t="s">
        <v>1223</v>
      </c>
      <c r="C197" s="77" t="s">
        <v>86</v>
      </c>
      <c r="D197" s="228">
        <f t="shared" si="17"/>
        <v>45709</v>
      </c>
      <c r="E197" s="78"/>
      <c r="F197" s="195"/>
      <c r="G197" s="199"/>
      <c r="H197" s="147"/>
      <c r="I197" s="147"/>
      <c r="J197" s="489" t="s">
        <v>130</v>
      </c>
      <c r="K197" s="453"/>
    </row>
    <row r="198" ht="30.0" customHeight="1" outlineLevel="1">
      <c r="A198" s="453" t="s">
        <v>875</v>
      </c>
      <c r="B198" s="76" t="s">
        <v>1224</v>
      </c>
      <c r="C198" s="77" t="s">
        <v>86</v>
      </c>
      <c r="D198" s="228">
        <f t="shared" si="17"/>
        <v>45709</v>
      </c>
      <c r="E198" s="78"/>
      <c r="F198" s="195"/>
      <c r="G198" s="199" t="s">
        <v>1225</v>
      </c>
      <c r="H198" s="147"/>
      <c r="I198" s="147"/>
      <c r="J198" s="489" t="s">
        <v>130</v>
      </c>
      <c r="K198" s="453"/>
    </row>
    <row r="199" outlineLevel="1">
      <c r="A199" s="453" t="s">
        <v>875</v>
      </c>
      <c r="B199" s="175" t="s">
        <v>358</v>
      </c>
      <c r="C199" s="77" t="s">
        <v>86</v>
      </c>
      <c r="D199" s="228">
        <f t="shared" si="17"/>
        <v>45709</v>
      </c>
      <c r="E199" s="78"/>
      <c r="F199" s="175"/>
      <c r="G199" s="76" t="s">
        <v>359</v>
      </c>
      <c r="H199" s="147"/>
      <c r="I199" s="147"/>
      <c r="J199" s="489" t="s">
        <v>130</v>
      </c>
      <c r="K199" s="453"/>
    </row>
    <row r="200" outlineLevel="1">
      <c r="A200" s="453" t="s">
        <v>875</v>
      </c>
      <c r="B200" s="117" t="s">
        <v>1226</v>
      </c>
      <c r="C200" s="77" t="s">
        <v>86</v>
      </c>
      <c r="D200" s="228">
        <f t="shared" si="17"/>
        <v>45709</v>
      </c>
      <c r="E200" s="78"/>
      <c r="F200" s="80"/>
      <c r="G200" s="76" t="s">
        <v>1227</v>
      </c>
      <c r="H200" s="147"/>
      <c r="I200" s="147"/>
      <c r="J200" s="489" t="s">
        <v>130</v>
      </c>
      <c r="K200" s="453"/>
    </row>
    <row r="201" ht="30.0" customHeight="1" outlineLevel="1">
      <c r="A201" s="453" t="s">
        <v>875</v>
      </c>
      <c r="B201" s="196" t="s">
        <v>362</v>
      </c>
      <c r="C201" s="77" t="s">
        <v>86</v>
      </c>
      <c r="D201" s="228">
        <f t="shared" si="17"/>
        <v>45709</v>
      </c>
      <c r="E201" s="78"/>
      <c r="F201" s="175"/>
      <c r="G201" s="215" t="s">
        <v>363</v>
      </c>
      <c r="H201" s="147"/>
      <c r="I201" s="147"/>
      <c r="J201" s="147"/>
      <c r="K201" s="453"/>
    </row>
    <row r="202" ht="30.0" customHeight="1" outlineLevel="1">
      <c r="A202" s="453" t="s">
        <v>875</v>
      </c>
      <c r="B202" s="88" t="s">
        <v>364</v>
      </c>
      <c r="C202" s="77" t="s">
        <v>86</v>
      </c>
      <c r="D202" s="228">
        <f t="shared" si="17"/>
        <v>45709</v>
      </c>
      <c r="E202" s="78"/>
      <c r="F202" s="175"/>
      <c r="G202" s="195"/>
      <c r="H202" s="147"/>
      <c r="I202" s="147"/>
      <c r="J202" s="489" t="s">
        <v>130</v>
      </c>
      <c r="K202" s="453"/>
    </row>
    <row r="203" outlineLevel="1">
      <c r="A203" s="453" t="s">
        <v>875</v>
      </c>
      <c r="B203" s="508" t="s">
        <v>1228</v>
      </c>
      <c r="C203" s="77" t="s">
        <v>86</v>
      </c>
      <c r="D203" s="228">
        <f t="shared" si="17"/>
        <v>45709</v>
      </c>
      <c r="E203" s="78"/>
      <c r="F203" s="175"/>
      <c r="G203" s="125" t="s">
        <v>1229</v>
      </c>
      <c r="H203" s="147"/>
      <c r="I203" s="147"/>
      <c r="J203" s="147"/>
      <c r="K203" s="453"/>
    </row>
    <row r="204" outlineLevel="1">
      <c r="A204" s="453" t="s">
        <v>875</v>
      </c>
      <c r="B204" s="145" t="s">
        <v>368</v>
      </c>
      <c r="C204" s="77" t="s">
        <v>86</v>
      </c>
      <c r="D204" s="228">
        <f t="shared" si="17"/>
        <v>45709</v>
      </c>
      <c r="E204" s="78"/>
      <c r="F204" s="76" t="s">
        <v>369</v>
      </c>
      <c r="G204" s="199" t="s">
        <v>370</v>
      </c>
      <c r="H204" s="147"/>
      <c r="I204" s="147"/>
      <c r="J204" s="147"/>
      <c r="K204" s="453"/>
    </row>
    <row r="205" outlineLevel="1">
      <c r="A205" s="453" t="s">
        <v>875</v>
      </c>
      <c r="B205" s="175" t="s">
        <v>1230</v>
      </c>
      <c r="C205" s="77" t="s">
        <v>86</v>
      </c>
      <c r="D205" s="228">
        <f t="shared" si="17"/>
        <v>45709</v>
      </c>
      <c r="E205" s="78"/>
      <c r="F205" s="76" t="s">
        <v>372</v>
      </c>
      <c r="G205" s="195" t="str">
        <f>HYPERLINK("https://docs.google.com/document/d/1ZjB8edO3jwCjLNctx41b-pD42WKROyh_-NXTNGEAp6Q/edit","List of Reports")</f>
        <v>List of Reports</v>
      </c>
      <c r="H205" s="147"/>
      <c r="I205" s="147"/>
      <c r="J205" s="489" t="s">
        <v>130</v>
      </c>
      <c r="K205" s="453"/>
    </row>
    <row r="206" outlineLevel="1">
      <c r="A206" s="453" t="s">
        <v>875</v>
      </c>
      <c r="B206" s="88" t="s">
        <v>1231</v>
      </c>
      <c r="C206" s="77" t="s">
        <v>86</v>
      </c>
      <c r="D206" s="228">
        <f t="shared" si="17"/>
        <v>45709</v>
      </c>
      <c r="E206" s="78"/>
      <c r="F206" s="76" t="s">
        <v>375</v>
      </c>
      <c r="G206" s="88" t="s">
        <v>1232</v>
      </c>
      <c r="H206" s="147"/>
      <c r="I206" s="147"/>
      <c r="J206" s="489" t="s">
        <v>130</v>
      </c>
      <c r="K206" s="453"/>
    </row>
    <row r="207" outlineLevel="1">
      <c r="A207" s="453" t="s">
        <v>875</v>
      </c>
      <c r="B207" s="76" t="s">
        <v>377</v>
      </c>
      <c r="C207" s="77" t="s">
        <v>86</v>
      </c>
      <c r="D207" s="228">
        <f t="shared" si="17"/>
        <v>45709</v>
      </c>
      <c r="E207" s="78"/>
      <c r="F207" s="175"/>
      <c r="G207" s="175"/>
      <c r="H207" s="147"/>
      <c r="I207" s="147"/>
      <c r="J207" s="489" t="s">
        <v>130</v>
      </c>
      <c r="K207" s="453"/>
    </row>
    <row r="208" outlineLevel="1">
      <c r="A208" s="466" t="s">
        <v>709</v>
      </c>
      <c r="B208" s="88" t="s">
        <v>818</v>
      </c>
      <c r="C208" s="77" t="s">
        <v>86</v>
      </c>
      <c r="D208" s="228">
        <f t="shared" si="17"/>
        <v>45709</v>
      </c>
      <c r="E208" s="78"/>
      <c r="F208" s="175"/>
      <c r="G208" s="88" t="s">
        <v>1233</v>
      </c>
      <c r="H208" s="147"/>
      <c r="I208" s="147"/>
      <c r="J208" s="147"/>
      <c r="K208" s="466"/>
    </row>
    <row r="209" outlineLevel="1">
      <c r="A209" s="466" t="s">
        <v>709</v>
      </c>
      <c r="B209" s="196" t="s">
        <v>820</v>
      </c>
      <c r="C209" s="77" t="s">
        <v>86</v>
      </c>
      <c r="D209" s="112">
        <f t="shared" si="17"/>
        <v>45709</v>
      </c>
      <c r="E209" s="78"/>
      <c r="F209" s="175"/>
      <c r="G209" s="175" t="s">
        <v>821</v>
      </c>
      <c r="H209" s="405"/>
      <c r="I209" s="405"/>
      <c r="J209" s="405"/>
      <c r="K209" s="466"/>
    </row>
    <row r="210" outlineLevel="1">
      <c r="A210" s="466" t="s">
        <v>709</v>
      </c>
      <c r="B210" s="76" t="s">
        <v>1234</v>
      </c>
      <c r="C210" s="77" t="s">
        <v>86</v>
      </c>
      <c r="D210" s="228">
        <f t="shared" si="17"/>
        <v>45709</v>
      </c>
      <c r="E210" s="78"/>
      <c r="F210" s="175"/>
      <c r="G210" s="76"/>
      <c r="H210" s="147"/>
      <c r="I210" s="147"/>
      <c r="J210" s="147"/>
      <c r="K210" s="466"/>
    </row>
    <row r="211" outlineLevel="1">
      <c r="A211" s="466" t="s">
        <v>709</v>
      </c>
      <c r="B211" s="196" t="str">
        <f>HYPERLINK("https://wiki.it.epicgames.net/display/FORT/PS4+Patch+-+Packaging+Remaster","Update Sony LatestPatch folder to contain these patches")</f>
        <v>Update Sony LatestPatch folder to contain these patches</v>
      </c>
      <c r="C211" s="77" t="s">
        <v>86</v>
      </c>
      <c r="D211" s="228">
        <f t="shared" si="17"/>
        <v>45709</v>
      </c>
      <c r="E211" s="78"/>
      <c r="F211" s="175"/>
      <c r="G211" s="76" t="s">
        <v>825</v>
      </c>
      <c r="H211" s="147"/>
      <c r="I211" s="147"/>
      <c r="J211" s="147"/>
      <c r="K211" s="466"/>
    </row>
    <row r="212" outlineLevel="1">
      <c r="A212" s="466" t="s">
        <v>709</v>
      </c>
      <c r="B212" s="175" t="s">
        <v>826</v>
      </c>
      <c r="C212" s="77" t="s">
        <v>86</v>
      </c>
      <c r="D212" s="228">
        <f t="shared" si="17"/>
        <v>45709</v>
      </c>
      <c r="E212" s="78"/>
      <c r="F212" s="175"/>
      <c r="G212" s="175"/>
      <c r="H212" s="147"/>
      <c r="I212" s="147"/>
      <c r="J212" s="147"/>
      <c r="K212" s="466"/>
    </row>
    <row r="213" outlineLevel="1">
      <c r="A213" s="466" t="s">
        <v>709</v>
      </c>
      <c r="B213" s="175" t="s">
        <v>827</v>
      </c>
      <c r="C213" s="77" t="s">
        <v>86</v>
      </c>
      <c r="D213" s="228">
        <f t="shared" si="17"/>
        <v>45709</v>
      </c>
      <c r="E213" s="78"/>
      <c r="F213" s="175"/>
      <c r="G213" s="175"/>
      <c r="H213" s="147"/>
      <c r="I213" s="147"/>
      <c r="J213" s="147"/>
      <c r="K213" s="466"/>
    </row>
    <row r="214" outlineLevel="1">
      <c r="A214" s="453" t="s">
        <v>875</v>
      </c>
      <c r="B214" s="88" t="s">
        <v>248</v>
      </c>
      <c r="C214" s="77" t="s">
        <v>86</v>
      </c>
      <c r="D214" s="228">
        <f t="shared" si="17"/>
        <v>45709</v>
      </c>
      <c r="E214" s="78"/>
      <c r="F214" s="175"/>
      <c r="G214" s="76" t="s">
        <v>1235</v>
      </c>
      <c r="H214" s="147"/>
      <c r="I214" s="147"/>
      <c r="J214" s="329" t="s">
        <v>170</v>
      </c>
      <c r="K214" s="453"/>
    </row>
    <row r="215" ht="37.5" customHeight="1" outlineLevel="1">
      <c r="A215" s="453" t="s">
        <v>875</v>
      </c>
      <c r="B215" s="76" t="s">
        <v>1236</v>
      </c>
      <c r="C215" s="77" t="s">
        <v>86</v>
      </c>
      <c r="D215" s="228">
        <f>$C$5+1</f>
        <v>45710</v>
      </c>
      <c r="E215" s="78"/>
      <c r="F215" s="175"/>
      <c r="G215" s="175"/>
      <c r="H215" s="147"/>
      <c r="I215" s="147"/>
      <c r="J215" s="489" t="s">
        <v>130</v>
      </c>
      <c r="K215" s="453"/>
    </row>
    <row r="216" outlineLevel="1">
      <c r="A216" s="509" t="s">
        <v>1237</v>
      </c>
      <c r="B216" s="175" t="s">
        <v>1238</v>
      </c>
      <c r="C216" s="78" t="s">
        <v>86</v>
      </c>
      <c r="D216" s="228">
        <f>$C$5</f>
        <v>45709</v>
      </c>
      <c r="E216" s="78"/>
      <c r="F216" s="175"/>
      <c r="G216" s="88" t="s">
        <v>1239</v>
      </c>
      <c r="H216" s="147"/>
      <c r="I216" s="147"/>
      <c r="J216" s="147"/>
      <c r="K216" s="509"/>
    </row>
    <row r="217">
      <c r="A217" s="510"/>
      <c r="B217" s="511"/>
      <c r="C217" s="322"/>
      <c r="D217" s="228"/>
      <c r="E217" s="322"/>
      <c r="F217" s="512"/>
      <c r="G217" s="195"/>
      <c r="H217" s="500"/>
      <c r="I217" s="500"/>
      <c r="J217" s="500"/>
      <c r="K217" s="510"/>
    </row>
    <row r="218" collapsed="1">
      <c r="A218" s="220" t="s">
        <v>1240</v>
      </c>
      <c r="C218" s="102"/>
      <c r="D218" s="102"/>
      <c r="E218" s="103"/>
      <c r="F218" s="104"/>
      <c r="G218" s="105"/>
      <c r="H218" s="74"/>
      <c r="I218" s="74"/>
      <c r="J218" s="74"/>
      <c r="K218" s="220"/>
    </row>
    <row r="219" hidden="1" outlineLevel="1">
      <c r="A219" s="446"/>
      <c r="B219" s="221" t="s">
        <v>91</v>
      </c>
      <c r="C219" s="58" t="s">
        <v>92</v>
      </c>
      <c r="D219" s="222" t="s">
        <v>93</v>
      </c>
      <c r="E219" s="58" t="s">
        <v>272</v>
      </c>
      <c r="F219" s="58" t="s">
        <v>95</v>
      </c>
      <c r="G219" s="223" t="s">
        <v>273</v>
      </c>
      <c r="H219" s="224"/>
      <c r="I219" s="224"/>
      <c r="J219" s="224"/>
      <c r="K219" s="446"/>
    </row>
    <row r="220" hidden="1" outlineLevel="1">
      <c r="A220" s="513" t="s">
        <v>1241</v>
      </c>
      <c r="B220" s="226" t="s">
        <v>1242</v>
      </c>
      <c r="C220" s="227" t="s">
        <v>86</v>
      </c>
      <c r="D220" s="228">
        <f>$C$5-2</f>
        <v>45707</v>
      </c>
      <c r="E220" s="229"/>
      <c r="F220" s="226" t="s">
        <v>1243</v>
      </c>
      <c r="G220" s="230" t="s">
        <v>1244</v>
      </c>
      <c r="H220" s="231"/>
      <c r="I220" s="231"/>
      <c r="J220" s="233"/>
      <c r="K220" s="513"/>
    </row>
    <row r="221" hidden="1" outlineLevel="1">
      <c r="A221" s="453"/>
      <c r="B221" s="234" t="str">
        <f>HYPERLINK("https://wiki.it.epicgames.net/display/FORT/Update+Android+APK+values+to+prevent+repackaging","Verify the Android APK allowlist is in the game config file")</f>
        <v>Verify the Android APK allowlist is in the game config file</v>
      </c>
      <c r="C221" s="77" t="s">
        <v>89</v>
      </c>
      <c r="D221" s="228">
        <f>$C$5-1</f>
        <v>45708</v>
      </c>
      <c r="E221" s="78"/>
      <c r="F221" s="76" t="s">
        <v>399</v>
      </c>
      <c r="G221" s="127" t="s">
        <v>400</v>
      </c>
      <c r="H221" s="74"/>
      <c r="I221" s="74"/>
      <c r="J221" s="74"/>
      <c r="K221" s="453"/>
    </row>
    <row r="222" hidden="1" outlineLevel="1">
      <c r="A222" s="466" t="s">
        <v>709</v>
      </c>
      <c r="B222" s="76" t="s">
        <v>401</v>
      </c>
      <c r="C222" s="77" t="s">
        <v>89</v>
      </c>
      <c r="D222" s="228">
        <f>$C$5</f>
        <v>45709</v>
      </c>
      <c r="E222" s="78"/>
      <c r="F222" s="76" t="s">
        <v>399</v>
      </c>
      <c r="G222" s="175"/>
      <c r="H222" s="147"/>
      <c r="I222" s="147"/>
      <c r="J222" s="147"/>
      <c r="K222" s="466"/>
    </row>
    <row r="223" hidden="1" outlineLevel="1">
      <c r="A223" s="514"/>
      <c r="B223" s="237" t="s">
        <v>402</v>
      </c>
      <c r="C223" s="77" t="s">
        <v>86</v>
      </c>
      <c r="D223" s="112">
        <f>$C$1-0</f>
        <v>45663</v>
      </c>
      <c r="E223" s="78"/>
      <c r="F223" s="238"/>
      <c r="G223" s="133" t="s">
        <v>1245</v>
      </c>
      <c r="H223" s="224"/>
      <c r="I223" s="224"/>
      <c r="J223" s="224"/>
      <c r="K223" s="514"/>
    </row>
    <row r="224" hidden="1" outlineLevel="1">
      <c r="A224" s="453"/>
      <c r="B224" s="91" t="s">
        <v>404</v>
      </c>
      <c r="C224" s="77" t="s">
        <v>86</v>
      </c>
      <c r="D224" s="112">
        <f t="shared" ref="D224:D225" si="18">$C$4-1</f>
        <v>45700</v>
      </c>
      <c r="E224" s="78"/>
      <c r="F224" s="239"/>
      <c r="G224" s="240" t="s">
        <v>405</v>
      </c>
      <c r="H224" s="224"/>
      <c r="I224" s="224"/>
      <c r="J224" s="224"/>
      <c r="K224" s="453"/>
    </row>
    <row r="225" hidden="1" outlineLevel="1">
      <c r="A225" s="514"/>
      <c r="B225" s="132" t="s">
        <v>1246</v>
      </c>
      <c r="C225" s="77" t="s">
        <v>86</v>
      </c>
      <c r="D225" s="112">
        <f t="shared" si="18"/>
        <v>45700</v>
      </c>
      <c r="E225" s="78"/>
      <c r="F225" s="239"/>
      <c r="G225" s="240" t="s">
        <v>1247</v>
      </c>
      <c r="H225" s="224"/>
      <c r="I225" s="224"/>
      <c r="J225" s="224"/>
      <c r="K225" s="514"/>
    </row>
    <row r="226" hidden="1" outlineLevel="1">
      <c r="A226" s="514"/>
      <c r="B226" s="133" t="s">
        <v>1248</v>
      </c>
      <c r="C226" s="77" t="s">
        <v>86</v>
      </c>
      <c r="D226" s="112">
        <f>$C$1-0</f>
        <v>45663</v>
      </c>
      <c r="E226" s="78"/>
      <c r="F226" s="129"/>
      <c r="G226" s="133" t="s">
        <v>1249</v>
      </c>
      <c r="H226" s="239"/>
      <c r="I226" s="239"/>
      <c r="J226" s="239"/>
      <c r="K226" s="514"/>
    </row>
    <row r="227" hidden="1" outlineLevel="1">
      <c r="A227" s="514"/>
      <c r="B227" s="132" t="s">
        <v>408</v>
      </c>
      <c r="C227" s="77" t="s">
        <v>89</v>
      </c>
      <c r="D227" s="112">
        <f t="shared" ref="D227:D230" si="19">$C$2</f>
        <v>45685</v>
      </c>
      <c r="E227" s="78"/>
      <c r="F227" s="240" t="s">
        <v>409</v>
      </c>
      <c r="G227" s="239" t="s">
        <v>410</v>
      </c>
      <c r="H227" s="224"/>
      <c r="I227" s="224"/>
      <c r="J227" s="224"/>
      <c r="K227" s="514"/>
    </row>
    <row r="228" hidden="1" outlineLevel="1">
      <c r="A228" s="514"/>
      <c r="B228" s="132" t="s">
        <v>411</v>
      </c>
      <c r="C228" s="77" t="s">
        <v>89</v>
      </c>
      <c r="D228" s="112">
        <f t="shared" si="19"/>
        <v>45685</v>
      </c>
      <c r="E228" s="78"/>
      <c r="F228" s="240" t="s">
        <v>409</v>
      </c>
      <c r="G228" s="224"/>
      <c r="H228" s="224"/>
      <c r="I228" s="224"/>
      <c r="J228" s="224"/>
      <c r="K228" s="514"/>
    </row>
    <row r="229" hidden="1" outlineLevel="1">
      <c r="A229" s="514"/>
      <c r="B229" s="132" t="s">
        <v>412</v>
      </c>
      <c r="C229" s="77" t="s">
        <v>89</v>
      </c>
      <c r="D229" s="112">
        <f t="shared" si="19"/>
        <v>45685</v>
      </c>
      <c r="E229" s="78"/>
      <c r="F229" s="240" t="s">
        <v>409</v>
      </c>
      <c r="G229" s="132" t="s">
        <v>413</v>
      </c>
      <c r="H229" s="224"/>
      <c r="I229" s="224"/>
      <c r="J229" s="224"/>
      <c r="K229" s="514"/>
    </row>
    <row r="230" hidden="1" outlineLevel="1">
      <c r="A230" s="514"/>
      <c r="B230" s="265" t="str">
        <f>HYPERLINK("https://wiki.it.epicgames.net/display/FORT/App+Submission","Create Version on iTunes Connect and let Publishing know")</f>
        <v>Create Version on iTunes Connect and let Publishing know</v>
      </c>
      <c r="C230" s="78" t="s">
        <v>86</v>
      </c>
      <c r="D230" s="112">
        <f t="shared" si="19"/>
        <v>45685</v>
      </c>
      <c r="E230" s="78"/>
      <c r="F230" s="138"/>
      <c r="G230" s="138"/>
      <c r="H230" s="224"/>
      <c r="I230" s="224"/>
      <c r="J230" s="224"/>
      <c r="K230" s="514"/>
    </row>
    <row r="231" hidden="1" outlineLevel="1">
      <c r="A231" s="514"/>
      <c r="B231" s="132" t="s">
        <v>414</v>
      </c>
      <c r="C231" s="78" t="s">
        <v>86</v>
      </c>
      <c r="D231" s="112">
        <f>$C$4-4</f>
        <v>45697</v>
      </c>
      <c r="E231" s="78"/>
      <c r="F231" s="138" t="s">
        <v>415</v>
      </c>
      <c r="G231" s="132"/>
      <c r="H231" s="224"/>
      <c r="I231" s="224"/>
      <c r="J231" s="224"/>
      <c r="K231" s="514"/>
    </row>
    <row r="232" hidden="1" outlineLevel="1">
      <c r="A232" s="515"/>
      <c r="B232" s="243"/>
      <c r="C232" s="244"/>
      <c r="D232" s="244"/>
      <c r="E232" s="244"/>
      <c r="F232" s="243"/>
      <c r="G232" s="243"/>
      <c r="H232" s="243"/>
      <c r="I232" s="243"/>
      <c r="J232" s="243"/>
      <c r="K232" s="515"/>
    </row>
    <row r="233" hidden="1" outlineLevel="1">
      <c r="A233" s="514"/>
      <c r="B233" s="132"/>
      <c r="C233" s="78"/>
      <c r="D233" s="112"/>
      <c r="E233" s="78"/>
      <c r="F233" s="245"/>
      <c r="G233" s="245"/>
      <c r="H233" s="224"/>
      <c r="I233" s="224"/>
      <c r="J233" s="224"/>
      <c r="K233" s="514"/>
    </row>
    <row r="234" hidden="1" outlineLevel="1">
      <c r="A234" s="514"/>
      <c r="B234" s="132" t="s">
        <v>416</v>
      </c>
      <c r="C234" s="78" t="s">
        <v>86</v>
      </c>
      <c r="D234" s="112">
        <f t="shared" ref="D234:D236" si="20">$C$4-4</f>
        <v>45697</v>
      </c>
      <c r="E234" s="78"/>
      <c r="F234" s="245"/>
      <c r="G234" s="245"/>
      <c r="H234" s="224"/>
      <c r="I234" s="224"/>
      <c r="J234" s="224"/>
      <c r="K234" s="514"/>
    </row>
    <row r="235" hidden="1" outlineLevel="1">
      <c r="A235" s="514"/>
      <c r="B235" s="132" t="s">
        <v>417</v>
      </c>
      <c r="C235" s="78"/>
      <c r="D235" s="112">
        <f t="shared" si="20"/>
        <v>45697</v>
      </c>
      <c r="E235" s="78"/>
      <c r="F235" s="245"/>
      <c r="G235" s="138" t="s">
        <v>418</v>
      </c>
      <c r="H235" s="224"/>
      <c r="I235" s="224"/>
      <c r="J235" s="224"/>
      <c r="K235" s="514"/>
    </row>
    <row r="236" hidden="1" outlineLevel="1">
      <c r="A236" s="516"/>
      <c r="B236" s="247" t="s">
        <v>419</v>
      </c>
      <c r="C236" s="248" t="s">
        <v>89</v>
      </c>
      <c r="D236" s="112">
        <f t="shared" si="20"/>
        <v>45697</v>
      </c>
      <c r="E236" s="249"/>
      <c r="F236" s="250" t="s">
        <v>409</v>
      </c>
      <c r="G236" s="247"/>
      <c r="H236" s="224"/>
      <c r="I236" s="224"/>
      <c r="J236" s="224"/>
      <c r="K236" s="516"/>
    </row>
    <row r="237" hidden="1" outlineLevel="1">
      <c r="A237" s="516"/>
      <c r="B237" s="247" t="s">
        <v>420</v>
      </c>
      <c r="C237" s="248" t="s">
        <v>89</v>
      </c>
      <c r="D237" s="112">
        <f>$C$4-1</f>
        <v>45700</v>
      </c>
      <c r="E237" s="249"/>
      <c r="F237" s="250" t="s">
        <v>409</v>
      </c>
      <c r="G237" s="247" t="s">
        <v>421</v>
      </c>
      <c r="H237" s="224"/>
      <c r="I237" s="224"/>
      <c r="J237" s="224"/>
      <c r="K237" s="516"/>
    </row>
    <row r="238" hidden="1" outlineLevel="1">
      <c r="A238" s="453"/>
      <c r="B238" s="91" t="s">
        <v>422</v>
      </c>
      <c r="C238" s="77" t="s">
        <v>86</v>
      </c>
      <c r="D238" s="228">
        <f>$C$4</f>
        <v>45701</v>
      </c>
      <c r="E238" s="78"/>
      <c r="F238" s="138"/>
      <c r="G238" s="224"/>
      <c r="H238" s="224"/>
      <c r="I238" s="224"/>
      <c r="J238" s="224"/>
      <c r="K238" s="453"/>
    </row>
    <row r="239" hidden="1" outlineLevel="1">
      <c r="A239" s="453"/>
      <c r="B239" s="91" t="s">
        <v>426</v>
      </c>
      <c r="C239" s="78" t="s">
        <v>86</v>
      </c>
      <c r="D239" s="228">
        <f t="shared" ref="D239:D245" si="21">$C$5-2</f>
        <v>45707</v>
      </c>
      <c r="E239" s="78"/>
      <c r="F239" s="138"/>
      <c r="G239" s="138"/>
      <c r="H239" s="224"/>
      <c r="I239" s="224"/>
      <c r="J239" s="224"/>
      <c r="K239" s="453"/>
    </row>
    <row r="240" hidden="1" outlineLevel="1">
      <c r="A240" s="517"/>
      <c r="B240" s="253" t="s">
        <v>427</v>
      </c>
      <c r="C240" s="78" t="s">
        <v>86</v>
      </c>
      <c r="D240" s="228">
        <f t="shared" si="21"/>
        <v>45707</v>
      </c>
      <c r="E240" s="78"/>
      <c r="F240" s="138"/>
      <c r="G240" s="224"/>
      <c r="H240" s="224"/>
      <c r="I240" s="224"/>
      <c r="J240" s="224"/>
      <c r="K240" s="517"/>
    </row>
    <row r="241" hidden="1" outlineLevel="1">
      <c r="A241" s="517"/>
      <c r="B241" s="253" t="s">
        <v>428</v>
      </c>
      <c r="C241" s="78" t="s">
        <v>86</v>
      </c>
      <c r="D241" s="228">
        <f t="shared" si="21"/>
        <v>45707</v>
      </c>
      <c r="E241" s="78"/>
      <c r="F241" s="138"/>
      <c r="G241" s="224"/>
      <c r="H241" s="224"/>
      <c r="I241" s="224"/>
      <c r="J241" s="224"/>
      <c r="K241" s="517"/>
    </row>
    <row r="242" hidden="1" outlineLevel="1">
      <c r="A242" s="517"/>
      <c r="B242" s="253" t="s">
        <v>429</v>
      </c>
      <c r="C242" s="78" t="s">
        <v>86</v>
      </c>
      <c r="D242" s="228">
        <f t="shared" si="21"/>
        <v>45707</v>
      </c>
      <c r="E242" s="78"/>
      <c r="F242" s="138"/>
      <c r="G242" s="224"/>
      <c r="H242" s="224"/>
      <c r="I242" s="224"/>
      <c r="J242" s="224"/>
      <c r="K242" s="517"/>
    </row>
    <row r="243" hidden="1" outlineLevel="1">
      <c r="A243" s="514"/>
      <c r="B243" s="132" t="s">
        <v>430</v>
      </c>
      <c r="C243" s="78" t="s">
        <v>86</v>
      </c>
      <c r="D243" s="228">
        <f t="shared" si="21"/>
        <v>45707</v>
      </c>
      <c r="E243" s="78"/>
      <c r="F243" s="224"/>
      <c r="G243" s="224"/>
      <c r="H243" s="224"/>
      <c r="I243" s="224"/>
      <c r="J243" s="224"/>
      <c r="K243" s="514"/>
    </row>
    <row r="244" hidden="1" outlineLevel="1">
      <c r="A244" s="514"/>
      <c r="B244" s="132" t="s">
        <v>431</v>
      </c>
      <c r="C244" s="78" t="s">
        <v>86</v>
      </c>
      <c r="D244" s="228">
        <f t="shared" si="21"/>
        <v>45707</v>
      </c>
      <c r="E244" s="78"/>
      <c r="F244" s="224"/>
      <c r="G244" s="239"/>
      <c r="H244" s="224"/>
      <c r="I244" s="224"/>
      <c r="J244" s="224"/>
      <c r="K244" s="514"/>
    </row>
    <row r="245" hidden="1" outlineLevel="1">
      <c r="A245" s="453"/>
      <c r="B245" s="91" t="s">
        <v>432</v>
      </c>
      <c r="C245" s="77" t="s">
        <v>86</v>
      </c>
      <c r="D245" s="228">
        <f t="shared" si="21"/>
        <v>45707</v>
      </c>
      <c r="E245" s="78"/>
      <c r="F245" s="224"/>
      <c r="G245" s="239"/>
      <c r="H245" s="224"/>
      <c r="I245" s="224"/>
      <c r="J245" s="224"/>
      <c r="K245" s="453"/>
    </row>
    <row r="246" hidden="1" outlineLevel="1">
      <c r="A246" s="518"/>
      <c r="B246" s="255" t="s">
        <v>433</v>
      </c>
      <c r="C246" s="78" t="s">
        <v>86</v>
      </c>
      <c r="D246" s="228">
        <f t="shared" ref="D246:D249" si="22">$C$5-1</f>
        <v>45708</v>
      </c>
      <c r="E246" s="78"/>
      <c r="F246" s="256"/>
      <c r="G246" s="256"/>
      <c r="H246" s="224"/>
      <c r="I246" s="224"/>
      <c r="J246" s="224"/>
      <c r="K246" s="518"/>
    </row>
    <row r="247" hidden="1" outlineLevel="1">
      <c r="A247" s="519"/>
      <c r="B247" s="258" t="str">
        <f>HYPERLINK("https://wiki.it.epicgames.net/pages/viewpage.action?pageId=54231764","Live: Update iOS Build Info")</f>
        <v>Live: Update iOS Build Info</v>
      </c>
      <c r="C247" s="78" t="s">
        <v>86</v>
      </c>
      <c r="D247" s="228">
        <f t="shared" si="22"/>
        <v>45708</v>
      </c>
      <c r="E247" s="78"/>
      <c r="F247" s="259"/>
      <c r="G247" s="256"/>
      <c r="H247" s="224"/>
      <c r="I247" s="224"/>
      <c r="J247" s="224"/>
      <c r="K247" s="519"/>
    </row>
    <row r="248" hidden="1" outlineLevel="1">
      <c r="A248" s="518"/>
      <c r="B248" s="255" t="s">
        <v>434</v>
      </c>
      <c r="C248" s="78" t="s">
        <v>86</v>
      </c>
      <c r="D248" s="228">
        <f t="shared" si="22"/>
        <v>45708</v>
      </c>
      <c r="E248" s="78"/>
      <c r="F248" s="256"/>
      <c r="G248" s="260"/>
      <c r="H248" s="224"/>
      <c r="I248" s="224"/>
      <c r="J248" s="224"/>
      <c r="K248" s="518"/>
    </row>
    <row r="249" hidden="1" outlineLevel="1">
      <c r="A249" s="520"/>
      <c r="B249" s="259" t="s">
        <v>435</v>
      </c>
      <c r="C249" s="78" t="s">
        <v>86</v>
      </c>
      <c r="D249" s="228">
        <f t="shared" si="22"/>
        <v>45708</v>
      </c>
      <c r="E249" s="78"/>
      <c r="F249" s="256"/>
      <c r="G249" s="262" t="s">
        <v>436</v>
      </c>
      <c r="H249" s="224"/>
      <c r="I249" s="224"/>
      <c r="J249" s="224"/>
      <c r="K249" s="520"/>
    </row>
    <row r="250" hidden="1" outlineLevel="1">
      <c r="A250" s="521"/>
      <c r="B250" s="264" t="str">
        <f>HYPERLINK("https://docs.google.com/spreadsheets/d/13zN-3PxF1dWYZNPQOC8tHAGskyl3QszIE9TxYZl-Hmo/edit#gid=0","Update Apple Cert Timing Tracker")</f>
        <v>Update Apple Cert Timing Tracker</v>
      </c>
      <c r="C250" s="78" t="s">
        <v>86</v>
      </c>
      <c r="D250" s="228">
        <f>$C$5</f>
        <v>45709</v>
      </c>
      <c r="E250" s="78"/>
      <c r="F250" s="256"/>
      <c r="G250" s="256"/>
      <c r="H250" s="224"/>
      <c r="I250" s="224"/>
      <c r="J250" s="224"/>
      <c r="K250" s="521"/>
    </row>
    <row r="251" hidden="1" outlineLevel="1">
      <c r="A251" s="514"/>
      <c r="B251" s="265" t="str">
        <f>HYPERLINK("https://wiki.it.epicgames.net/display/FORT/EULA+Management","Update EULA if requested by Legal")</f>
        <v>Update EULA if requested by Legal</v>
      </c>
      <c r="C251" s="78" t="s">
        <v>86</v>
      </c>
      <c r="D251" s="112">
        <f>$C$2</f>
        <v>45685</v>
      </c>
      <c r="E251" s="78"/>
      <c r="F251" s="138"/>
      <c r="G251" s="138"/>
      <c r="H251" s="224"/>
      <c r="I251" s="224"/>
      <c r="J251" s="224"/>
      <c r="K251" s="514"/>
    </row>
    <row r="252" hidden="1" outlineLevel="1">
      <c r="A252" s="514"/>
      <c r="B252" s="266" t="s">
        <v>437</v>
      </c>
      <c r="C252" s="78"/>
      <c r="D252" s="228"/>
      <c r="E252" s="78"/>
      <c r="F252" s="240"/>
      <c r="G252" s="224"/>
      <c r="H252" s="224"/>
      <c r="I252" s="224"/>
      <c r="J252" s="224"/>
      <c r="K252" s="514"/>
    </row>
    <row r="253" hidden="1" outlineLevel="1">
      <c r="A253" s="514"/>
      <c r="B253" s="132" t="s">
        <v>438</v>
      </c>
      <c r="C253" s="78" t="s">
        <v>86</v>
      </c>
      <c r="D253" s="228">
        <f>$C$5-1</f>
        <v>45708</v>
      </c>
      <c r="E253" s="78"/>
      <c r="F253" s="240" t="s">
        <v>439</v>
      </c>
      <c r="G253" s="224" t="s">
        <v>440</v>
      </c>
      <c r="H253" s="224"/>
      <c r="I253" s="224"/>
      <c r="J253" s="224"/>
      <c r="K253" s="514"/>
    </row>
    <row r="254" hidden="1" outlineLevel="1">
      <c r="A254" s="514"/>
      <c r="B254" s="132" t="s">
        <v>441</v>
      </c>
      <c r="C254" s="78" t="s">
        <v>86</v>
      </c>
      <c r="D254" s="228">
        <f>$C$5</f>
        <v>45709</v>
      </c>
      <c r="E254" s="267"/>
      <c r="F254" s="256"/>
      <c r="G254" s="224" t="s">
        <v>442</v>
      </c>
      <c r="H254" s="256"/>
      <c r="I254" s="256"/>
      <c r="J254" s="256"/>
      <c r="K254" s="514"/>
    </row>
    <row r="255" hidden="1" outlineLevel="1">
      <c r="A255" s="522"/>
      <c r="B255" s="270" t="s">
        <v>443</v>
      </c>
      <c r="C255" s="271" t="s">
        <v>86</v>
      </c>
      <c r="D255" s="112">
        <f>$C$2-0</f>
        <v>45685</v>
      </c>
      <c r="E255" s="271"/>
      <c r="F255" s="272" t="s">
        <v>444</v>
      </c>
      <c r="G255" s="273" t="s">
        <v>445</v>
      </c>
      <c r="H255" s="274"/>
      <c r="I255" s="274"/>
      <c r="J255" s="274"/>
      <c r="K255" s="522"/>
    </row>
    <row r="256" hidden="1" outlineLevel="1">
      <c r="A256" s="523"/>
      <c r="B256" s="270" t="s">
        <v>446</v>
      </c>
      <c r="C256" s="277" t="s">
        <v>86</v>
      </c>
      <c r="D256" s="112">
        <f t="shared" ref="D256:D257" si="23">$C$4-2</f>
        <v>45699</v>
      </c>
      <c r="E256" s="271"/>
      <c r="F256" s="278"/>
      <c r="G256" s="279" t="s">
        <v>1250</v>
      </c>
      <c r="H256" s="280"/>
      <c r="I256" s="280"/>
      <c r="J256" s="280"/>
      <c r="K256" s="523"/>
    </row>
    <row r="257" hidden="1" outlineLevel="1">
      <c r="A257" s="524"/>
      <c r="B257" s="273" t="s">
        <v>448</v>
      </c>
      <c r="C257" s="277" t="s">
        <v>86</v>
      </c>
      <c r="D257" s="112">
        <f t="shared" si="23"/>
        <v>45699</v>
      </c>
      <c r="E257" s="271"/>
      <c r="F257" s="274"/>
      <c r="G257" s="280"/>
      <c r="H257" s="280"/>
      <c r="I257" s="280"/>
      <c r="J257" s="280"/>
      <c r="K257" s="524"/>
    </row>
    <row r="258" hidden="1" outlineLevel="1">
      <c r="A258" s="525"/>
      <c r="B258" s="284" t="s">
        <v>449</v>
      </c>
      <c r="C258" s="277" t="s">
        <v>86</v>
      </c>
      <c r="D258" s="228">
        <f>$C$5</f>
        <v>45709</v>
      </c>
      <c r="E258" s="271"/>
      <c r="F258" s="285" t="s">
        <v>450</v>
      </c>
      <c r="G258" s="286" t="str">
        <f>HYPERLINK("https://docs.google.com/document/d/1VPowc57sNv-UAieIga-ya4XN5nyUsLRH4hxsWUKyaC0/edit","Instruction Doc")</f>
        <v>Instruction Doc</v>
      </c>
      <c r="H258" s="287"/>
      <c r="I258" s="287"/>
      <c r="J258" s="287"/>
      <c r="K258" s="525"/>
    </row>
    <row r="259" hidden="1" outlineLevel="1">
      <c r="A259" s="290" t="s">
        <v>1251</v>
      </c>
      <c r="C259" s="102"/>
      <c r="D259" s="112"/>
      <c r="E259" s="103"/>
      <c r="F259" s="291"/>
      <c r="G259" s="292"/>
      <c r="H259" s="256"/>
      <c r="I259" s="256"/>
      <c r="J259" s="256"/>
      <c r="K259" s="290"/>
    </row>
    <row r="260" hidden="1" outlineLevel="1">
      <c r="A260" s="514"/>
      <c r="B260" s="132" t="s">
        <v>441</v>
      </c>
      <c r="C260" s="78" t="s">
        <v>86</v>
      </c>
      <c r="D260" s="228">
        <f>$C$5</f>
        <v>45709</v>
      </c>
      <c r="E260" s="267"/>
      <c r="F260" s="256"/>
      <c r="G260" s="224" t="s">
        <v>442</v>
      </c>
      <c r="H260" s="256"/>
      <c r="I260" s="256"/>
      <c r="J260" s="256"/>
      <c r="K260" s="514"/>
    </row>
    <row r="261" hidden="1" outlineLevel="1">
      <c r="A261" s="526"/>
      <c r="B261" s="294" t="s">
        <v>1252</v>
      </c>
      <c r="C261" s="77" t="s">
        <v>86</v>
      </c>
      <c r="D261" s="228" t="str">
        <f t="shared" ref="D261:D268" si="24">#REF!</f>
        <v>#REF!</v>
      </c>
      <c r="E261" s="295"/>
      <c r="F261" s="296"/>
      <c r="G261" s="297" t="s">
        <v>1253</v>
      </c>
      <c r="H261" s="298"/>
      <c r="I261" s="298"/>
      <c r="J261" s="298"/>
      <c r="K261" s="526"/>
    </row>
    <row r="262" hidden="1" outlineLevel="1">
      <c r="A262" s="526"/>
      <c r="B262" s="294" t="s">
        <v>1254</v>
      </c>
      <c r="C262" s="77" t="s">
        <v>86</v>
      </c>
      <c r="D262" s="228" t="str">
        <f t="shared" si="24"/>
        <v>#REF!</v>
      </c>
      <c r="E262" s="295"/>
      <c r="F262" s="296"/>
      <c r="G262" s="300" t="s">
        <v>454</v>
      </c>
      <c r="H262" s="298"/>
      <c r="I262" s="298"/>
      <c r="J262" s="298"/>
      <c r="K262" s="526"/>
    </row>
    <row r="263" hidden="1" outlineLevel="1">
      <c r="A263" s="526"/>
      <c r="B263" s="294" t="s">
        <v>1255</v>
      </c>
      <c r="C263" s="77" t="s">
        <v>86</v>
      </c>
      <c r="D263" s="228" t="str">
        <f t="shared" si="24"/>
        <v>#REF!</v>
      </c>
      <c r="E263" s="295"/>
      <c r="F263" s="296" t="s">
        <v>456</v>
      </c>
      <c r="G263" s="297" t="s">
        <v>1256</v>
      </c>
      <c r="H263" s="298"/>
      <c r="I263" s="298"/>
      <c r="J263" s="298"/>
      <c r="K263" s="526"/>
    </row>
    <row r="264" hidden="1" outlineLevel="1">
      <c r="A264" s="526"/>
      <c r="B264" s="294" t="s">
        <v>1257</v>
      </c>
      <c r="C264" s="77" t="s">
        <v>86</v>
      </c>
      <c r="D264" s="228" t="str">
        <f t="shared" si="24"/>
        <v>#REF!</v>
      </c>
      <c r="E264" s="295"/>
      <c r="F264" s="296" t="s">
        <v>459</v>
      </c>
      <c r="G264" s="301" t="s">
        <v>460</v>
      </c>
      <c r="H264" s="302"/>
      <c r="I264" s="302"/>
      <c r="J264" s="302"/>
      <c r="K264" s="526"/>
    </row>
    <row r="265" hidden="1" outlineLevel="1">
      <c r="A265" s="526"/>
      <c r="B265" s="294" t="s">
        <v>1258</v>
      </c>
      <c r="C265" s="77" t="s">
        <v>86</v>
      </c>
      <c r="D265" s="228" t="str">
        <f t="shared" si="24"/>
        <v>#REF!</v>
      </c>
      <c r="E265" s="295"/>
      <c r="F265" s="296"/>
      <c r="G265" s="304" t="s">
        <v>462</v>
      </c>
      <c r="H265" s="305"/>
      <c r="I265" s="305"/>
      <c r="J265" s="305"/>
      <c r="K265" s="526"/>
    </row>
    <row r="266" hidden="1" outlineLevel="1">
      <c r="A266" s="526"/>
      <c r="B266" s="294" t="s">
        <v>1259</v>
      </c>
      <c r="C266" s="77" t="s">
        <v>86</v>
      </c>
      <c r="D266" s="228" t="str">
        <f t="shared" si="24"/>
        <v>#REF!</v>
      </c>
      <c r="E266" s="295"/>
      <c r="F266" s="296"/>
      <c r="G266" s="304" t="s">
        <v>464</v>
      </c>
      <c r="H266" s="305"/>
      <c r="I266" s="305"/>
      <c r="J266" s="305"/>
      <c r="K266" s="526"/>
    </row>
    <row r="267" hidden="1" outlineLevel="1">
      <c r="A267" s="526"/>
      <c r="B267" s="294" t="s">
        <v>1260</v>
      </c>
      <c r="C267" s="77" t="s">
        <v>86</v>
      </c>
      <c r="D267" s="228" t="str">
        <f t="shared" si="24"/>
        <v>#REF!</v>
      </c>
      <c r="E267" s="295"/>
      <c r="F267" s="307" t="s">
        <v>466</v>
      </c>
      <c r="G267" s="308" t="s">
        <v>467</v>
      </c>
      <c r="H267" s="309"/>
      <c r="I267" s="309"/>
      <c r="J267" s="309"/>
      <c r="K267" s="526"/>
    </row>
    <row r="268" hidden="1" outlineLevel="1">
      <c r="A268" s="526"/>
      <c r="B268" s="311" t="s">
        <v>1261</v>
      </c>
      <c r="C268" s="77" t="s">
        <v>86</v>
      </c>
      <c r="D268" s="228" t="str">
        <f t="shared" si="24"/>
        <v>#REF!</v>
      </c>
      <c r="E268" s="295"/>
      <c r="F268" s="307"/>
      <c r="G268" s="312" t="s">
        <v>1262</v>
      </c>
      <c r="H268" s="313"/>
      <c r="I268" s="313" t="s">
        <v>470</v>
      </c>
      <c r="J268" s="313"/>
      <c r="K268" s="526"/>
    </row>
    <row r="269" hidden="1" outlineLevel="1">
      <c r="A269" s="316" t="s">
        <v>1263</v>
      </c>
      <c r="C269" s="317"/>
      <c r="D269" s="318"/>
      <c r="E269" s="202"/>
      <c r="F269" s="319"/>
      <c r="G269" s="319"/>
      <c r="H269" s="313"/>
      <c r="I269" s="313"/>
      <c r="J269" s="313"/>
      <c r="K269" s="316"/>
    </row>
    <row r="270" hidden="1" outlineLevel="1">
      <c r="A270" s="501"/>
      <c r="B270" s="320" t="s">
        <v>91</v>
      </c>
      <c r="C270" s="58" t="s">
        <v>92</v>
      </c>
      <c r="D270" s="222" t="s">
        <v>93</v>
      </c>
      <c r="E270" s="58" t="s">
        <v>272</v>
      </c>
      <c r="F270" s="58" t="s">
        <v>95</v>
      </c>
      <c r="G270" s="58" t="s">
        <v>273</v>
      </c>
      <c r="H270" s="313"/>
      <c r="I270" s="313"/>
      <c r="J270" s="313"/>
      <c r="K270" s="501"/>
    </row>
    <row r="271" hidden="1" outlineLevel="1">
      <c r="A271" s="526"/>
      <c r="B271" s="321" t="s">
        <v>1264</v>
      </c>
      <c r="C271" s="77" t="s">
        <v>86</v>
      </c>
      <c r="D271" s="228" t="str">
        <f t="shared" ref="D271:D278" si="25">#REF!</f>
        <v>#REF!</v>
      </c>
      <c r="E271" s="322"/>
      <c r="F271" s="296"/>
      <c r="G271" s="312" t="s">
        <v>1265</v>
      </c>
      <c r="H271" s="313"/>
      <c r="I271" s="313"/>
      <c r="J271" s="313"/>
      <c r="K271" s="526"/>
    </row>
    <row r="272" hidden="1" outlineLevel="1">
      <c r="A272" s="526"/>
      <c r="B272" s="323" t="s">
        <v>473</v>
      </c>
      <c r="C272" s="77" t="s">
        <v>86</v>
      </c>
      <c r="D272" s="228" t="str">
        <f t="shared" si="25"/>
        <v>#REF!</v>
      </c>
      <c r="E272" s="322"/>
      <c r="F272" s="296"/>
      <c r="G272" s="308" t="s">
        <v>474</v>
      </c>
      <c r="H272" s="313"/>
      <c r="I272" s="313"/>
      <c r="J272" s="313"/>
      <c r="K272" s="526"/>
    </row>
    <row r="273" hidden="1" outlineLevel="1">
      <c r="A273" s="526"/>
      <c r="B273" s="323" t="s">
        <v>475</v>
      </c>
      <c r="C273" s="77" t="s">
        <v>86</v>
      </c>
      <c r="D273" s="228" t="str">
        <f t="shared" si="25"/>
        <v>#REF!</v>
      </c>
      <c r="E273" s="322"/>
      <c r="F273" s="296"/>
      <c r="G273" s="308" t="s">
        <v>476</v>
      </c>
      <c r="H273" s="313"/>
      <c r="I273" s="313"/>
      <c r="J273" s="313"/>
      <c r="K273" s="526"/>
    </row>
    <row r="274" hidden="1" outlineLevel="1">
      <c r="A274" s="526"/>
      <c r="B274" s="132" t="s">
        <v>1266</v>
      </c>
      <c r="C274" s="77" t="s">
        <v>86</v>
      </c>
      <c r="D274" s="228" t="str">
        <f t="shared" si="25"/>
        <v>#REF!</v>
      </c>
      <c r="E274" s="322"/>
      <c r="F274" s="296"/>
      <c r="G274" s="324" t="s">
        <v>478</v>
      </c>
      <c r="H274" s="313"/>
      <c r="I274" s="313"/>
      <c r="J274" s="313"/>
      <c r="K274" s="526"/>
    </row>
    <row r="275" hidden="1" outlineLevel="1">
      <c r="A275" s="526"/>
      <c r="B275" s="325" t="s">
        <v>479</v>
      </c>
      <c r="C275" s="77" t="s">
        <v>86</v>
      </c>
      <c r="D275" s="228" t="str">
        <f t="shared" si="25"/>
        <v>#REF!</v>
      </c>
      <c r="E275" s="322"/>
      <c r="F275" s="296"/>
      <c r="G275" s="308" t="s">
        <v>480</v>
      </c>
      <c r="H275" s="313"/>
      <c r="I275" s="313"/>
      <c r="J275" s="313"/>
      <c r="K275" s="526"/>
    </row>
    <row r="276" hidden="1" outlineLevel="1">
      <c r="A276" s="526"/>
      <c r="B276" s="323" t="s">
        <v>481</v>
      </c>
      <c r="C276" s="77" t="s">
        <v>86</v>
      </c>
      <c r="D276" s="228" t="str">
        <f t="shared" si="25"/>
        <v>#REF!</v>
      </c>
      <c r="E276" s="322"/>
      <c r="F276" s="296"/>
      <c r="G276" s="308" t="s">
        <v>482</v>
      </c>
      <c r="H276" s="313"/>
      <c r="I276" s="313"/>
      <c r="J276" s="313"/>
      <c r="K276" s="526"/>
    </row>
    <row r="277" hidden="1" outlineLevel="1">
      <c r="A277" s="526"/>
      <c r="B277" s="321" t="s">
        <v>1267</v>
      </c>
      <c r="C277" s="77" t="s">
        <v>86</v>
      </c>
      <c r="D277" s="228" t="str">
        <f t="shared" si="25"/>
        <v>#REF!</v>
      </c>
      <c r="E277" s="322"/>
      <c r="F277" s="296"/>
      <c r="G277" s="308" t="s">
        <v>484</v>
      </c>
      <c r="H277" s="313"/>
      <c r="I277" s="313"/>
      <c r="J277" s="313"/>
      <c r="K277" s="526"/>
    </row>
    <row r="278" hidden="1" outlineLevel="1">
      <c r="A278" s="526"/>
      <c r="B278" s="326" t="s">
        <v>1268</v>
      </c>
      <c r="C278" s="77" t="s">
        <v>86</v>
      </c>
      <c r="D278" s="228" t="str">
        <f t="shared" si="25"/>
        <v>#REF!</v>
      </c>
      <c r="E278" s="322"/>
      <c r="F278" s="327" t="s">
        <v>486</v>
      </c>
      <c r="G278" s="328" t="s">
        <v>1269</v>
      </c>
      <c r="H278" s="313"/>
      <c r="I278" s="313"/>
      <c r="J278" s="313"/>
      <c r="K278" s="526"/>
    </row>
    <row r="279" hidden="1" outlineLevel="1">
      <c r="A279" s="316" t="s">
        <v>1270</v>
      </c>
      <c r="C279" s="317"/>
      <c r="D279" s="318"/>
      <c r="E279" s="202"/>
      <c r="F279" s="319"/>
      <c r="G279" s="319"/>
      <c r="H279" s="313"/>
      <c r="I279" s="313"/>
      <c r="J279" s="313"/>
      <c r="K279" s="316"/>
    </row>
    <row r="280" hidden="1" outlineLevel="1">
      <c r="A280" s="501"/>
      <c r="B280" s="320" t="s">
        <v>91</v>
      </c>
      <c r="C280" s="58" t="s">
        <v>92</v>
      </c>
      <c r="D280" s="222" t="s">
        <v>93</v>
      </c>
      <c r="E280" s="58" t="s">
        <v>272</v>
      </c>
      <c r="F280" s="58" t="s">
        <v>95</v>
      </c>
      <c r="G280" s="58" t="s">
        <v>273</v>
      </c>
      <c r="H280" s="313"/>
      <c r="I280" s="313"/>
      <c r="J280" s="313"/>
      <c r="K280" s="501"/>
    </row>
    <row r="281" hidden="1" outlineLevel="2">
      <c r="A281" s="453" t="s">
        <v>875</v>
      </c>
      <c r="B281" s="88" t="s">
        <v>1271</v>
      </c>
      <c r="C281" s="77" t="s">
        <v>86</v>
      </c>
      <c r="D281" s="228">
        <f>$C$5</f>
        <v>45709</v>
      </c>
      <c r="E281" s="78"/>
      <c r="F281" s="175"/>
      <c r="G281" s="175" t="s">
        <v>489</v>
      </c>
      <c r="H281" s="147"/>
      <c r="I281" s="147"/>
      <c r="J281" s="329" t="s">
        <v>170</v>
      </c>
      <c r="K281" s="453"/>
    </row>
    <row r="282" hidden="1" outlineLevel="1">
      <c r="A282" s="526"/>
      <c r="B282" s="323" t="s">
        <v>490</v>
      </c>
      <c r="C282" s="77" t="s">
        <v>86</v>
      </c>
      <c r="D282" s="228" t="str">
        <f t="shared" ref="D282:D288" si="26">#REF!</f>
        <v>#REF!</v>
      </c>
      <c r="E282" s="295"/>
      <c r="F282" s="296"/>
      <c r="G282" s="308" t="s">
        <v>491</v>
      </c>
      <c r="H282" s="313"/>
      <c r="I282" s="313"/>
      <c r="J282" s="313"/>
      <c r="K282" s="526"/>
    </row>
    <row r="283" hidden="1" outlineLevel="1">
      <c r="A283" s="526"/>
      <c r="B283" s="323" t="s">
        <v>492</v>
      </c>
      <c r="C283" s="77" t="s">
        <v>86</v>
      </c>
      <c r="D283" s="228" t="str">
        <f t="shared" si="26"/>
        <v>#REF!</v>
      </c>
      <c r="E283" s="295"/>
      <c r="F283" s="296"/>
      <c r="G283" s="308" t="s">
        <v>493</v>
      </c>
      <c r="H283" s="313"/>
      <c r="I283" s="313"/>
      <c r="J283" s="313"/>
      <c r="K283" s="526"/>
    </row>
    <row r="284" hidden="1" outlineLevel="1">
      <c r="A284" s="526"/>
      <c r="B284" s="323" t="s">
        <v>494</v>
      </c>
      <c r="C284" s="77" t="s">
        <v>86</v>
      </c>
      <c r="D284" s="228" t="str">
        <f t="shared" si="26"/>
        <v>#REF!</v>
      </c>
      <c r="E284" s="295"/>
      <c r="F284" s="307" t="s">
        <v>495</v>
      </c>
      <c r="G284" s="301" t="s">
        <v>496</v>
      </c>
      <c r="H284" s="313"/>
      <c r="I284" s="313"/>
      <c r="J284" s="313"/>
      <c r="K284" s="526"/>
    </row>
    <row r="285" hidden="1" outlineLevel="1">
      <c r="A285" s="526"/>
      <c r="B285" s="323" t="s">
        <v>497</v>
      </c>
      <c r="C285" s="77" t="s">
        <v>86</v>
      </c>
      <c r="D285" s="228" t="str">
        <f t="shared" si="26"/>
        <v>#REF!</v>
      </c>
      <c r="E285" s="295"/>
      <c r="F285" s="296"/>
      <c r="G285" s="330" t="s">
        <v>1272</v>
      </c>
      <c r="H285" s="313"/>
      <c r="I285" s="313"/>
      <c r="J285" s="313"/>
      <c r="K285" s="526"/>
    </row>
    <row r="286" hidden="1" outlineLevel="1">
      <c r="A286" s="526"/>
      <c r="B286" s="323" t="s">
        <v>499</v>
      </c>
      <c r="C286" s="77" t="s">
        <v>86</v>
      </c>
      <c r="D286" s="228" t="str">
        <f t="shared" si="26"/>
        <v>#REF!</v>
      </c>
      <c r="E286" s="295"/>
      <c r="F286" s="296"/>
      <c r="G286" s="312" t="s">
        <v>1273</v>
      </c>
      <c r="H286" s="313"/>
      <c r="I286" s="313"/>
      <c r="J286" s="313"/>
      <c r="K286" s="526"/>
    </row>
    <row r="287" hidden="1" outlineLevel="1">
      <c r="A287" s="526"/>
      <c r="B287" s="323" t="s">
        <v>501</v>
      </c>
      <c r="C287" s="77" t="s">
        <v>86</v>
      </c>
      <c r="D287" s="228" t="str">
        <f t="shared" si="26"/>
        <v>#REF!</v>
      </c>
      <c r="E287" s="295"/>
      <c r="F287" s="296"/>
      <c r="G287" s="331" t="s">
        <v>502</v>
      </c>
      <c r="H287" s="313"/>
      <c r="I287" s="313"/>
      <c r="J287" s="313"/>
      <c r="K287" s="526"/>
    </row>
    <row r="288" hidden="1" outlineLevel="1">
      <c r="A288" s="510"/>
      <c r="B288" s="323" t="s">
        <v>503</v>
      </c>
      <c r="C288" s="322" t="s">
        <v>86</v>
      </c>
      <c r="D288" s="228" t="str">
        <f t="shared" si="26"/>
        <v>#REF!</v>
      </c>
      <c r="E288" s="322"/>
      <c r="F288" s="307"/>
      <c r="G288" s="307"/>
      <c r="H288" s="313"/>
      <c r="I288" s="313"/>
      <c r="J288" s="313"/>
      <c r="K288" s="510"/>
    </row>
  </sheetData>
  <mergeCells count="18">
    <mergeCell ref="A7:B7"/>
    <mergeCell ref="A10:B10"/>
    <mergeCell ref="A32:B32"/>
    <mergeCell ref="C44:E44"/>
    <mergeCell ref="A51:B51"/>
    <mergeCell ref="C55:E55"/>
    <mergeCell ref="A58:B58"/>
    <mergeCell ref="A218:B218"/>
    <mergeCell ref="A259:B259"/>
    <mergeCell ref="A269:B269"/>
    <mergeCell ref="A279:B279"/>
    <mergeCell ref="A96:B96"/>
    <mergeCell ref="A122:B122"/>
    <mergeCell ref="A135:B135"/>
    <mergeCell ref="A156:G156"/>
    <mergeCell ref="A157:B157"/>
    <mergeCell ref="A168:B168"/>
    <mergeCell ref="A191:B191"/>
  </mergeCells>
  <conditionalFormatting sqref="C7:H7 C10:H10 C32:H32 C51 C58:H58 C96:H96 C122:H122">
    <cfRule type="expression" dxfId="0" priority="1">
      <formula>EXACT($C7, "IN PROGRESS")</formula>
    </cfRule>
  </conditionalFormatting>
  <conditionalFormatting sqref="C7:H7 C10:H10 C32:H32 C51 C58:H58 C96:H96 C122:H122">
    <cfRule type="expression" dxfId="1" priority="2">
      <formula>EXACT($C7, "DONE")</formula>
    </cfRule>
  </conditionalFormatting>
  <conditionalFormatting sqref="C7:H7 C10:H10 C32:H32 C51 C58:H58 C96:H96 C122:H122">
    <cfRule type="expression" dxfId="2" priority="3">
      <formula>EXACT($C7, "N/A")</formula>
    </cfRule>
  </conditionalFormatting>
  <conditionalFormatting sqref="C7:H7 C10:H10 C32:H32 C51 C58:H58 C96:H96 C122:H122">
    <cfRule type="expression" dxfId="3" priority="4">
      <formula>EXACT($C7, "BLOCKED")</formula>
    </cfRule>
  </conditionalFormatting>
  <conditionalFormatting sqref="B1:B6 C1:G155 H1:I288 B8:B9 B11:B27 J17:K19 B29:B31 B33:B50 B52:B57 B59:B67 J62:K62 B69:B78 B81:B95 B97:B106 J107:K107 B109:B121 B123:B134 B137:B148 B151:B155 C157:G288 B158:B167 B169:B190 B192:B217 B219:B258 B260:B268 B270:B278 B280:B288">
    <cfRule type="expression" dxfId="0" priority="5">
      <formula>EXACT($C1, "IN PROGRESS")</formula>
    </cfRule>
  </conditionalFormatting>
  <conditionalFormatting sqref="B1:B6 C1:G155 H1:I288 B8:B9 B11:B27 J17:K19 B29:B31 B33:B50 B52:B57 B59:B67 J62:K62 B69:B78 B81:B95 B97:B106 J107:K107 B109:B121 B123:B134 B137:B148 B151:B155 C157:G288 B158:B167 B169:B190 B192:B217 B219:B258 B260:B268 B270:B278 B280:B288">
    <cfRule type="expression" dxfId="1" priority="6">
      <formula>EXACT($C1, "DONE")</formula>
    </cfRule>
  </conditionalFormatting>
  <conditionalFormatting sqref="B1:B6 C1:G155 H1:I288 B8:B9 B11:B27 J17:K19 B29:B31 B33:B50 B52:B57 B59:B67 J62:K62 B69:B78 B81:B95 B97:B106 J107:K107 B109:B121 B123:B134 B137:B148 B151:B155 C157:G288 B158:B167 B169:B190 B192:B217 B219:B258 B260:B268 B270:B278 B280:B288">
    <cfRule type="expression" dxfId="2" priority="7">
      <formula>EXACT($C1, "N/A")</formula>
    </cfRule>
  </conditionalFormatting>
  <conditionalFormatting sqref="B1:B6 C1:G155 H1:I288 B8:B9 B11:B27 J17:K19 B29:B31 B33:B50 B52:B57 B59:B67 J62:K62 B69:B78 B81:B95 B97:B106 J107:K107 B109:B121 B123:B134 B137:B148 B151:B155 C157:G288 B158:B167 B169:B190 B192:B217 B219:B258 B260:B268 B270:B278 B280:B288">
    <cfRule type="expression" dxfId="3" priority="8">
      <formula>EXACT($C1, "BLOCKED")</formula>
    </cfRule>
  </conditionalFormatting>
  <conditionalFormatting sqref="D3:D43 D45:D54 D56:D155 D157:D288">
    <cfRule type="timePeriod" dxfId="6" priority="9" timePeriod="today"/>
  </conditionalFormatting>
  <conditionalFormatting sqref="D3:D43 D45:D54 D56:D155 D157:D288">
    <cfRule type="expression" dxfId="7" priority="10">
      <formula>AND(ISNUMBER(D3),TRUNC(D3)&lt;TODAY())</formula>
    </cfRule>
  </conditionalFormatting>
  <conditionalFormatting sqref="A1:A288 B1:B6 K1:K5 C7 K7:K288 B8:B288 C10 C32 C51 C55 F55:I55 C58 C96 C122">
    <cfRule type="cellIs" dxfId="4" priority="11" operator="equal">
      <formula>"RM"</formula>
    </cfRule>
  </conditionalFormatting>
  <conditionalFormatting sqref="A1:A288 B1:B6 K1:K5 C7 K7:K288 B8:B288 C10 C32 C51 C55 F55:I55 C58 C96 C122">
    <cfRule type="cellIs" dxfId="2" priority="12" operator="equal">
      <formula>"SUB"</formula>
    </cfRule>
  </conditionalFormatting>
  <conditionalFormatting sqref="A1:A288 B1:B6 K1:K5 C7 K7:K288 B8:B288 C10 C32 C51 C55 F55:I55 C58 C96 C122">
    <cfRule type="cellIs" dxfId="5" priority="13" operator="equal">
      <formula>"PART"</formula>
    </cfRule>
  </conditionalFormatting>
  <dataValidations>
    <dataValidation type="list" allowBlank="1" showErrorMessage="1" sqref="C8:C9 C11:C31 C33:C50 C52:C54 C56:C57 C59:C95 C97:C121 C123:C155 C159:C167 C168:D168 C170:C190 C191:D191 C193:C217 C220:C231 C233:C258 C260:C269 C271:C279 F284 C281:C288">
      <formula1>Data!$A$2:$A$6</formula1>
    </dataValidation>
  </dataValidations>
  <hyperlinks>
    <hyperlink r:id="rId2" ref="G8"/>
    <hyperlink r:id="rId3" ref="H8"/>
    <hyperlink r:id="rId4" ref="I8"/>
    <hyperlink r:id="rId5" ref="G12"/>
    <hyperlink r:id="rId6" ref="G13"/>
    <hyperlink r:id="rId7" ref="G14"/>
    <hyperlink r:id="rId8" ref="G15"/>
    <hyperlink r:id="rId9" location="gid=2012050761" ref="H15"/>
    <hyperlink r:id="rId10" location="gid=2068775089" ref="G16"/>
    <hyperlink r:id="rId11" ref="H16"/>
    <hyperlink r:id="rId12" ref="G17"/>
    <hyperlink r:id="rId13" location="gid=1137080225" ref="G19"/>
    <hyperlink r:id="rId14" location="gid=2068775089" ref="G20"/>
    <hyperlink r:id="rId15" ref="B21"/>
    <hyperlink r:id="rId16" location="gid=2068775089" ref="G21"/>
    <hyperlink r:id="rId17" ref="B22"/>
    <hyperlink r:id="rId18" location="gid=2068775089" ref="B23"/>
    <hyperlink r:id="rId19" location="gid=2068775089" ref="G23"/>
    <hyperlink r:id="rId20" ref="G24"/>
    <hyperlink r:id="rId21" ref="B25"/>
    <hyperlink r:id="rId22" ref="G25"/>
    <hyperlink r:id="rId23" ref="G26"/>
    <hyperlink r:id="rId24" ref="G27"/>
    <hyperlink r:id="rId25" ref="G28"/>
    <hyperlink r:id="rId26" ref="B30"/>
    <hyperlink r:id="rId27" ref="G30"/>
    <hyperlink r:id="rId28" ref="G31"/>
    <hyperlink r:id="rId29" ref="G33"/>
    <hyperlink r:id="rId30" ref="G34"/>
    <hyperlink r:id="rId31" ref="B35"/>
    <hyperlink r:id="rId32" ref="B37"/>
    <hyperlink r:id="rId33" ref="G39"/>
    <hyperlink r:id="rId34" ref="F40"/>
    <hyperlink r:id="rId35" ref="G40"/>
    <hyperlink r:id="rId36" ref="B41"/>
    <hyperlink r:id="rId37" location="gid=2068775089" ref="H41"/>
    <hyperlink r:id="rId38" ref="G43"/>
    <hyperlink r:id="rId39" ref="G45"/>
    <hyperlink r:id="rId40" ref="I45"/>
    <hyperlink r:id="rId41" location="gid=2068775089" ref="G46"/>
    <hyperlink r:id="rId42" ref="G47"/>
    <hyperlink r:id="rId43" ref="G48"/>
    <hyperlink r:id="rId44" ref="G50"/>
    <hyperlink r:id="rId45" ref="G52"/>
    <hyperlink r:id="rId46" location="gid=2068775089" ref="G53"/>
    <hyperlink r:id="rId47" ref="B54"/>
    <hyperlink r:id="rId48" ref="G54"/>
    <hyperlink r:id="rId49" ref="B56"/>
    <hyperlink r:id="rId50" ref="I56"/>
    <hyperlink r:id="rId51" ref="G57"/>
    <hyperlink r:id="rId52" ref="G64"/>
    <hyperlink r:id="rId53" ref="B67"/>
    <hyperlink r:id="rId54" ref="G75"/>
    <hyperlink r:id="rId55" ref="G76"/>
    <hyperlink r:id="rId56" location="gid=1668659255" ref="B77"/>
    <hyperlink r:id="rId57" ref="G77"/>
    <hyperlink r:id="rId58" ref="G78"/>
    <hyperlink r:id="rId59" ref="G79"/>
    <hyperlink r:id="rId60" ref="B80"/>
    <hyperlink r:id="rId61" ref="G80"/>
    <hyperlink r:id="rId62" ref="B82"/>
    <hyperlink r:id="rId63" ref="G85"/>
    <hyperlink r:id="rId64" location="heading=h.xd3o88dyuuik" ref="G86"/>
    <hyperlink r:id="rId65" ref="B87"/>
    <hyperlink r:id="rId66" ref="B88"/>
    <hyperlink r:id="rId67" ref="G88"/>
    <hyperlink r:id="rId68" ref="G89"/>
    <hyperlink r:id="rId69" location="gid=2068775089" ref="I89"/>
    <hyperlink r:id="rId70" ref="G90"/>
    <hyperlink r:id="rId71" ref="G91"/>
    <hyperlink r:id="rId72" location="gid=1976965582" ref="G93"/>
    <hyperlink r:id="rId73" ref="B94"/>
    <hyperlink r:id="rId74" ref="G94"/>
    <hyperlink r:id="rId75" ref="G95"/>
    <hyperlink r:id="rId76" location="gid=1433773550" ref="H97"/>
    <hyperlink r:id="rId77" ref="B98"/>
    <hyperlink r:id="rId78" ref="B108"/>
    <hyperlink r:id="rId79" ref="B109"/>
    <hyperlink r:id="rId80" ref="B110"/>
    <hyperlink r:id="rId81" ref="B111"/>
    <hyperlink r:id="rId82" ref="B116"/>
    <hyperlink r:id="rId83" location="Submission" ref="B117"/>
    <hyperlink r:id="rId84" location="Submission" ref="B118"/>
    <hyperlink r:id="rId85" ref="B119"/>
    <hyperlink r:id="rId86" ref="B120"/>
    <hyperlink r:id="rId87" location="gid=1361620219" ref="G120"/>
    <hyperlink r:id="rId88" ref="G121"/>
    <hyperlink r:id="rId89" ref="G123"/>
    <hyperlink r:id="rId90" ref="G124"/>
    <hyperlink r:id="rId91" location="Upload" ref="B126"/>
    <hyperlink r:id="rId92" ref="B129"/>
    <hyperlink r:id="rId93" ref="B130"/>
    <hyperlink r:id="rId94" ref="B131"/>
    <hyperlink r:id="rId95" ref="B132"/>
    <hyperlink r:id="rId96" ref="B134"/>
    <hyperlink r:id="rId97" ref="G136"/>
    <hyperlink r:id="rId98" ref="B137"/>
    <hyperlink r:id="rId99" ref="H137"/>
    <hyperlink r:id="rId100" ref="B139"/>
    <hyperlink r:id="rId101" ref="G139"/>
    <hyperlink r:id="rId102" ref="B141"/>
    <hyperlink r:id="rId103" ref="B145"/>
    <hyperlink r:id="rId104" ref="G145"/>
    <hyperlink r:id="rId105" ref="G146"/>
    <hyperlink r:id="rId106" ref="B147"/>
    <hyperlink r:id="rId107" ref="G147"/>
    <hyperlink r:id="rId108" location="heading=h.r2j52nqw6x0c" ref="B149"/>
    <hyperlink r:id="rId109" ref="G149"/>
    <hyperlink r:id="rId110" location="heading=h.htpndobfzqvg" ref="B150"/>
    <hyperlink r:id="rId111" ref="G151"/>
    <hyperlink r:id="rId112" ref="G152"/>
    <hyperlink r:id="rId113" ref="G153"/>
    <hyperlink r:id="rId114" location="gid=1164518976" ref="G154"/>
    <hyperlink r:id="rId115" ref="G159"/>
    <hyperlink r:id="rId116" ref="B160"/>
    <hyperlink r:id="rId117" location="gid=1420338449" ref="G160"/>
    <hyperlink r:id="rId118" ref="G161"/>
    <hyperlink r:id="rId119" ref="B162"/>
    <hyperlink r:id="rId120" ref="B163"/>
    <hyperlink r:id="rId121" ref="G165"/>
    <hyperlink r:id="rId122" ref="G166"/>
    <hyperlink r:id="rId123" location="heading=h.qdmlk68wxyze" ref="G167"/>
    <hyperlink r:id="rId124" ref="G170"/>
    <hyperlink r:id="rId125" ref="G171"/>
    <hyperlink r:id="rId126" ref="G172"/>
    <hyperlink r:id="rId127" ref="G174"/>
    <hyperlink r:id="rId128" location="heading=h.qdmlk68wxyze" ref="G175"/>
    <hyperlink r:id="rId129" ref="G177"/>
    <hyperlink r:id="rId130" ref="G178"/>
    <hyperlink r:id="rId131" ref="B182"/>
    <hyperlink r:id="rId132" ref="G182"/>
    <hyperlink r:id="rId133" ref="B183"/>
    <hyperlink r:id="rId134" ref="G183"/>
    <hyperlink r:id="rId135" location="BuildInfoVersionManagement-LiveBuildInfoCleanUpForLightswitchUp(ForcedUpdates)" ref="B184"/>
    <hyperlink r:id="rId136" ref="G184"/>
    <hyperlink r:id="rId137" ref="B185"/>
    <hyperlink r:id="rId138" ref="G188"/>
    <hyperlink r:id="rId139" ref="G189"/>
    <hyperlink r:id="rId140" ref="B194"/>
    <hyperlink r:id="rId141" ref="G196"/>
    <hyperlink r:id="rId142" ref="B197"/>
    <hyperlink r:id="rId143" ref="G198"/>
    <hyperlink r:id="rId144" ref="B200"/>
    <hyperlink r:id="rId145" ref="B201"/>
    <hyperlink r:id="rId146" ref="B202"/>
    <hyperlink r:id="rId147" ref="B203"/>
    <hyperlink r:id="rId148" ref="G203"/>
    <hyperlink r:id="rId149" ref="G204"/>
    <hyperlink r:id="rId150" ref="B206"/>
    <hyperlink r:id="rId151" ref="G206"/>
    <hyperlink r:id="rId152" ref="B208"/>
    <hyperlink r:id="rId153" ref="G208"/>
    <hyperlink r:id="rId154" location="gid=1840982360" ref="B209"/>
    <hyperlink r:id="rId155" ref="B214"/>
    <hyperlink r:id="rId156" ref="G216"/>
    <hyperlink r:id="rId157" ref="G220"/>
    <hyperlink r:id="rId158" ref="G223"/>
    <hyperlink r:id="rId159" ref="B226"/>
    <hyperlink r:id="rId160" ref="G226"/>
    <hyperlink r:id="rId161" ref="B240"/>
    <hyperlink r:id="rId162" ref="B241"/>
    <hyperlink r:id="rId163" ref="B242"/>
    <hyperlink r:id="rId164" ref="B246"/>
    <hyperlink r:id="rId165" ref="B248"/>
    <hyperlink r:id="rId166" ref="F255"/>
    <hyperlink r:id="rId167" ref="G261"/>
    <hyperlink r:id="rId168" location="gid=2063781583" ref="G263"/>
    <hyperlink r:id="rId169" ref="G264"/>
    <hyperlink r:id="rId170" ref="B268"/>
    <hyperlink r:id="rId171" ref="G268"/>
    <hyperlink r:id="rId172" ref="B271"/>
    <hyperlink r:id="rId173" ref="G271"/>
    <hyperlink r:id="rId174" ref="B275"/>
    <hyperlink r:id="rId175" ref="B277"/>
    <hyperlink r:id="rId176" ref="B278"/>
    <hyperlink r:id="rId177" ref="B281"/>
    <hyperlink r:id="rId178" ref="G284"/>
    <hyperlink r:id="rId179" ref="G286"/>
  </hyperlinks>
  <drawing r:id="rId180"/>
  <legacyDrawing r:id="rId18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outlineLevelRow="2"/>
  <cols>
    <col customWidth="1" min="1" max="1" width="9.63"/>
    <col customWidth="1" min="2" max="2" width="4.75"/>
    <col customWidth="1" min="3" max="3" width="50.0"/>
    <col customWidth="1" min="4" max="4" width="14.63"/>
    <col customWidth="1" min="5" max="5" width="11.25"/>
    <col customWidth="1" min="6" max="6" width="11.38"/>
    <col customWidth="1" min="7" max="7" width="36.25"/>
    <col customWidth="1" min="8" max="8" width="84.13"/>
    <col customWidth="1" min="9" max="9" width="33.88"/>
    <col customWidth="1" min="10" max="10" width="64.75"/>
    <col customWidth="1" min="11" max="12" width="12.0"/>
  </cols>
  <sheetData>
    <row r="1">
      <c r="A1" s="433"/>
      <c r="B1" s="433" t="s">
        <v>1274</v>
      </c>
      <c r="C1" s="8" t="s">
        <v>4</v>
      </c>
      <c r="D1" s="527">
        <v>45663.0</v>
      </c>
      <c r="E1" s="14" t="s">
        <v>1275</v>
      </c>
      <c r="F1" s="9">
        <f>D2-10</f>
        <v>45675</v>
      </c>
      <c r="G1" s="435" t="s">
        <v>1276</v>
      </c>
      <c r="H1" s="436" t="s">
        <v>1277</v>
      </c>
      <c r="I1" s="528" t="s">
        <v>1278</v>
      </c>
      <c r="J1" s="529" t="s">
        <v>1279</v>
      </c>
      <c r="K1" s="530"/>
      <c r="L1" s="438"/>
    </row>
    <row r="2">
      <c r="A2" s="531">
        <f>COUNTIF($A$1:$A310,"SUB")</f>
        <v>76</v>
      </c>
      <c r="C2" s="8" t="s">
        <v>8</v>
      </c>
      <c r="D2" s="527">
        <v>45685.0</v>
      </c>
      <c r="E2" s="49"/>
      <c r="G2" s="443" t="s">
        <v>1280</v>
      </c>
      <c r="H2" s="440" t="s">
        <v>870</v>
      </c>
      <c r="I2" s="437"/>
      <c r="J2" s="441"/>
      <c r="K2" s="532"/>
      <c r="L2" s="441"/>
    </row>
    <row r="3">
      <c r="A3" s="531">
        <f>COUNTIF($A$1:$A310,"PROD")</f>
        <v>41</v>
      </c>
      <c r="C3" s="8" t="s">
        <v>11</v>
      </c>
      <c r="D3" s="527">
        <v>45695.0</v>
      </c>
      <c r="E3" s="533" t="s">
        <v>1281</v>
      </c>
      <c r="F3" s="437"/>
      <c r="G3" s="437" t="s">
        <v>1282</v>
      </c>
      <c r="H3" s="437" t="s">
        <v>1283</v>
      </c>
      <c r="I3" s="437"/>
      <c r="J3" s="437"/>
      <c r="K3" s="435"/>
      <c r="L3" s="437"/>
    </row>
    <row r="4">
      <c r="A4" s="534">
        <f>COUNTIF(A1:A310,"OPS")</f>
        <v>83</v>
      </c>
      <c r="B4" s="444"/>
      <c r="C4" s="18" t="s">
        <v>14</v>
      </c>
      <c r="D4" s="527">
        <v>45701.0</v>
      </c>
      <c r="E4" s="112"/>
      <c r="F4" s="267"/>
      <c r="G4" s="240" t="s">
        <v>1284</v>
      </c>
      <c r="H4" s="437"/>
      <c r="I4" s="437"/>
      <c r="J4" s="445"/>
      <c r="K4" s="535"/>
      <c r="L4" s="445"/>
    </row>
    <row r="5">
      <c r="A5" s="444"/>
      <c r="B5" s="444"/>
      <c r="C5" s="8" t="s">
        <v>17</v>
      </c>
      <c r="D5" s="527">
        <v>45709.0</v>
      </c>
      <c r="E5" s="112"/>
      <c r="F5" s="267"/>
      <c r="G5" s="12" t="s">
        <v>1285</v>
      </c>
      <c r="H5" s="259"/>
      <c r="I5" s="243"/>
      <c r="J5" s="79"/>
      <c r="K5" s="90"/>
      <c r="L5" s="79"/>
    </row>
    <row r="6">
      <c r="A6" s="446"/>
      <c r="B6" s="446"/>
      <c r="C6" s="58" t="s">
        <v>91</v>
      </c>
      <c r="D6" s="58" t="s">
        <v>92</v>
      </c>
      <c r="E6" s="58" t="s">
        <v>93</v>
      </c>
      <c r="F6" s="59" t="s">
        <v>94</v>
      </c>
      <c r="G6" s="58" t="s">
        <v>95</v>
      </c>
      <c r="H6" s="59" t="s">
        <v>96</v>
      </c>
      <c r="I6" s="59" t="s">
        <v>1286</v>
      </c>
      <c r="J6" s="59" t="s">
        <v>1287</v>
      </c>
      <c r="K6" s="59" t="s">
        <v>99</v>
      </c>
      <c r="L6" s="59" t="s">
        <v>100</v>
      </c>
    </row>
    <row r="7" ht="21.75" customHeight="1">
      <c r="A7" s="61"/>
      <c r="B7" s="61" t="s">
        <v>1288</v>
      </c>
      <c r="D7" s="62"/>
      <c r="E7" s="62"/>
      <c r="F7" s="63"/>
      <c r="G7" s="64"/>
      <c r="H7" s="65">
        <v>77.0</v>
      </c>
      <c r="K7" s="66"/>
      <c r="L7" s="67"/>
    </row>
    <row r="8">
      <c r="A8" s="97" t="s">
        <v>1289</v>
      </c>
      <c r="B8" s="97" t="s">
        <v>1290</v>
      </c>
      <c r="D8" s="98" t="str">
        <f t="array" ref="D8">IF(AND((D9:D13="Done")+(D9:D13="N/A")), "DONE", "IN PROGRESS")</f>
        <v>IN PROGRESS</v>
      </c>
      <c r="E8" s="112"/>
      <c r="F8" s="71"/>
      <c r="G8" s="72"/>
      <c r="H8" s="73"/>
      <c r="I8" s="73"/>
      <c r="J8" s="74"/>
      <c r="K8" s="74"/>
      <c r="L8" s="74"/>
    </row>
    <row r="9" outlineLevel="1">
      <c r="A9" s="453" t="s">
        <v>506</v>
      </c>
      <c r="B9" s="453" t="s">
        <v>875</v>
      </c>
      <c r="C9" s="76" t="s">
        <v>516</v>
      </c>
      <c r="D9" s="77" t="s">
        <v>89</v>
      </c>
      <c r="E9" s="87">
        <f t="shared" ref="E9:E13" si="1">$D$2-1</f>
        <v>45684</v>
      </c>
      <c r="F9" s="78"/>
      <c r="G9" s="79" t="s">
        <v>1291</v>
      </c>
      <c r="H9" s="88" t="s">
        <v>1292</v>
      </c>
      <c r="I9" s="74"/>
      <c r="J9" s="74"/>
      <c r="K9" s="81"/>
      <c r="L9" s="74"/>
    </row>
    <row r="10" outlineLevel="1">
      <c r="A10" s="453" t="s">
        <v>506</v>
      </c>
      <c r="B10" s="453" t="s">
        <v>875</v>
      </c>
      <c r="C10" s="76" t="s">
        <v>519</v>
      </c>
      <c r="D10" s="77" t="s">
        <v>86</v>
      </c>
      <c r="E10" s="87">
        <f t="shared" si="1"/>
        <v>45684</v>
      </c>
      <c r="F10" s="78"/>
      <c r="G10" s="79" t="s">
        <v>1293</v>
      </c>
      <c r="H10" s="88" t="s">
        <v>1294</v>
      </c>
      <c r="I10" s="74"/>
      <c r="J10" s="74"/>
      <c r="K10" s="81"/>
      <c r="L10" s="74"/>
    </row>
    <row r="11" outlineLevel="1">
      <c r="A11" s="466" t="s">
        <v>709</v>
      </c>
      <c r="B11" s="466" t="s">
        <v>709</v>
      </c>
      <c r="C11" s="199" t="s">
        <v>710</v>
      </c>
      <c r="D11" s="77" t="s">
        <v>86</v>
      </c>
      <c r="E11" s="87">
        <f t="shared" si="1"/>
        <v>45684</v>
      </c>
      <c r="F11" s="78"/>
      <c r="G11" s="79" t="s">
        <v>1295</v>
      </c>
      <c r="H11" s="125" t="s">
        <v>1296</v>
      </c>
      <c r="I11" s="79"/>
      <c r="J11" s="79"/>
      <c r="K11" s="90"/>
      <c r="L11" s="79"/>
    </row>
    <row r="12" outlineLevel="1">
      <c r="A12" s="466" t="s">
        <v>709</v>
      </c>
      <c r="B12" s="466" t="s">
        <v>709</v>
      </c>
      <c r="C12" s="195" t="str">
        <f>HYPERLINK("https://wiki.it.epicgames.net/display/FORT/Updating+Switch+Version+for+Release","Confirm SwitchEngine.ini updated with new Version and Release")</f>
        <v>Confirm SwitchEngine.ini updated with new Version and Release</v>
      </c>
      <c r="D12" s="77" t="s">
        <v>86</v>
      </c>
      <c r="E12" s="87">
        <f t="shared" si="1"/>
        <v>45684</v>
      </c>
      <c r="F12" s="78"/>
      <c r="G12" s="91" t="s">
        <v>1297</v>
      </c>
      <c r="H12" s="127"/>
      <c r="I12" s="74"/>
      <c r="J12" s="74"/>
      <c r="K12" s="81"/>
      <c r="L12" s="74"/>
    </row>
    <row r="13" outlineLevel="1">
      <c r="A13" s="466" t="s">
        <v>709</v>
      </c>
      <c r="B13" s="466" t="s">
        <v>709</v>
      </c>
      <c r="C13" s="88" t="s">
        <v>713</v>
      </c>
      <c r="D13" s="77" t="s">
        <v>86</v>
      </c>
      <c r="E13" s="87">
        <f t="shared" si="1"/>
        <v>45684</v>
      </c>
      <c r="F13" s="78"/>
      <c r="G13" s="127"/>
      <c r="H13" s="127"/>
      <c r="I13" s="74"/>
      <c r="J13" s="74"/>
      <c r="K13" s="81"/>
      <c r="L13" s="79"/>
    </row>
    <row r="14">
      <c r="A14" s="344"/>
      <c r="B14" s="344" t="s">
        <v>1298</v>
      </c>
      <c r="D14" s="98" t="str">
        <f t="array" ref="D14">IF(AND((D16:D23="Done")+(D16:D23="N/A")), "DONE", "IN PROGRESS")</f>
        <v>IN PROGRESS</v>
      </c>
      <c r="E14" s="84"/>
      <c r="F14" s="85"/>
      <c r="G14" s="85"/>
      <c r="H14" s="86"/>
      <c r="I14" s="86"/>
      <c r="J14" s="86"/>
      <c r="K14" s="86"/>
      <c r="L14" s="86"/>
    </row>
    <row r="15" outlineLevel="1">
      <c r="A15" s="453" t="s">
        <v>104</v>
      </c>
      <c r="B15" s="453" t="s">
        <v>875</v>
      </c>
      <c r="C15" s="76" t="s">
        <v>1299</v>
      </c>
      <c r="D15" s="77" t="s">
        <v>86</v>
      </c>
      <c r="E15" s="87">
        <f>$D$3-3</f>
        <v>45692</v>
      </c>
      <c r="F15" s="78"/>
      <c r="G15" s="88" t="s">
        <v>1300</v>
      </c>
      <c r="H15" s="89" t="s">
        <v>1301</v>
      </c>
      <c r="I15" s="79"/>
      <c r="J15" s="79"/>
      <c r="K15" s="90"/>
      <c r="L15" s="79"/>
    </row>
    <row r="16" outlineLevel="1">
      <c r="A16" s="453" t="s">
        <v>104</v>
      </c>
      <c r="B16" s="453" t="s">
        <v>875</v>
      </c>
      <c r="C16" s="76" t="s">
        <v>108</v>
      </c>
      <c r="D16" s="77" t="s">
        <v>86</v>
      </c>
      <c r="E16" s="87">
        <f t="shared" ref="E16:E22" si="2">$D$3-1</f>
        <v>45694</v>
      </c>
      <c r="F16" s="78"/>
      <c r="G16" s="91" t="s">
        <v>1302</v>
      </c>
      <c r="H16" s="92" t="s">
        <v>1303</v>
      </c>
      <c r="I16" s="76"/>
      <c r="J16" s="74"/>
      <c r="K16" s="81"/>
      <c r="L16" s="79"/>
    </row>
    <row r="17" outlineLevel="1">
      <c r="A17" s="453" t="s">
        <v>104</v>
      </c>
      <c r="B17" s="453" t="s">
        <v>875</v>
      </c>
      <c r="C17" s="93" t="s">
        <v>111</v>
      </c>
      <c r="D17" s="77" t="s">
        <v>86</v>
      </c>
      <c r="E17" s="87">
        <f t="shared" si="2"/>
        <v>45694</v>
      </c>
      <c r="F17" s="78"/>
      <c r="G17" s="91" t="s">
        <v>1304</v>
      </c>
      <c r="H17" s="92" t="s">
        <v>1305</v>
      </c>
      <c r="I17" s="79"/>
      <c r="J17" s="94"/>
      <c r="K17" s="95"/>
      <c r="L17" s="79"/>
    </row>
    <row r="18" outlineLevel="1">
      <c r="A18" s="453" t="s">
        <v>104</v>
      </c>
      <c r="B18" s="453" t="s">
        <v>875</v>
      </c>
      <c r="C18" s="93" t="s">
        <v>114</v>
      </c>
      <c r="D18" s="77" t="s">
        <v>86</v>
      </c>
      <c r="E18" s="87">
        <f t="shared" si="2"/>
        <v>45694</v>
      </c>
      <c r="F18" s="78"/>
      <c r="G18" s="76" t="s">
        <v>1306</v>
      </c>
      <c r="H18" s="92" t="s">
        <v>1307</v>
      </c>
      <c r="I18" s="79" t="s">
        <v>1308</v>
      </c>
      <c r="J18" s="94"/>
      <c r="K18" s="95"/>
      <c r="L18" s="79"/>
    </row>
    <row r="19" outlineLevel="1">
      <c r="A19" s="453" t="s">
        <v>506</v>
      </c>
      <c r="B19" s="453" t="s">
        <v>875</v>
      </c>
      <c r="C19" s="76" t="s">
        <v>1309</v>
      </c>
      <c r="D19" s="77" t="s">
        <v>86</v>
      </c>
      <c r="E19" s="87">
        <f t="shared" si="2"/>
        <v>45694</v>
      </c>
      <c r="F19" s="78"/>
      <c r="G19" s="79" t="s">
        <v>1310</v>
      </c>
      <c r="H19" s="117" t="s">
        <v>1311</v>
      </c>
      <c r="I19" s="79" t="s">
        <v>1312</v>
      </c>
      <c r="J19" s="116" t="s">
        <v>1313</v>
      </c>
      <c r="K19" s="118" t="s">
        <v>130</v>
      </c>
      <c r="L19" s="79" t="s">
        <v>512</v>
      </c>
    </row>
    <row r="20" outlineLevel="1">
      <c r="A20" s="453" t="s">
        <v>506</v>
      </c>
      <c r="B20" s="453" t="s">
        <v>875</v>
      </c>
      <c r="C20" s="76" t="s">
        <v>1314</v>
      </c>
      <c r="D20" s="77" t="s">
        <v>86</v>
      </c>
      <c r="E20" s="87">
        <f t="shared" si="2"/>
        <v>45694</v>
      </c>
      <c r="F20" s="78"/>
      <c r="G20" s="79" t="s">
        <v>1315</v>
      </c>
      <c r="H20" s="117" t="s">
        <v>1316</v>
      </c>
      <c r="I20" s="79" t="s">
        <v>1317</v>
      </c>
      <c r="J20" s="116" t="s">
        <v>1318</v>
      </c>
      <c r="K20" s="118" t="s">
        <v>130</v>
      </c>
      <c r="L20" s="79" t="s">
        <v>512</v>
      </c>
    </row>
    <row r="21" outlineLevel="1">
      <c r="A21" s="466" t="s">
        <v>709</v>
      </c>
      <c r="B21" s="466" t="s">
        <v>709</v>
      </c>
      <c r="C21" s="175" t="s">
        <v>714</v>
      </c>
      <c r="D21" s="375" t="s">
        <v>86</v>
      </c>
      <c r="E21" s="87">
        <f t="shared" si="2"/>
        <v>45694</v>
      </c>
      <c r="F21" s="376"/>
      <c r="G21" s="79" t="s">
        <v>1319</v>
      </c>
      <c r="H21" s="196" t="s">
        <v>1320</v>
      </c>
      <c r="I21" s="377"/>
      <c r="J21" s="233" t="s">
        <v>1321</v>
      </c>
      <c r="K21" s="346"/>
      <c r="L21" s="90"/>
    </row>
    <row r="22" outlineLevel="1">
      <c r="A22" s="453" t="s">
        <v>506</v>
      </c>
      <c r="B22" s="453" t="s">
        <v>875</v>
      </c>
      <c r="C22" s="345" t="s">
        <v>1322</v>
      </c>
      <c r="D22" s="77" t="s">
        <v>86</v>
      </c>
      <c r="E22" s="87">
        <f t="shared" si="2"/>
        <v>45694</v>
      </c>
      <c r="F22" s="78"/>
      <c r="G22" s="79" t="s">
        <v>1323</v>
      </c>
      <c r="H22" s="88" t="s">
        <v>1324</v>
      </c>
      <c r="I22" s="79" t="s">
        <v>1325</v>
      </c>
      <c r="J22" s="74"/>
      <c r="K22" s="81"/>
      <c r="L22" s="79"/>
    </row>
    <row r="23" outlineLevel="1">
      <c r="A23" s="453" t="s">
        <v>506</v>
      </c>
      <c r="B23" s="453" t="s">
        <v>875</v>
      </c>
      <c r="C23" s="76" t="s">
        <v>535</v>
      </c>
      <c r="D23" s="78" t="s">
        <v>86</v>
      </c>
      <c r="E23" s="87">
        <f>$D$3+1</f>
        <v>45696</v>
      </c>
      <c r="F23" s="78"/>
      <c r="G23" s="79" t="s">
        <v>1326</v>
      </c>
      <c r="H23" s="88" t="s">
        <v>1327</v>
      </c>
      <c r="I23" s="79" t="s">
        <v>1328</v>
      </c>
      <c r="J23" s="74"/>
      <c r="K23" s="81"/>
      <c r="L23" s="79"/>
    </row>
    <row r="24">
      <c r="A24" s="97"/>
      <c r="B24" s="97" t="s">
        <v>1329</v>
      </c>
      <c r="D24" s="98" t="str">
        <f t="array" ref="D24">IF(AND((D25:D27="Done")+(D25:D27="N/A")), "DONE", "IN PROGRESS")</f>
        <v>IN PROGRESS</v>
      </c>
      <c r="E24" s="84"/>
      <c r="F24" s="85"/>
      <c r="G24" s="85"/>
      <c r="H24" s="86"/>
      <c r="I24" s="86"/>
      <c r="J24" s="86"/>
      <c r="K24" s="86"/>
      <c r="L24" s="86"/>
    </row>
    <row r="25" outlineLevel="1">
      <c r="A25" s="453" t="s">
        <v>506</v>
      </c>
      <c r="B25" s="453" t="s">
        <v>875</v>
      </c>
      <c r="C25" s="76" t="s">
        <v>539</v>
      </c>
      <c r="D25" s="77" t="s">
        <v>86</v>
      </c>
      <c r="E25" s="87">
        <f t="shared" ref="E25:E27" si="3">$D$4-1</f>
        <v>45700</v>
      </c>
      <c r="F25" s="78"/>
      <c r="G25" s="79" t="s">
        <v>1330</v>
      </c>
      <c r="H25" s="88" t="s">
        <v>1331</v>
      </c>
      <c r="I25" s="123" t="s">
        <v>1332</v>
      </c>
      <c r="J25" s="123"/>
      <c r="K25" s="346"/>
      <c r="L25" s="123"/>
    </row>
    <row r="26" outlineLevel="1">
      <c r="A26" s="453" t="s">
        <v>104</v>
      </c>
      <c r="B26" s="453" t="s">
        <v>875</v>
      </c>
      <c r="C26" s="345" t="s">
        <v>1333</v>
      </c>
      <c r="D26" s="77" t="s">
        <v>86</v>
      </c>
      <c r="E26" s="87">
        <f t="shared" si="3"/>
        <v>45700</v>
      </c>
      <c r="F26" s="78"/>
      <c r="G26" s="152" t="s">
        <v>1334</v>
      </c>
      <c r="H26" s="152" t="s">
        <v>1335</v>
      </c>
      <c r="I26" s="76"/>
      <c r="J26" s="76"/>
      <c r="K26" s="77"/>
      <c r="L26" s="76"/>
    </row>
    <row r="27" outlineLevel="1">
      <c r="A27" s="453" t="s">
        <v>104</v>
      </c>
      <c r="B27" s="453" t="s">
        <v>875</v>
      </c>
      <c r="C27" s="76" t="s">
        <v>1055</v>
      </c>
      <c r="D27" s="77" t="s">
        <v>86</v>
      </c>
      <c r="E27" s="87">
        <f t="shared" si="3"/>
        <v>45700</v>
      </c>
      <c r="F27" s="78"/>
      <c r="G27" s="405"/>
      <c r="H27" s="76" t="s">
        <v>1336</v>
      </c>
      <c r="I27" s="79" t="s">
        <v>1337</v>
      </c>
      <c r="J27" s="79" t="s">
        <v>123</v>
      </c>
      <c r="K27" s="81"/>
      <c r="L27" s="74"/>
    </row>
    <row r="28" ht="21.75" customHeight="1">
      <c r="A28" s="536"/>
      <c r="B28" s="536"/>
      <c r="C28" s="101" t="s">
        <v>124</v>
      </c>
      <c r="D28" s="102"/>
      <c r="E28" s="102"/>
      <c r="F28" s="103"/>
      <c r="G28" s="104"/>
      <c r="H28" s="105"/>
      <c r="I28" s="105"/>
      <c r="J28" s="105"/>
      <c r="K28" s="106"/>
      <c r="L28" s="105"/>
    </row>
    <row r="29">
      <c r="A29" s="501"/>
      <c r="B29" s="501"/>
      <c r="C29" s="108" t="str">
        <f t="shared" ref="C29:J29" si="4">C6</f>
        <v>Item</v>
      </c>
      <c r="D29" s="58" t="str">
        <f t="shared" si="4"/>
        <v>Status</v>
      </c>
      <c r="E29" s="58" t="str">
        <f t="shared" si="4"/>
        <v>Due by</v>
      </c>
      <c r="F29" s="58" t="str">
        <f t="shared" si="4"/>
        <v>Completed by</v>
      </c>
      <c r="G29" s="108" t="str">
        <f t="shared" si="4"/>
        <v>Temp-Notes</v>
      </c>
      <c r="H29" s="109" t="str">
        <f t="shared" si="4"/>
        <v>Steps To Complete</v>
      </c>
      <c r="I29" s="110" t="str">
        <f t="shared" si="4"/>
        <v>Suggested Slack Post Text 
(unless otherwise stated)</v>
      </c>
      <c r="J29" s="110" t="str">
        <f t="shared" si="4"/>
        <v>Suggested Slack Thread Text 
(unless otherwise stated)</v>
      </c>
      <c r="K29" s="111"/>
      <c r="L29" s="110"/>
    </row>
    <row r="30">
      <c r="A30" s="97"/>
      <c r="B30" s="97" t="s">
        <v>1338</v>
      </c>
      <c r="D30" s="98" t="str">
        <f t="array" ref="D30">IF(AND((D32:D54="Done")+(D32:D54="N/A")), "DONE", "IN PROGRESS")</f>
        <v>IN PROGRESS</v>
      </c>
      <c r="E30" s="112"/>
      <c r="F30" s="71"/>
      <c r="G30" s="72"/>
      <c r="H30" s="113"/>
      <c r="I30" s="113"/>
      <c r="J30" s="74"/>
      <c r="K30" s="74"/>
      <c r="L30" s="74"/>
    </row>
    <row r="31" outlineLevel="1">
      <c r="A31" s="453" t="s">
        <v>506</v>
      </c>
      <c r="B31" s="453" t="s">
        <v>875</v>
      </c>
      <c r="C31" s="76" t="s">
        <v>1339</v>
      </c>
      <c r="D31" s="77" t="s">
        <v>86</v>
      </c>
      <c r="E31" s="87">
        <f t="shared" ref="E31:E32" si="5">$D$1-7</f>
        <v>45656</v>
      </c>
      <c r="F31" s="78"/>
      <c r="G31" s="79" t="s">
        <v>1340</v>
      </c>
      <c r="H31" s="7" t="s">
        <v>1341</v>
      </c>
      <c r="I31" s="116"/>
      <c r="J31" s="116"/>
      <c r="K31" s="123"/>
      <c r="L31" s="123"/>
    </row>
    <row r="32" outlineLevel="1">
      <c r="A32" s="453" t="s">
        <v>104</v>
      </c>
      <c r="B32" s="453" t="s">
        <v>875</v>
      </c>
      <c r="C32" s="76" t="s">
        <v>126</v>
      </c>
      <c r="D32" s="77" t="s">
        <v>86</v>
      </c>
      <c r="E32" s="87">
        <f t="shared" si="5"/>
        <v>45656</v>
      </c>
      <c r="F32" s="78"/>
      <c r="G32" s="79" t="s">
        <v>1342</v>
      </c>
      <c r="H32" s="7" t="s">
        <v>1343</v>
      </c>
      <c r="I32" s="116" t="s">
        <v>1344</v>
      </c>
      <c r="J32" s="117" t="s">
        <v>1345</v>
      </c>
      <c r="K32" s="118" t="s">
        <v>130</v>
      </c>
      <c r="L32" s="119" t="s">
        <v>131</v>
      </c>
    </row>
    <row r="33" outlineLevel="1">
      <c r="A33" s="453" t="s">
        <v>104</v>
      </c>
      <c r="B33" s="453" t="s">
        <v>875</v>
      </c>
      <c r="C33" s="76" t="s">
        <v>132</v>
      </c>
      <c r="D33" s="77" t="s">
        <v>86</v>
      </c>
      <c r="E33" s="87">
        <f>$D$1-4</f>
        <v>45659</v>
      </c>
      <c r="F33" s="78"/>
      <c r="G33" s="120" t="s">
        <v>133</v>
      </c>
      <c r="H33" s="7" t="s">
        <v>1346</v>
      </c>
      <c r="I33" s="121" t="s">
        <v>135</v>
      </c>
      <c r="K33" s="118" t="s">
        <v>130</v>
      </c>
      <c r="L33" s="119" t="s">
        <v>131</v>
      </c>
    </row>
    <row r="34" outlineLevel="1">
      <c r="A34" s="453" t="s">
        <v>104</v>
      </c>
      <c r="B34" s="453" t="s">
        <v>875</v>
      </c>
      <c r="C34" s="76" t="s">
        <v>883</v>
      </c>
      <c r="D34" s="77" t="s">
        <v>86</v>
      </c>
      <c r="E34" s="87">
        <f t="shared" ref="E34:E54" si="6">$D$1-0</f>
        <v>45663</v>
      </c>
      <c r="F34" s="78"/>
      <c r="G34" s="79"/>
      <c r="H34" s="7" t="s">
        <v>1347</v>
      </c>
      <c r="I34" s="116"/>
      <c r="K34" s="118" t="s">
        <v>130</v>
      </c>
      <c r="L34" s="119" t="s">
        <v>131</v>
      </c>
    </row>
    <row r="35" outlineLevel="1">
      <c r="A35" s="453" t="s">
        <v>104</v>
      </c>
      <c r="B35" s="453" t="s">
        <v>875</v>
      </c>
      <c r="C35" s="76" t="s">
        <v>1348</v>
      </c>
      <c r="D35" s="77" t="s">
        <v>86</v>
      </c>
      <c r="E35" s="87">
        <f t="shared" si="6"/>
        <v>45663</v>
      </c>
      <c r="F35" s="78"/>
      <c r="G35" s="91" t="s">
        <v>1349</v>
      </c>
      <c r="H35" s="7" t="s">
        <v>1350</v>
      </c>
      <c r="I35" s="123"/>
      <c r="J35" s="7"/>
      <c r="K35" s="124"/>
      <c r="L35" s="123"/>
    </row>
    <row r="36" outlineLevel="1">
      <c r="A36" s="453" t="s">
        <v>506</v>
      </c>
      <c r="B36" s="453" t="s">
        <v>875</v>
      </c>
      <c r="C36" s="76" t="s">
        <v>1351</v>
      </c>
      <c r="D36" s="77" t="s">
        <v>86</v>
      </c>
      <c r="E36" s="87">
        <f t="shared" si="6"/>
        <v>45663</v>
      </c>
      <c r="F36" s="78"/>
      <c r="G36" s="79" t="s">
        <v>1352</v>
      </c>
      <c r="H36" s="152" t="s">
        <v>1353</v>
      </c>
      <c r="I36" s="347" t="s">
        <v>1354</v>
      </c>
      <c r="J36" s="347" t="s">
        <v>1355</v>
      </c>
      <c r="K36" s="348" t="s">
        <v>170</v>
      </c>
      <c r="L36" s="123"/>
    </row>
    <row r="37" outlineLevel="1">
      <c r="A37" s="453" t="s">
        <v>506</v>
      </c>
      <c r="B37" s="453" t="s">
        <v>875</v>
      </c>
      <c r="C37" s="175" t="s">
        <v>554</v>
      </c>
      <c r="D37" s="77" t="s">
        <v>86</v>
      </c>
      <c r="E37" s="87">
        <f t="shared" si="6"/>
        <v>45663</v>
      </c>
      <c r="F37" s="78"/>
      <c r="G37" s="93" t="s">
        <v>1356</v>
      </c>
      <c r="H37" s="152" t="s">
        <v>1357</v>
      </c>
      <c r="I37" s="80"/>
      <c r="J37" s="127"/>
      <c r="K37" s="118" t="s">
        <v>130</v>
      </c>
      <c r="L37" s="123"/>
    </row>
    <row r="38" outlineLevel="1">
      <c r="A38" s="453" t="s">
        <v>506</v>
      </c>
      <c r="B38" s="453" t="s">
        <v>875</v>
      </c>
      <c r="C38" s="175" t="s">
        <v>557</v>
      </c>
      <c r="D38" s="77" t="s">
        <v>86</v>
      </c>
      <c r="E38" s="87">
        <f t="shared" si="6"/>
        <v>45663</v>
      </c>
      <c r="F38" s="78"/>
      <c r="G38" s="93" t="s">
        <v>1358</v>
      </c>
      <c r="H38" s="165" t="s">
        <v>1359</v>
      </c>
      <c r="I38" s="88" t="s">
        <v>1360</v>
      </c>
      <c r="J38" s="349"/>
      <c r="K38" s="348" t="s">
        <v>170</v>
      </c>
      <c r="L38" s="123"/>
    </row>
    <row r="39" outlineLevel="1">
      <c r="A39" s="453" t="s">
        <v>506</v>
      </c>
      <c r="B39" s="453" t="s">
        <v>875</v>
      </c>
      <c r="C39" s="175" t="s">
        <v>563</v>
      </c>
      <c r="D39" s="77" t="s">
        <v>86</v>
      </c>
      <c r="E39" s="87">
        <f t="shared" si="6"/>
        <v>45663</v>
      </c>
      <c r="F39" s="78"/>
      <c r="G39" s="79"/>
      <c r="H39" s="152" t="s">
        <v>1361</v>
      </c>
      <c r="I39" s="345" t="s">
        <v>1362</v>
      </c>
      <c r="J39" s="349"/>
      <c r="K39" s="128"/>
      <c r="L39" s="123"/>
    </row>
    <row r="40" outlineLevel="1">
      <c r="A40" s="453" t="s">
        <v>506</v>
      </c>
      <c r="B40" s="453" t="s">
        <v>875</v>
      </c>
      <c r="C40" s="186" t="s">
        <v>910</v>
      </c>
      <c r="D40" s="77" t="s">
        <v>86</v>
      </c>
      <c r="E40" s="87">
        <f t="shared" si="6"/>
        <v>45663</v>
      </c>
      <c r="F40" s="78"/>
      <c r="G40" s="79" t="s">
        <v>1363</v>
      </c>
      <c r="H40" s="88" t="s">
        <v>1364</v>
      </c>
      <c r="I40" s="127"/>
      <c r="J40" s="127"/>
      <c r="K40" s="348" t="s">
        <v>170</v>
      </c>
      <c r="L40" s="123"/>
    </row>
    <row r="41" ht="123.75" customHeight="1" outlineLevel="1">
      <c r="A41" s="453" t="s">
        <v>506</v>
      </c>
      <c r="B41" s="453" t="s">
        <v>875</v>
      </c>
      <c r="C41" s="76" t="s">
        <v>566</v>
      </c>
      <c r="D41" s="77" t="s">
        <v>86</v>
      </c>
      <c r="E41" s="87">
        <f t="shared" si="6"/>
        <v>45663</v>
      </c>
      <c r="F41" s="78"/>
      <c r="G41" s="93" t="str">
        <f>G38</f>
        <v>Dashboard: LINK</v>
      </c>
      <c r="H41" s="152" t="s">
        <v>1365</v>
      </c>
      <c r="I41" s="350" t="s">
        <v>1366</v>
      </c>
      <c r="J41" s="80"/>
      <c r="K41" s="348" t="s">
        <v>170</v>
      </c>
      <c r="L41" s="123"/>
    </row>
    <row r="42" outlineLevel="1">
      <c r="A42" s="453" t="s">
        <v>104</v>
      </c>
      <c r="B42" s="453" t="s">
        <v>875</v>
      </c>
      <c r="C42" s="125" t="s">
        <v>1367</v>
      </c>
      <c r="D42" s="77" t="s">
        <v>86</v>
      </c>
      <c r="E42" s="87">
        <f t="shared" si="6"/>
        <v>45663</v>
      </c>
      <c r="F42" s="78"/>
      <c r="G42" s="91" t="s">
        <v>1368</v>
      </c>
      <c r="H42" s="88" t="s">
        <v>1369</v>
      </c>
      <c r="I42" s="123" t="s">
        <v>1370</v>
      </c>
      <c r="J42" s="92" t="s">
        <v>1371</v>
      </c>
      <c r="K42" s="90"/>
      <c r="L42" s="123"/>
    </row>
    <row r="43" outlineLevel="1">
      <c r="A43" s="453" t="s">
        <v>104</v>
      </c>
      <c r="B43" s="453" t="s">
        <v>875</v>
      </c>
      <c r="C43" s="125" t="s">
        <v>1372</v>
      </c>
      <c r="D43" s="77" t="s">
        <v>86</v>
      </c>
      <c r="E43" s="87">
        <f t="shared" si="6"/>
        <v>45663</v>
      </c>
      <c r="F43" s="78"/>
      <c r="G43" s="91" t="s">
        <v>1373</v>
      </c>
      <c r="H43" s="80" t="s">
        <v>1374</v>
      </c>
      <c r="I43" s="123" t="s">
        <v>1375</v>
      </c>
      <c r="J43" s="126" t="s">
        <v>1376</v>
      </c>
      <c r="K43" s="90"/>
      <c r="L43" s="123"/>
    </row>
    <row r="44" outlineLevel="1">
      <c r="A44" s="453" t="s">
        <v>104</v>
      </c>
      <c r="B44" s="453" t="s">
        <v>875</v>
      </c>
      <c r="C44" s="88" t="s">
        <v>1377</v>
      </c>
      <c r="D44" s="77" t="s">
        <v>86</v>
      </c>
      <c r="E44" s="87">
        <f t="shared" si="6"/>
        <v>45663</v>
      </c>
      <c r="F44" s="78"/>
      <c r="G44" s="127"/>
      <c r="H44" s="76" t="s">
        <v>154</v>
      </c>
      <c r="I44" s="127"/>
      <c r="J44" s="92"/>
      <c r="K44" s="128"/>
      <c r="L44" s="123"/>
    </row>
    <row r="45" outlineLevel="1">
      <c r="A45" s="453" t="s">
        <v>506</v>
      </c>
      <c r="B45" s="453" t="s">
        <v>875</v>
      </c>
      <c r="C45" s="88" t="s">
        <v>1378</v>
      </c>
      <c r="D45" s="77" t="s">
        <v>86</v>
      </c>
      <c r="E45" s="87">
        <f t="shared" si="6"/>
        <v>45663</v>
      </c>
      <c r="F45" s="78"/>
      <c r="G45" s="88" t="s">
        <v>570</v>
      </c>
      <c r="H45" s="152" t="s">
        <v>1379</v>
      </c>
      <c r="I45" s="80"/>
      <c r="J45" s="80"/>
      <c r="K45" s="118" t="s">
        <v>130</v>
      </c>
      <c r="L45" s="123"/>
    </row>
    <row r="46" outlineLevel="1">
      <c r="A46" s="453" t="s">
        <v>506</v>
      </c>
      <c r="B46" s="453" t="s">
        <v>875</v>
      </c>
      <c r="C46" s="93" t="s">
        <v>572</v>
      </c>
      <c r="D46" s="77" t="s">
        <v>86</v>
      </c>
      <c r="E46" s="87">
        <f t="shared" si="6"/>
        <v>45663</v>
      </c>
      <c r="F46" s="78"/>
      <c r="G46" s="93" t="s">
        <v>1380</v>
      </c>
      <c r="H46" s="165" t="s">
        <v>1381</v>
      </c>
      <c r="I46" s="80"/>
      <c r="J46" s="127"/>
      <c r="K46" s="118" t="s">
        <v>130</v>
      </c>
      <c r="L46" s="123"/>
    </row>
    <row r="47" outlineLevel="1">
      <c r="A47" s="453" t="s">
        <v>506</v>
      </c>
      <c r="B47" s="453" t="s">
        <v>875</v>
      </c>
      <c r="C47" s="88" t="s">
        <v>1382</v>
      </c>
      <c r="D47" s="77" t="s">
        <v>86</v>
      </c>
      <c r="E47" s="87">
        <f t="shared" si="6"/>
        <v>45663</v>
      </c>
      <c r="F47" s="78"/>
      <c r="G47" s="79" t="s">
        <v>1383</v>
      </c>
      <c r="H47" s="351" t="s">
        <v>1384</v>
      </c>
      <c r="I47" s="340" t="s">
        <v>1385</v>
      </c>
      <c r="J47" s="127"/>
      <c r="K47" s="348" t="s">
        <v>170</v>
      </c>
      <c r="L47" s="123"/>
    </row>
    <row r="48" outlineLevel="1">
      <c r="A48" s="453" t="s">
        <v>506</v>
      </c>
      <c r="B48" s="453" t="s">
        <v>875</v>
      </c>
      <c r="C48" s="76" t="s">
        <v>1386</v>
      </c>
      <c r="D48" s="77" t="s">
        <v>86</v>
      </c>
      <c r="E48" s="87">
        <f t="shared" si="6"/>
        <v>45663</v>
      </c>
      <c r="F48" s="78"/>
      <c r="G48" s="93" t="s">
        <v>1387</v>
      </c>
      <c r="H48" s="152" t="s">
        <v>1388</v>
      </c>
      <c r="I48" s="76"/>
      <c r="J48" s="127"/>
      <c r="K48" s="118" t="s">
        <v>130</v>
      </c>
      <c r="L48" s="123"/>
    </row>
    <row r="49" outlineLevel="1">
      <c r="A49" s="453" t="s">
        <v>506</v>
      </c>
      <c r="B49" s="453" t="s">
        <v>875</v>
      </c>
      <c r="C49" s="76" t="s">
        <v>1389</v>
      </c>
      <c r="D49" s="77" t="s">
        <v>86</v>
      </c>
      <c r="E49" s="87">
        <f t="shared" si="6"/>
        <v>45663</v>
      </c>
      <c r="F49" s="78"/>
      <c r="G49" s="352" t="s">
        <v>1390</v>
      </c>
      <c r="H49" s="152" t="s">
        <v>1391</v>
      </c>
      <c r="I49" s="76"/>
      <c r="J49" s="127"/>
      <c r="K49" s="118" t="s">
        <v>130</v>
      </c>
      <c r="L49" s="123"/>
    </row>
    <row r="50" outlineLevel="1">
      <c r="A50" s="453" t="s">
        <v>506</v>
      </c>
      <c r="B50" s="453" t="s">
        <v>875</v>
      </c>
      <c r="C50" s="76" t="s">
        <v>1392</v>
      </c>
      <c r="D50" s="77" t="s">
        <v>86</v>
      </c>
      <c r="E50" s="87">
        <f t="shared" si="6"/>
        <v>45663</v>
      </c>
      <c r="F50" s="78"/>
      <c r="G50" s="93"/>
      <c r="H50" s="152" t="s">
        <v>1393</v>
      </c>
      <c r="I50" s="76"/>
      <c r="J50" s="127"/>
      <c r="K50" s="118" t="s">
        <v>130</v>
      </c>
      <c r="L50" s="123"/>
    </row>
    <row r="51" outlineLevel="1">
      <c r="A51" s="453" t="s">
        <v>506</v>
      </c>
      <c r="B51" s="453" t="s">
        <v>875</v>
      </c>
      <c r="C51" s="76" t="s">
        <v>587</v>
      </c>
      <c r="D51" s="78" t="s">
        <v>86</v>
      </c>
      <c r="E51" s="87">
        <f t="shared" si="6"/>
        <v>45663</v>
      </c>
      <c r="F51" s="78"/>
      <c r="G51" s="155" t="s">
        <v>1394</v>
      </c>
      <c r="H51" s="76" t="s">
        <v>1395</v>
      </c>
      <c r="I51" s="353" t="str">
        <f>"Deploy Time Alignment for " &amp;I1 &amp;" on " &amp;TEXT(D5,"ddd mmm d") &amp;" :thread:"</f>
        <v>Deploy Time Alignment for Checklist_Version on Fri Feb 21 :thread:</v>
      </c>
      <c r="J51" s="92" t="s">
        <v>1396</v>
      </c>
      <c r="K51" s="118" t="s">
        <v>130</v>
      </c>
      <c r="L51" s="123"/>
    </row>
    <row r="52" outlineLevel="1">
      <c r="A52" s="453" t="s">
        <v>104</v>
      </c>
      <c r="B52" s="453" t="s">
        <v>875</v>
      </c>
      <c r="C52" s="88" t="s">
        <v>1397</v>
      </c>
      <c r="D52" s="77" t="s">
        <v>86</v>
      </c>
      <c r="E52" s="87">
        <f t="shared" si="6"/>
        <v>45663</v>
      </c>
      <c r="F52" s="78"/>
      <c r="G52" s="91" t="s">
        <v>1398</v>
      </c>
      <c r="H52" s="88" t="s">
        <v>1399</v>
      </c>
      <c r="I52" s="156" t="s">
        <v>1400</v>
      </c>
      <c r="J52" s="179" t="s">
        <v>1401</v>
      </c>
      <c r="K52" s="81"/>
      <c r="L52" s="123"/>
    </row>
    <row r="53" outlineLevel="1">
      <c r="A53" s="453" t="s">
        <v>506</v>
      </c>
      <c r="B53" s="453" t="s">
        <v>875</v>
      </c>
      <c r="C53" s="76" t="s">
        <v>1402</v>
      </c>
      <c r="D53" s="78" t="s">
        <v>86</v>
      </c>
      <c r="E53" s="87">
        <f t="shared" si="6"/>
        <v>45663</v>
      </c>
      <c r="F53" s="78"/>
      <c r="G53" s="163" t="s">
        <v>1403</v>
      </c>
      <c r="H53" s="88" t="s">
        <v>1404</v>
      </c>
      <c r="I53" s="79" t="s">
        <v>1405</v>
      </c>
      <c r="J53" s="74"/>
      <c r="K53" s="118" t="s">
        <v>130</v>
      </c>
      <c r="L53" s="123"/>
    </row>
    <row r="54" outlineLevel="1">
      <c r="A54" s="453" t="s">
        <v>662</v>
      </c>
      <c r="B54" s="453" t="s">
        <v>875</v>
      </c>
      <c r="C54" s="76" t="s">
        <v>663</v>
      </c>
      <c r="D54" s="78" t="s">
        <v>86</v>
      </c>
      <c r="E54" s="87">
        <f t="shared" si="6"/>
        <v>45663</v>
      </c>
      <c r="F54" s="77"/>
      <c r="G54" s="354" t="s">
        <v>1406</v>
      </c>
      <c r="H54" s="88" t="s">
        <v>1407</v>
      </c>
      <c r="I54" s="79" t="s">
        <v>1408</v>
      </c>
      <c r="J54" s="79" t="s">
        <v>1409</v>
      </c>
      <c r="K54" s="118"/>
      <c r="L54" s="123"/>
    </row>
    <row r="55">
      <c r="A55" s="537"/>
      <c r="B55" s="537"/>
      <c r="C55" s="150" t="s">
        <v>171</v>
      </c>
      <c r="D55" s="98" t="str">
        <f t="array" ref="D55">IF(AND((D56:D63="Done")+(D56:D63="N/A")+(D56:D63="AFTER 11PM ET HARDLOCK")), "DONE", "IN PROGRESS")</f>
        <v>IN PROGRESS</v>
      </c>
      <c r="E55" s="112"/>
      <c r="F55" s="71"/>
      <c r="G55" s="72"/>
      <c r="H55" s="151"/>
      <c r="I55" s="151"/>
      <c r="J55" s="74"/>
      <c r="K55" s="74"/>
      <c r="L55" s="74"/>
    </row>
    <row r="56" outlineLevel="1">
      <c r="A56" s="453" t="s">
        <v>506</v>
      </c>
      <c r="B56" s="453" t="s">
        <v>875</v>
      </c>
      <c r="C56" s="76" t="s">
        <v>1410</v>
      </c>
      <c r="D56" s="78" t="s">
        <v>86</v>
      </c>
      <c r="E56" s="87">
        <f>$D$2-1</f>
        <v>45684</v>
      </c>
      <c r="F56" s="78"/>
      <c r="G56" s="354" t="s">
        <v>1411</v>
      </c>
      <c r="H56" s="80" t="s">
        <v>1412</v>
      </c>
      <c r="I56" s="79" t="s">
        <v>1413</v>
      </c>
      <c r="J56" s="79" t="s">
        <v>595</v>
      </c>
      <c r="K56" s="118" t="s">
        <v>130</v>
      </c>
      <c r="L56" s="123"/>
    </row>
    <row r="57" outlineLevel="1">
      <c r="A57" s="453" t="s">
        <v>506</v>
      </c>
      <c r="B57" s="453" t="s">
        <v>875</v>
      </c>
      <c r="C57" s="199" t="s">
        <v>1414</v>
      </c>
      <c r="D57" s="78" t="s">
        <v>86</v>
      </c>
      <c r="E57" s="87">
        <f t="shared" ref="E57:E60" si="7">$D$2-0</f>
        <v>45685</v>
      </c>
      <c r="F57" s="78"/>
      <c r="G57" s="123"/>
      <c r="H57" s="355" t="s">
        <v>1415</v>
      </c>
      <c r="I57" s="356" t="s">
        <v>1416</v>
      </c>
      <c r="J57" s="119" t="s">
        <v>131</v>
      </c>
      <c r="K57" s="118" t="s">
        <v>130</v>
      </c>
      <c r="L57" s="123"/>
    </row>
    <row r="58" outlineLevel="1">
      <c r="A58" s="453" t="s">
        <v>506</v>
      </c>
      <c r="B58" s="453" t="s">
        <v>875</v>
      </c>
      <c r="C58" s="212" t="s">
        <v>1417</v>
      </c>
      <c r="D58" s="77" t="s">
        <v>86</v>
      </c>
      <c r="E58" s="87">
        <f t="shared" si="7"/>
        <v>45685</v>
      </c>
      <c r="F58" s="78"/>
      <c r="G58" s="76"/>
      <c r="H58" s="76" t="s">
        <v>1418</v>
      </c>
      <c r="I58" s="357"/>
      <c r="J58" s="357"/>
      <c r="K58" s="207"/>
      <c r="L58" s="357"/>
    </row>
    <row r="59" outlineLevel="1">
      <c r="A59" s="453" t="s">
        <v>104</v>
      </c>
      <c r="B59" s="453" t="s">
        <v>875</v>
      </c>
      <c r="C59" s="76" t="s">
        <v>1419</v>
      </c>
      <c r="D59" s="78" t="s">
        <v>86</v>
      </c>
      <c r="E59" s="87">
        <f t="shared" si="7"/>
        <v>45685</v>
      </c>
      <c r="F59" s="78"/>
      <c r="G59" s="76" t="s">
        <v>1420</v>
      </c>
      <c r="H59" s="152" t="s">
        <v>1421</v>
      </c>
      <c r="I59" s="76" t="s">
        <v>1422</v>
      </c>
      <c r="J59" s="79"/>
      <c r="K59" s="90"/>
      <c r="L59" s="79"/>
    </row>
    <row r="60" outlineLevel="1">
      <c r="A60" s="466" t="s">
        <v>709</v>
      </c>
      <c r="B60" s="466" t="s">
        <v>709</v>
      </c>
      <c r="C60" s="260" t="s">
        <v>720</v>
      </c>
      <c r="D60" s="375" t="s">
        <v>86</v>
      </c>
      <c r="E60" s="87">
        <f t="shared" si="7"/>
        <v>45685</v>
      </c>
      <c r="F60" s="380"/>
      <c r="G60" s="239" t="s">
        <v>721</v>
      </c>
      <c r="H60" s="381" t="s">
        <v>1423</v>
      </c>
      <c r="I60" s="382"/>
      <c r="J60" s="357"/>
      <c r="K60" s="207"/>
      <c r="L60" s="357"/>
    </row>
    <row r="61" ht="21.75" customHeight="1" outlineLevel="1">
      <c r="A61" s="172"/>
      <c r="B61" s="172"/>
      <c r="C61" s="154" t="s">
        <v>176</v>
      </c>
      <c r="D61" s="154" t="s">
        <v>176</v>
      </c>
      <c r="G61" s="154" t="s">
        <v>176</v>
      </c>
      <c r="H61" s="154" t="s">
        <v>176</v>
      </c>
      <c r="I61" s="154" t="s">
        <v>176</v>
      </c>
      <c r="J61" s="154" t="s">
        <v>176</v>
      </c>
      <c r="K61" s="154"/>
      <c r="L61" s="154"/>
    </row>
    <row r="62" outlineLevel="1">
      <c r="A62" s="453" t="s">
        <v>104</v>
      </c>
      <c r="B62" s="453" t="s">
        <v>875</v>
      </c>
      <c r="C62" s="155" t="s">
        <v>1424</v>
      </c>
      <c r="D62" s="77" t="s">
        <v>86</v>
      </c>
      <c r="E62" s="87">
        <f t="shared" ref="E62:E63" si="8">$D$2-0</f>
        <v>45685</v>
      </c>
      <c r="F62" s="78"/>
      <c r="G62" s="76" t="s">
        <v>1425</v>
      </c>
      <c r="H62" s="117" t="s">
        <v>1426</v>
      </c>
      <c r="I62" s="156" t="s">
        <v>1427</v>
      </c>
      <c r="J62" s="157" t="s">
        <v>1428</v>
      </c>
      <c r="K62" s="158"/>
      <c r="L62" s="159"/>
    </row>
    <row r="63" outlineLevel="1">
      <c r="A63" s="453" t="s">
        <v>104</v>
      </c>
      <c r="B63" s="453" t="s">
        <v>875</v>
      </c>
      <c r="C63" s="160" t="s">
        <v>981</v>
      </c>
      <c r="D63" s="77" t="s">
        <v>86</v>
      </c>
      <c r="E63" s="87">
        <f t="shared" si="8"/>
        <v>45685</v>
      </c>
      <c r="F63" s="78"/>
      <c r="G63" s="76" t="s">
        <v>1429</v>
      </c>
      <c r="H63" s="88" t="s">
        <v>1430</v>
      </c>
      <c r="I63" s="123" t="s">
        <v>1431</v>
      </c>
      <c r="J63" s="156" t="s">
        <v>1432</v>
      </c>
      <c r="K63" s="161"/>
      <c r="L63" s="156"/>
    </row>
    <row r="64">
      <c r="A64" s="97"/>
      <c r="B64" s="97" t="s">
        <v>1433</v>
      </c>
      <c r="D64" s="98" t="str">
        <f t="array" ref="D64">IF(AND((D65:D77="Done")+(D65:D77="N/A")+(D65:D77="AFTER 11PM ET PENCILS DOWN")), "DONE", "IN PROGRESS")</f>
        <v>IN PROGRESS</v>
      </c>
      <c r="E64" s="112"/>
      <c r="F64" s="71"/>
      <c r="G64" s="72"/>
      <c r="H64" s="151"/>
      <c r="I64" s="151"/>
      <c r="J64" s="74"/>
      <c r="K64" s="81"/>
      <c r="L64" s="74"/>
    </row>
    <row r="65" outlineLevel="1">
      <c r="A65" s="453" t="s">
        <v>104</v>
      </c>
      <c r="B65" s="453" t="s">
        <v>875</v>
      </c>
      <c r="C65" s="162" t="s">
        <v>1434</v>
      </c>
      <c r="D65" s="77" t="s">
        <v>86</v>
      </c>
      <c r="E65" s="87">
        <f>$D$2+1</f>
        <v>45686</v>
      </c>
      <c r="F65" s="78"/>
      <c r="G65" s="76" t="s">
        <v>1435</v>
      </c>
      <c r="H65" s="88" t="s">
        <v>1436</v>
      </c>
      <c r="I65" s="79" t="s">
        <v>1437</v>
      </c>
      <c r="J65" s="74"/>
      <c r="K65" s="81"/>
      <c r="L65" s="163"/>
    </row>
    <row r="66" outlineLevel="1">
      <c r="A66" s="453" t="s">
        <v>104</v>
      </c>
      <c r="B66" s="453" t="s">
        <v>875</v>
      </c>
      <c r="C66" s="80" t="s">
        <v>1438</v>
      </c>
      <c r="D66" s="78" t="s">
        <v>86</v>
      </c>
      <c r="E66" s="87">
        <f>$D$2+3</f>
        <v>45688</v>
      </c>
      <c r="F66" s="78"/>
      <c r="G66" s="164" t="s">
        <v>193</v>
      </c>
      <c r="H66" s="165" t="s">
        <v>1439</v>
      </c>
      <c r="I66" s="147"/>
      <c r="J66" s="147"/>
      <c r="K66" s="166"/>
      <c r="L66" s="147"/>
    </row>
    <row r="67" outlineLevel="1">
      <c r="A67" s="453" t="s">
        <v>104</v>
      </c>
      <c r="B67" s="453" t="s">
        <v>875</v>
      </c>
      <c r="C67" s="76" t="s">
        <v>1440</v>
      </c>
      <c r="D67" s="78" t="s">
        <v>86</v>
      </c>
      <c r="E67" s="87">
        <f>$D$3-2</f>
        <v>45693</v>
      </c>
      <c r="F67" s="78"/>
      <c r="G67" s="164" t="s">
        <v>1441</v>
      </c>
      <c r="H67" s="88" t="s">
        <v>1442</v>
      </c>
      <c r="I67" s="167" t="s">
        <v>198</v>
      </c>
      <c r="J67" s="79" t="s">
        <v>1443</v>
      </c>
      <c r="K67" s="90"/>
      <c r="L67" s="79"/>
    </row>
    <row r="68" outlineLevel="1">
      <c r="A68" s="453" t="s">
        <v>104</v>
      </c>
      <c r="B68" s="453" t="s">
        <v>875</v>
      </c>
      <c r="C68" s="76" t="s">
        <v>200</v>
      </c>
      <c r="D68" s="77" t="s">
        <v>86</v>
      </c>
      <c r="E68" s="87">
        <f t="shared" ref="E68:E71" si="9">$D$3</f>
        <v>45695</v>
      </c>
      <c r="F68" s="78"/>
      <c r="G68" s="93" t="s">
        <v>1444</v>
      </c>
      <c r="H68" s="152" t="s">
        <v>1445</v>
      </c>
      <c r="I68" s="92" t="s">
        <v>1446</v>
      </c>
      <c r="J68" s="80"/>
      <c r="K68" s="168"/>
      <c r="L68" s="80"/>
    </row>
    <row r="69" outlineLevel="1">
      <c r="A69" s="453" t="s">
        <v>506</v>
      </c>
      <c r="B69" s="453" t="s">
        <v>875</v>
      </c>
      <c r="C69" s="76" t="s">
        <v>1447</v>
      </c>
      <c r="D69" s="77" t="s">
        <v>86</v>
      </c>
      <c r="E69" s="87">
        <f t="shared" si="9"/>
        <v>45695</v>
      </c>
      <c r="F69" s="78"/>
      <c r="G69" s="93" t="s">
        <v>1448</v>
      </c>
      <c r="H69" s="88" t="s">
        <v>1449</v>
      </c>
      <c r="I69" s="359" t="s">
        <v>1450</v>
      </c>
      <c r="J69" s="359" t="s">
        <v>1451</v>
      </c>
      <c r="K69" s="118" t="s">
        <v>130</v>
      </c>
      <c r="L69" s="163"/>
    </row>
    <row r="70" outlineLevel="1">
      <c r="A70" s="453" t="s">
        <v>506</v>
      </c>
      <c r="B70" s="453" t="s">
        <v>875</v>
      </c>
      <c r="C70" s="155" t="s">
        <v>611</v>
      </c>
      <c r="D70" s="77" t="s">
        <v>86</v>
      </c>
      <c r="E70" s="87">
        <f t="shared" si="9"/>
        <v>45695</v>
      </c>
      <c r="F70" s="78"/>
      <c r="G70" s="93" t="s">
        <v>1452</v>
      </c>
      <c r="H70" s="80" t="s">
        <v>1453</v>
      </c>
      <c r="I70" s="156" t="s">
        <v>1454</v>
      </c>
      <c r="J70" s="360" t="s">
        <v>1455</v>
      </c>
      <c r="K70" s="158"/>
      <c r="L70" s="159"/>
    </row>
    <row r="71" outlineLevel="1">
      <c r="A71" s="453" t="s">
        <v>104</v>
      </c>
      <c r="B71" s="453" t="s">
        <v>875</v>
      </c>
      <c r="C71" s="345" t="s">
        <v>1456</v>
      </c>
      <c r="D71" s="77" t="s">
        <v>86</v>
      </c>
      <c r="E71" s="87">
        <f t="shared" si="9"/>
        <v>45695</v>
      </c>
      <c r="F71" s="78"/>
      <c r="G71" s="93" t="s">
        <v>1457</v>
      </c>
      <c r="H71" s="152" t="s">
        <v>1458</v>
      </c>
      <c r="I71" s="80" t="s">
        <v>1459</v>
      </c>
      <c r="J71" s="74"/>
      <c r="K71" s="81"/>
      <c r="L71" s="74"/>
    </row>
    <row r="72" ht="21.75" customHeight="1" outlineLevel="1">
      <c r="A72" s="172"/>
      <c r="B72" s="172"/>
      <c r="C72" s="154" t="s">
        <v>209</v>
      </c>
      <c r="D72" s="170" t="s">
        <v>209</v>
      </c>
      <c r="G72" s="170" t="s">
        <v>209</v>
      </c>
      <c r="H72" s="154" t="s">
        <v>209</v>
      </c>
      <c r="I72" s="171" t="s">
        <v>209</v>
      </c>
      <c r="J72" s="154" t="s">
        <v>209</v>
      </c>
      <c r="K72" s="154"/>
      <c r="L72" s="154"/>
    </row>
    <row r="73" outlineLevel="1">
      <c r="A73" s="453" t="s">
        <v>104</v>
      </c>
      <c r="B73" s="453" t="s">
        <v>875</v>
      </c>
      <c r="C73" s="345" t="s">
        <v>1460</v>
      </c>
      <c r="D73" s="77" t="s">
        <v>86</v>
      </c>
      <c r="E73" s="87">
        <f t="shared" ref="E73:E77" si="10">$D$3</f>
        <v>45695</v>
      </c>
      <c r="F73" s="78"/>
      <c r="G73" s="76" t="s">
        <v>1461</v>
      </c>
      <c r="H73" s="116" t="s">
        <v>1462</v>
      </c>
      <c r="I73" s="156" t="s">
        <v>1463</v>
      </c>
      <c r="J73" s="157" t="s">
        <v>1464</v>
      </c>
      <c r="K73" s="158"/>
      <c r="L73" s="159"/>
    </row>
    <row r="74" outlineLevel="1">
      <c r="A74" s="453" t="s">
        <v>104</v>
      </c>
      <c r="B74" s="453" t="s">
        <v>875</v>
      </c>
      <c r="C74" s="155" t="s">
        <v>1465</v>
      </c>
      <c r="D74" s="77" t="s">
        <v>86</v>
      </c>
      <c r="E74" s="87">
        <f t="shared" si="10"/>
        <v>45695</v>
      </c>
      <c r="F74" s="78"/>
      <c r="G74" s="76" t="s">
        <v>1466</v>
      </c>
      <c r="H74" s="117" t="s">
        <v>1467</v>
      </c>
      <c r="I74" s="80" t="s">
        <v>1468</v>
      </c>
      <c r="J74" s="79"/>
      <c r="K74" s="81"/>
      <c r="L74" s="74"/>
    </row>
    <row r="75" outlineLevel="1">
      <c r="A75" s="466" t="s">
        <v>709</v>
      </c>
      <c r="B75" s="466" t="s">
        <v>709</v>
      </c>
      <c r="C75" s="80" t="s">
        <v>723</v>
      </c>
      <c r="D75" s="78" t="s">
        <v>86</v>
      </c>
      <c r="E75" s="87">
        <f t="shared" si="10"/>
        <v>45695</v>
      </c>
      <c r="F75" s="78"/>
      <c r="G75" s="175"/>
      <c r="H75" s="76" t="s">
        <v>724</v>
      </c>
      <c r="I75" s="74"/>
      <c r="J75" s="74"/>
      <c r="K75" s="81"/>
      <c r="L75" s="74"/>
    </row>
    <row r="76" outlineLevel="1">
      <c r="A76" s="466" t="s">
        <v>709</v>
      </c>
      <c r="B76" s="466" t="s">
        <v>709</v>
      </c>
      <c r="C76" s="383" t="s">
        <v>725</v>
      </c>
      <c r="D76" s="78" t="s">
        <v>86</v>
      </c>
      <c r="E76" s="87">
        <f t="shared" si="10"/>
        <v>45695</v>
      </c>
      <c r="F76" s="384"/>
      <c r="G76" s="384"/>
      <c r="H76" s="340" t="s">
        <v>726</v>
      </c>
      <c r="I76" s="385"/>
      <c r="J76" s="74"/>
      <c r="K76" s="81"/>
      <c r="L76" s="79"/>
    </row>
    <row r="77" outlineLevel="1">
      <c r="A77" s="466" t="s">
        <v>709</v>
      </c>
      <c r="B77" s="466" t="s">
        <v>709</v>
      </c>
      <c r="C77" s="265" t="str">
        <f>HYPERLINK("https://wiki.it.epicgames.net/display/FORT/PS4+Patch+-+Packaging+Remaster","Verify that LatestPatch folder contains last released patches")</f>
        <v>Verify that LatestPatch folder contains last released patches</v>
      </c>
      <c r="D77" s="375" t="s">
        <v>86</v>
      </c>
      <c r="E77" s="87">
        <f t="shared" si="10"/>
        <v>45695</v>
      </c>
      <c r="F77" s="384"/>
      <c r="G77" s="384"/>
      <c r="H77" s="340" t="s">
        <v>727</v>
      </c>
      <c r="I77" s="385"/>
      <c r="J77" s="74"/>
      <c r="K77" s="81"/>
      <c r="L77" s="79"/>
    </row>
    <row r="78">
      <c r="A78" s="172"/>
      <c r="B78" s="172" t="s">
        <v>1469</v>
      </c>
      <c r="D78" s="102"/>
      <c r="E78" s="102"/>
      <c r="F78" s="173"/>
      <c r="G78" s="174"/>
      <c r="H78" s="174"/>
      <c r="I78" s="174"/>
      <c r="J78" s="174"/>
      <c r="K78" s="173"/>
      <c r="L78" s="174"/>
    </row>
    <row r="79">
      <c r="A79" s="97"/>
      <c r="B79" s="97" t="s">
        <v>1329</v>
      </c>
      <c r="D79" s="98" t="str">
        <f t="array" ref="D79">IF(AND((D80:D105="Done")+(D80:D105="N/A")), "DONE", "IN PROGRESS")</f>
        <v>IN PROGRESS</v>
      </c>
      <c r="E79" s="112"/>
      <c r="F79" s="71"/>
      <c r="G79" s="72"/>
      <c r="H79" s="151"/>
      <c r="I79" s="151"/>
      <c r="J79" s="74"/>
      <c r="K79" s="74"/>
      <c r="L79" s="74"/>
    </row>
    <row r="80" outlineLevel="1">
      <c r="A80" s="466" t="s">
        <v>709</v>
      </c>
      <c r="B80" s="466" t="s">
        <v>709</v>
      </c>
      <c r="C80" s="175" t="s">
        <v>761</v>
      </c>
      <c r="D80" s="78" t="s">
        <v>86</v>
      </c>
      <c r="E80" s="87">
        <f t="shared" ref="E80:E95" si="11">$D$4-4</f>
        <v>45697</v>
      </c>
      <c r="F80" s="78"/>
      <c r="G80" s="175"/>
      <c r="H80" s="76" t="s">
        <v>762</v>
      </c>
      <c r="I80" s="74"/>
      <c r="J80" s="74"/>
      <c r="K80" s="81"/>
      <c r="L80" s="74"/>
    </row>
    <row r="81" outlineLevel="1">
      <c r="A81" s="466" t="s">
        <v>709</v>
      </c>
      <c r="B81" s="466" t="s">
        <v>709</v>
      </c>
      <c r="C81" s="76" t="s">
        <v>1024</v>
      </c>
      <c r="D81" s="77" t="s">
        <v>86</v>
      </c>
      <c r="E81" s="87">
        <f t="shared" si="11"/>
        <v>45697</v>
      </c>
      <c r="F81" s="78"/>
      <c r="G81" s="175"/>
      <c r="H81" s="76" t="s">
        <v>1470</v>
      </c>
      <c r="I81" s="74"/>
      <c r="J81" s="74"/>
      <c r="K81" s="81"/>
      <c r="L81" s="74"/>
    </row>
    <row r="82" outlineLevel="1">
      <c r="A82" s="466" t="s">
        <v>709</v>
      </c>
      <c r="B82" s="466" t="s">
        <v>709</v>
      </c>
      <c r="C82" s="76" t="s">
        <v>1471</v>
      </c>
      <c r="D82" s="77" t="s">
        <v>86</v>
      </c>
      <c r="E82" s="87">
        <f t="shared" si="11"/>
        <v>45697</v>
      </c>
      <c r="F82" s="78"/>
      <c r="G82" s="175"/>
      <c r="H82" s="175"/>
      <c r="I82" s="397"/>
      <c r="J82" s="397"/>
      <c r="K82" s="268"/>
      <c r="L82" s="397"/>
    </row>
    <row r="83" outlineLevel="1">
      <c r="A83" s="466" t="s">
        <v>709</v>
      </c>
      <c r="B83" s="466" t="s">
        <v>709</v>
      </c>
      <c r="C83" s="76" t="s">
        <v>1472</v>
      </c>
      <c r="D83" s="78" t="s">
        <v>86</v>
      </c>
      <c r="E83" s="87">
        <f t="shared" si="11"/>
        <v>45697</v>
      </c>
      <c r="F83" s="78"/>
      <c r="G83" s="175"/>
      <c r="H83" s="164" t="s">
        <v>750</v>
      </c>
      <c r="I83" s="74"/>
      <c r="J83" s="74"/>
      <c r="K83" s="81"/>
      <c r="L83" s="74"/>
    </row>
    <row r="84" outlineLevel="1">
      <c r="A84" s="466" t="s">
        <v>709</v>
      </c>
      <c r="B84" s="466" t="s">
        <v>709</v>
      </c>
      <c r="C84" s="76" t="s">
        <v>1473</v>
      </c>
      <c r="D84" s="78" t="s">
        <v>86</v>
      </c>
      <c r="E84" s="87">
        <f t="shared" si="11"/>
        <v>45697</v>
      </c>
      <c r="F84" s="78"/>
      <c r="G84" s="175"/>
      <c r="H84" s="76" t="s">
        <v>752</v>
      </c>
      <c r="I84" s="74"/>
      <c r="J84" s="74"/>
      <c r="K84" s="81"/>
      <c r="L84" s="74"/>
    </row>
    <row r="85" outlineLevel="1">
      <c r="A85" s="466" t="s">
        <v>709</v>
      </c>
      <c r="B85" s="466" t="s">
        <v>709</v>
      </c>
      <c r="C85" s="76" t="s">
        <v>1474</v>
      </c>
      <c r="D85" s="77" t="s">
        <v>86</v>
      </c>
      <c r="E85" s="87">
        <f t="shared" si="11"/>
        <v>45697</v>
      </c>
      <c r="F85" s="78"/>
      <c r="G85" s="175"/>
      <c r="H85" s="88" t="s">
        <v>754</v>
      </c>
      <c r="I85" s="74"/>
      <c r="J85" s="74"/>
      <c r="K85" s="81"/>
      <c r="L85" s="74"/>
    </row>
    <row r="86" outlineLevel="1">
      <c r="A86" s="466" t="s">
        <v>709</v>
      </c>
      <c r="B86" s="466" t="s">
        <v>709</v>
      </c>
      <c r="C86" s="76" t="s">
        <v>1475</v>
      </c>
      <c r="D86" s="77" t="s">
        <v>86</v>
      </c>
      <c r="E86" s="87">
        <f t="shared" si="11"/>
        <v>45697</v>
      </c>
      <c r="F86" s="77"/>
      <c r="G86" s="175"/>
      <c r="H86" s="398" t="s">
        <v>1476</v>
      </c>
      <c r="I86" s="74"/>
      <c r="J86" s="74"/>
      <c r="K86" s="81"/>
      <c r="L86" s="74"/>
    </row>
    <row r="87" outlineLevel="1">
      <c r="A87" s="466" t="s">
        <v>709</v>
      </c>
      <c r="B87" s="453" t="s">
        <v>709</v>
      </c>
      <c r="C87" s="76" t="s">
        <v>1477</v>
      </c>
      <c r="D87" s="77" t="s">
        <v>86</v>
      </c>
      <c r="E87" s="87">
        <f t="shared" si="11"/>
        <v>45697</v>
      </c>
      <c r="F87" s="77"/>
      <c r="G87" s="175"/>
      <c r="H87" s="199" t="s">
        <v>758</v>
      </c>
      <c r="I87" s="74"/>
      <c r="J87" s="74"/>
      <c r="K87" s="81"/>
      <c r="L87" s="74"/>
    </row>
    <row r="88" outlineLevel="1">
      <c r="A88" s="466" t="s">
        <v>709</v>
      </c>
      <c r="B88" s="466" t="s">
        <v>709</v>
      </c>
      <c r="C88" s="76" t="s">
        <v>1478</v>
      </c>
      <c r="D88" s="77" t="s">
        <v>86</v>
      </c>
      <c r="E88" s="87">
        <f t="shared" si="11"/>
        <v>45697</v>
      </c>
      <c r="F88" s="78"/>
      <c r="G88" s="175"/>
      <c r="H88" s="386" t="s">
        <v>760</v>
      </c>
      <c r="I88" s="74"/>
      <c r="J88" s="74"/>
      <c r="K88" s="81"/>
      <c r="L88" s="74"/>
    </row>
    <row r="89" outlineLevel="1">
      <c r="A89" s="466" t="s">
        <v>709</v>
      </c>
      <c r="B89" s="466" t="s">
        <v>709</v>
      </c>
      <c r="C89" s="199" t="s">
        <v>763</v>
      </c>
      <c r="D89" s="78" t="s">
        <v>86</v>
      </c>
      <c r="E89" s="87">
        <f t="shared" si="11"/>
        <v>45697</v>
      </c>
      <c r="F89" s="78"/>
      <c r="G89" s="175"/>
      <c r="H89" s="386" t="s">
        <v>764</v>
      </c>
      <c r="I89" s="74"/>
      <c r="J89" s="74"/>
      <c r="K89" s="81"/>
      <c r="L89" s="74"/>
    </row>
    <row r="90" outlineLevel="1">
      <c r="A90" s="466" t="s">
        <v>709</v>
      </c>
      <c r="B90" s="466" t="s">
        <v>709</v>
      </c>
      <c r="C90" s="195" t="str">
        <f>HYPERLINK("https://wiki.it.epicgames.net/display/FORT/Switch+Patch+-+Release+Creation+and+OMAS+Submission","Request Patches: Create New Release for Nintendo")</f>
        <v>Request Patches: Create New Release for Nintendo</v>
      </c>
      <c r="D90" s="78" t="s">
        <v>86</v>
      </c>
      <c r="E90" s="87">
        <f t="shared" si="11"/>
        <v>45697</v>
      </c>
      <c r="F90" s="78"/>
      <c r="G90" s="127"/>
      <c r="H90" s="127"/>
      <c r="I90" s="74"/>
      <c r="J90" s="74"/>
      <c r="K90" s="81"/>
      <c r="L90" s="74"/>
    </row>
    <row r="91" outlineLevel="1">
      <c r="A91" s="466" t="s">
        <v>709</v>
      </c>
      <c r="B91" s="466" t="s">
        <v>709</v>
      </c>
      <c r="C91" s="195" t="str">
        <f>HYPERLINK("https://wiki.it.epicgames.net/display/FORT/Switch+Patch+-+Release+Creation+and+OMAS+Submission","Request Patches: Fill out and submit new OMAS for Nintendo")</f>
        <v>Request Patches: Fill out and submit new OMAS for Nintendo</v>
      </c>
      <c r="D91" s="78" t="s">
        <v>86</v>
      </c>
      <c r="E91" s="87">
        <f t="shared" si="11"/>
        <v>45697</v>
      </c>
      <c r="F91" s="78"/>
      <c r="G91" s="175"/>
      <c r="H91" s="175"/>
      <c r="I91" s="74"/>
      <c r="J91" s="74"/>
      <c r="K91" s="81"/>
      <c r="L91" s="74"/>
    </row>
    <row r="92" outlineLevel="1">
      <c r="A92" s="466" t="s">
        <v>709</v>
      </c>
      <c r="B92" s="466" t="s">
        <v>709</v>
      </c>
      <c r="C92" s="125" t="s">
        <v>1479</v>
      </c>
      <c r="D92" s="78" t="s">
        <v>86</v>
      </c>
      <c r="E92" s="87">
        <f t="shared" si="11"/>
        <v>45697</v>
      </c>
      <c r="F92" s="78"/>
      <c r="G92" s="175"/>
      <c r="H92" s="386"/>
      <c r="I92" s="74"/>
      <c r="J92" s="74"/>
      <c r="K92" s="81"/>
      <c r="L92" s="74"/>
    </row>
    <row r="93" outlineLevel="1">
      <c r="A93" s="466" t="s">
        <v>709</v>
      </c>
      <c r="B93" s="466" t="s">
        <v>709</v>
      </c>
      <c r="C93" s="125" t="s">
        <v>1480</v>
      </c>
      <c r="D93" s="78" t="s">
        <v>86</v>
      </c>
      <c r="E93" s="87">
        <f t="shared" si="11"/>
        <v>45697</v>
      </c>
      <c r="F93" s="78"/>
      <c r="G93" s="175"/>
      <c r="H93" s="76"/>
      <c r="I93" s="74"/>
      <c r="J93" s="74"/>
      <c r="K93" s="81"/>
      <c r="L93" s="74"/>
    </row>
    <row r="94" outlineLevel="1">
      <c r="A94" s="466" t="s">
        <v>709</v>
      </c>
      <c r="B94" s="466" t="s">
        <v>709</v>
      </c>
      <c r="C94" s="76" t="s">
        <v>730</v>
      </c>
      <c r="D94" s="77" t="s">
        <v>86</v>
      </c>
      <c r="E94" s="87">
        <f t="shared" si="11"/>
        <v>45697</v>
      </c>
      <c r="F94" s="78"/>
      <c r="G94" s="175"/>
      <c r="H94" s="76"/>
      <c r="I94" s="74"/>
      <c r="J94" s="74"/>
      <c r="K94" s="81"/>
      <c r="L94" s="74"/>
    </row>
    <row r="95" outlineLevel="1">
      <c r="A95" s="466" t="s">
        <v>709</v>
      </c>
      <c r="B95" s="466" t="s">
        <v>709</v>
      </c>
      <c r="C95" s="265" t="str">
        <f>HYPERLINK("https://wiki.it.epicgames.net/display/FORT/App+Submission","Create Version on App Store Connect and check if any Publishing metadata updates are needed")</f>
        <v>Create Version on App Store Connect and check if any Publishing metadata updates are needed</v>
      </c>
      <c r="D95" s="77" t="s">
        <v>86</v>
      </c>
      <c r="E95" s="387">
        <f t="shared" si="11"/>
        <v>45697</v>
      </c>
      <c r="F95" s="78"/>
      <c r="G95" s="240"/>
      <c r="H95" s="363" t="s">
        <v>1481</v>
      </c>
      <c r="I95" s="388" t="s">
        <v>732</v>
      </c>
      <c r="J95" s="388" t="s">
        <v>733</v>
      </c>
      <c r="K95" s="538"/>
      <c r="L95" s="538"/>
    </row>
    <row r="96" outlineLevel="1">
      <c r="A96" s="453" t="s">
        <v>506</v>
      </c>
      <c r="B96" s="453" t="s">
        <v>875</v>
      </c>
      <c r="C96" s="155" t="s">
        <v>1482</v>
      </c>
      <c r="D96" s="78" t="s">
        <v>86</v>
      </c>
      <c r="E96" s="87">
        <f t="shared" ref="E96:E97" si="12">$D$4-2</f>
        <v>45699</v>
      </c>
      <c r="F96" s="78"/>
      <c r="G96" s="76" t="s">
        <v>1483</v>
      </c>
      <c r="H96" s="88" t="s">
        <v>1484</v>
      </c>
      <c r="J96" s="92" t="s">
        <v>1485</v>
      </c>
      <c r="K96" s="348" t="s">
        <v>170</v>
      </c>
      <c r="L96" s="123"/>
    </row>
    <row r="97" outlineLevel="1">
      <c r="A97" s="453" t="s">
        <v>506</v>
      </c>
      <c r="B97" s="453" t="s">
        <v>875</v>
      </c>
      <c r="C97" s="155" t="s">
        <v>620</v>
      </c>
      <c r="D97" s="78" t="s">
        <v>86</v>
      </c>
      <c r="E97" s="87">
        <f t="shared" si="12"/>
        <v>45699</v>
      </c>
      <c r="F97" s="78"/>
      <c r="G97" s="76" t="s">
        <v>1486</v>
      </c>
      <c r="H97" s="80" t="s">
        <v>1487</v>
      </c>
      <c r="I97" s="359" t="s">
        <v>1488</v>
      </c>
      <c r="J97" s="92" t="s">
        <v>1489</v>
      </c>
      <c r="K97" s="176" t="s">
        <v>130</v>
      </c>
      <c r="L97" s="123"/>
    </row>
    <row r="98" outlineLevel="1">
      <c r="A98" s="466" t="s">
        <v>709</v>
      </c>
      <c r="B98" s="466" t="s">
        <v>709</v>
      </c>
      <c r="C98" s="175" t="s">
        <v>734</v>
      </c>
      <c r="D98" s="78" t="s">
        <v>86</v>
      </c>
      <c r="E98" s="87">
        <f t="shared" ref="E98:E103" si="13">$D$4-1</f>
        <v>45700</v>
      </c>
      <c r="F98" s="78"/>
      <c r="G98" s="164" t="s">
        <v>1490</v>
      </c>
      <c r="H98" s="88" t="s">
        <v>1491</v>
      </c>
      <c r="I98" s="147"/>
      <c r="J98" s="147"/>
      <c r="K98" s="166"/>
      <c r="L98" s="147"/>
    </row>
    <row r="99" outlineLevel="1">
      <c r="A99" s="453" t="s">
        <v>506</v>
      </c>
      <c r="B99" s="453" t="s">
        <v>875</v>
      </c>
      <c r="C99" s="88" t="s">
        <v>1492</v>
      </c>
      <c r="D99" s="77" t="s">
        <v>86</v>
      </c>
      <c r="E99" s="87">
        <f t="shared" si="13"/>
        <v>45700</v>
      </c>
      <c r="F99" s="78"/>
      <c r="G99" s="76"/>
      <c r="H99" s="135" t="s">
        <v>1493</v>
      </c>
      <c r="I99" s="340" t="s">
        <v>1494</v>
      </c>
      <c r="J99" s="119" t="s">
        <v>131</v>
      </c>
      <c r="K99" s="176" t="s">
        <v>130</v>
      </c>
      <c r="L99" s="123"/>
    </row>
    <row r="100" outlineLevel="1">
      <c r="A100" s="453" t="s">
        <v>506</v>
      </c>
      <c r="B100" s="453" t="s">
        <v>875</v>
      </c>
      <c r="C100" s="208" t="s">
        <v>1495</v>
      </c>
      <c r="D100" s="77" t="s">
        <v>86</v>
      </c>
      <c r="E100" s="87">
        <f t="shared" si="13"/>
        <v>45700</v>
      </c>
      <c r="F100" s="78"/>
      <c r="G100" s="93" t="s">
        <v>1496</v>
      </c>
      <c r="H100" s="133" t="s">
        <v>1497</v>
      </c>
      <c r="I100" s="152" t="s">
        <v>1498</v>
      </c>
      <c r="J100" s="79"/>
      <c r="K100" s="176" t="s">
        <v>130</v>
      </c>
      <c r="L100" s="123"/>
    </row>
    <row r="101" outlineLevel="1">
      <c r="A101" s="453" t="s">
        <v>1499</v>
      </c>
      <c r="B101" s="453" t="s">
        <v>875</v>
      </c>
      <c r="C101" s="175" t="s">
        <v>223</v>
      </c>
      <c r="D101" s="77" t="s">
        <v>86</v>
      </c>
      <c r="E101" s="87">
        <f t="shared" si="13"/>
        <v>45700</v>
      </c>
      <c r="F101" s="78"/>
      <c r="G101" s="76" t="s">
        <v>1500</v>
      </c>
      <c r="H101" s="117" t="s">
        <v>1501</v>
      </c>
      <c r="I101" s="123" t="s">
        <v>1502</v>
      </c>
      <c r="J101" s="117" t="s">
        <v>1503</v>
      </c>
      <c r="K101" s="176" t="s">
        <v>130</v>
      </c>
      <c r="L101" s="123"/>
    </row>
    <row r="102" outlineLevel="1">
      <c r="A102" s="453" t="s">
        <v>506</v>
      </c>
      <c r="B102" s="453" t="s">
        <v>875</v>
      </c>
      <c r="C102" s="88" t="s">
        <v>1504</v>
      </c>
      <c r="D102" s="78" t="s">
        <v>86</v>
      </c>
      <c r="E102" s="87">
        <f t="shared" si="13"/>
        <v>45700</v>
      </c>
      <c r="F102" s="78"/>
      <c r="G102" s="93" t="s">
        <v>1505</v>
      </c>
      <c r="H102" s="88" t="s">
        <v>1506</v>
      </c>
      <c r="I102" s="76"/>
      <c r="J102" s="74"/>
      <c r="K102" s="90"/>
      <c r="L102" s="123"/>
    </row>
    <row r="103" outlineLevel="1">
      <c r="A103" s="453" t="s">
        <v>104</v>
      </c>
      <c r="B103" s="453" t="s">
        <v>875</v>
      </c>
      <c r="C103" s="80" t="s">
        <v>228</v>
      </c>
      <c r="D103" s="78" t="s">
        <v>86</v>
      </c>
      <c r="E103" s="87">
        <f t="shared" si="13"/>
        <v>45700</v>
      </c>
      <c r="F103" s="78"/>
      <c r="G103" s="93" t="s">
        <v>229</v>
      </c>
      <c r="H103" s="80" t="s">
        <v>1507</v>
      </c>
      <c r="I103" s="76"/>
      <c r="J103" s="74"/>
      <c r="K103" s="90"/>
      <c r="L103" s="123"/>
    </row>
    <row r="104" outlineLevel="1">
      <c r="A104" s="453" t="s">
        <v>506</v>
      </c>
      <c r="B104" s="453" t="s">
        <v>875</v>
      </c>
      <c r="C104" s="155" t="s">
        <v>1508</v>
      </c>
      <c r="D104" s="78" t="s">
        <v>86</v>
      </c>
      <c r="E104" s="87">
        <f t="shared" ref="E104:E105" si="14">$D$4-0</f>
        <v>45701</v>
      </c>
      <c r="F104" s="78"/>
      <c r="G104" s="164" t="s">
        <v>1509</v>
      </c>
      <c r="H104" s="152" t="s">
        <v>1510</v>
      </c>
      <c r="I104" s="156" t="s">
        <v>1511</v>
      </c>
      <c r="J104" s="156" t="s">
        <v>1512</v>
      </c>
      <c r="K104" s="348" t="s">
        <v>170</v>
      </c>
      <c r="L104" s="123"/>
    </row>
    <row r="105" outlineLevel="1">
      <c r="A105" s="453" t="s">
        <v>104</v>
      </c>
      <c r="B105" s="453" t="s">
        <v>875</v>
      </c>
      <c r="C105" s="345" t="s">
        <v>1513</v>
      </c>
      <c r="D105" s="78" t="s">
        <v>86</v>
      </c>
      <c r="E105" s="87">
        <f t="shared" si="14"/>
        <v>45701</v>
      </c>
      <c r="F105" s="78"/>
      <c r="G105" s="76" t="s">
        <v>1514</v>
      </c>
      <c r="H105" s="88" t="s">
        <v>1515</v>
      </c>
      <c r="I105" s="156" t="s">
        <v>1516</v>
      </c>
      <c r="J105" s="179" t="s">
        <v>1517</v>
      </c>
      <c r="K105" s="180"/>
      <c r="L105" s="123"/>
    </row>
    <row r="106" ht="21.75" customHeight="1">
      <c r="A106" s="172"/>
      <c r="B106" s="172" t="s">
        <v>1096</v>
      </c>
      <c r="D106" s="102"/>
      <c r="E106" s="102"/>
      <c r="F106" s="173"/>
      <c r="G106" s="174"/>
      <c r="H106" s="174"/>
      <c r="I106" s="174"/>
      <c r="J106" s="174"/>
      <c r="K106" s="173"/>
      <c r="L106" s="174"/>
    </row>
    <row r="107">
      <c r="A107" s="97"/>
      <c r="B107" s="97"/>
      <c r="D107" s="98" t="str">
        <f t="array" ref="D107">IF(AND((D108:D136="Done")+(D108:D136="N/A")), "DONE", "IN PROGRESS")</f>
        <v>IN PROGRESS</v>
      </c>
      <c r="E107" s="112"/>
      <c r="F107" s="71"/>
      <c r="G107" s="72"/>
      <c r="H107" s="151"/>
      <c r="I107" s="151"/>
      <c r="J107" s="74"/>
      <c r="K107" s="74"/>
      <c r="L107" s="74"/>
    </row>
    <row r="108" outlineLevel="1">
      <c r="A108" s="466" t="s">
        <v>709</v>
      </c>
      <c r="B108" s="466" t="s">
        <v>709</v>
      </c>
      <c r="C108" s="390" t="s">
        <v>740</v>
      </c>
      <c r="D108" s="78" t="s">
        <v>86</v>
      </c>
      <c r="E108" s="87">
        <f t="shared" ref="E108:E128" si="15">$D$4</f>
        <v>45701</v>
      </c>
      <c r="F108" s="78"/>
      <c r="G108" s="76"/>
      <c r="H108" s="391"/>
      <c r="I108" s="74"/>
      <c r="J108" s="74"/>
      <c r="K108" s="81"/>
      <c r="L108" s="79"/>
    </row>
    <row r="109" outlineLevel="1">
      <c r="A109" s="466" t="s">
        <v>709</v>
      </c>
      <c r="B109" s="466" t="s">
        <v>709</v>
      </c>
      <c r="C109" s="125" t="s">
        <v>737</v>
      </c>
      <c r="D109" s="77" t="s">
        <v>86</v>
      </c>
      <c r="E109" s="87">
        <f t="shared" si="15"/>
        <v>45701</v>
      </c>
      <c r="F109" s="78"/>
      <c r="G109" s="79"/>
      <c r="H109" s="389" t="s">
        <v>1518</v>
      </c>
      <c r="I109" s="74"/>
      <c r="J109" s="74"/>
      <c r="K109" s="81"/>
      <c r="L109" s="74"/>
    </row>
    <row r="110" outlineLevel="1">
      <c r="A110" s="466" t="s">
        <v>709</v>
      </c>
      <c r="B110" s="466" t="s">
        <v>709</v>
      </c>
      <c r="C110" s="125" t="s">
        <v>741</v>
      </c>
      <c r="D110" s="77" t="s">
        <v>86</v>
      </c>
      <c r="E110" s="87">
        <f t="shared" si="15"/>
        <v>45701</v>
      </c>
      <c r="F110" s="78"/>
      <c r="G110" s="175"/>
      <c r="H110" s="392" t="s">
        <v>1519</v>
      </c>
      <c r="I110" s="74"/>
      <c r="J110" s="74"/>
      <c r="K110" s="81"/>
      <c r="L110" s="74"/>
    </row>
    <row r="111" outlineLevel="1">
      <c r="A111" s="466" t="s">
        <v>709</v>
      </c>
      <c r="B111" s="466" t="s">
        <v>709</v>
      </c>
      <c r="C111" s="88" t="s">
        <v>1520</v>
      </c>
      <c r="D111" s="77" t="s">
        <v>86</v>
      </c>
      <c r="E111" s="87">
        <f t="shared" si="15"/>
        <v>45701</v>
      </c>
      <c r="F111" s="78"/>
      <c r="G111" s="175"/>
      <c r="H111" s="393"/>
      <c r="I111" s="74"/>
      <c r="J111" s="74"/>
      <c r="K111" s="81"/>
      <c r="L111" s="74"/>
    </row>
    <row r="112" outlineLevel="1">
      <c r="A112" s="466" t="s">
        <v>709</v>
      </c>
      <c r="B112" s="466" t="s">
        <v>709</v>
      </c>
      <c r="C112" s="88" t="s">
        <v>1521</v>
      </c>
      <c r="D112" s="77" t="s">
        <v>86</v>
      </c>
      <c r="E112" s="87">
        <f t="shared" si="15"/>
        <v>45701</v>
      </c>
      <c r="F112" s="78"/>
      <c r="G112" s="76"/>
      <c r="H112" s="76" t="s">
        <v>745</v>
      </c>
      <c r="I112" s="74"/>
      <c r="J112" s="74"/>
      <c r="K112" s="81"/>
      <c r="L112" s="74"/>
    </row>
    <row r="113" outlineLevel="1">
      <c r="A113" s="466" t="s">
        <v>709</v>
      </c>
      <c r="B113" s="466" t="s">
        <v>709</v>
      </c>
      <c r="C113" s="394" t="s">
        <v>746</v>
      </c>
      <c r="D113" s="78" t="s">
        <v>86</v>
      </c>
      <c r="E113" s="87">
        <f t="shared" si="15"/>
        <v>45701</v>
      </c>
      <c r="F113" s="78"/>
      <c r="G113" s="395"/>
      <c r="H113" s="396" t="s">
        <v>1522</v>
      </c>
      <c r="I113" s="397"/>
      <c r="J113" s="397"/>
      <c r="K113" s="268"/>
      <c r="L113" s="397"/>
    </row>
    <row r="114" outlineLevel="1">
      <c r="A114" s="466" t="s">
        <v>709</v>
      </c>
      <c r="B114" s="466" t="s">
        <v>709</v>
      </c>
      <c r="C114" s="175" t="s">
        <v>364</v>
      </c>
      <c r="D114" s="77" t="s">
        <v>86</v>
      </c>
      <c r="E114" s="87">
        <f t="shared" si="15"/>
        <v>45701</v>
      </c>
      <c r="F114" s="78"/>
      <c r="G114" s="175"/>
      <c r="H114" s="88" t="s">
        <v>1523</v>
      </c>
      <c r="I114" s="74"/>
      <c r="J114" s="74"/>
      <c r="K114" s="81"/>
      <c r="L114" s="74"/>
    </row>
    <row r="115" outlineLevel="1">
      <c r="A115" s="466" t="s">
        <v>709</v>
      </c>
      <c r="B115" s="466" t="s">
        <v>709</v>
      </c>
      <c r="C115" s="146" t="s">
        <v>765</v>
      </c>
      <c r="D115" s="78" t="s">
        <v>86</v>
      </c>
      <c r="E115" s="87">
        <f t="shared" si="15"/>
        <v>45701</v>
      </c>
      <c r="F115" s="78"/>
      <c r="G115" s="127"/>
      <c r="H115" s="76"/>
      <c r="I115" s="74"/>
      <c r="J115" s="74"/>
      <c r="K115" s="81"/>
      <c r="L115" s="74"/>
    </row>
    <row r="116" outlineLevel="1">
      <c r="A116" s="466" t="s">
        <v>709</v>
      </c>
      <c r="B116" s="466" t="s">
        <v>709</v>
      </c>
      <c r="C116" s="399" t="s">
        <v>766</v>
      </c>
      <c r="D116" s="78" t="s">
        <v>86</v>
      </c>
      <c r="E116" s="87">
        <f t="shared" si="15"/>
        <v>45701</v>
      </c>
      <c r="F116" s="78"/>
      <c r="G116" s="175"/>
      <c r="H116" s="175"/>
      <c r="I116" s="74"/>
      <c r="J116" s="74"/>
      <c r="K116" s="81"/>
      <c r="L116" s="74"/>
    </row>
    <row r="117" outlineLevel="1">
      <c r="A117" s="466" t="s">
        <v>709</v>
      </c>
      <c r="B117" s="539" t="s">
        <v>709</v>
      </c>
      <c r="C117" s="400" t="s">
        <v>767</v>
      </c>
      <c r="D117" s="334" t="s">
        <v>86</v>
      </c>
      <c r="E117" s="87">
        <f t="shared" si="15"/>
        <v>45701</v>
      </c>
      <c r="F117" s="141"/>
      <c r="G117" s="144"/>
      <c r="H117" s="401" t="s">
        <v>768</v>
      </c>
      <c r="I117" s="144"/>
      <c r="J117" s="144"/>
      <c r="K117" s="144"/>
      <c r="L117" s="144"/>
    </row>
    <row r="118" outlineLevel="1">
      <c r="A118" s="466" t="s">
        <v>709</v>
      </c>
      <c r="B118" s="466" t="s">
        <v>709</v>
      </c>
      <c r="C118" s="402" t="s">
        <v>769</v>
      </c>
      <c r="D118" s="77" t="s">
        <v>86</v>
      </c>
      <c r="E118" s="87">
        <f t="shared" si="15"/>
        <v>45701</v>
      </c>
      <c r="F118" s="78"/>
      <c r="G118" s="80"/>
      <c r="H118" s="127"/>
      <c r="I118" s="74"/>
      <c r="J118" s="74"/>
      <c r="K118" s="81"/>
      <c r="L118" s="74"/>
    </row>
    <row r="119" outlineLevel="1">
      <c r="A119" s="466" t="s">
        <v>709</v>
      </c>
      <c r="B119" s="466" t="s">
        <v>709</v>
      </c>
      <c r="C119" s="402" t="s">
        <v>770</v>
      </c>
      <c r="D119" s="77" t="s">
        <v>86</v>
      </c>
      <c r="E119" s="87">
        <f t="shared" si="15"/>
        <v>45701</v>
      </c>
      <c r="F119" s="78"/>
      <c r="G119" s="80"/>
      <c r="H119" s="127"/>
      <c r="I119" s="74"/>
      <c r="J119" s="74"/>
      <c r="K119" s="81"/>
      <c r="L119" s="74"/>
    </row>
    <row r="120" outlineLevel="1">
      <c r="A120" s="466" t="s">
        <v>709</v>
      </c>
      <c r="B120" s="466" t="s">
        <v>709</v>
      </c>
      <c r="C120" s="396" t="s">
        <v>771</v>
      </c>
      <c r="D120" s="77" t="s">
        <v>86</v>
      </c>
      <c r="E120" s="87">
        <f t="shared" si="15"/>
        <v>45701</v>
      </c>
      <c r="F120" s="78"/>
      <c r="G120" s="80"/>
      <c r="H120" s="127"/>
      <c r="I120" s="74"/>
      <c r="J120" s="74"/>
      <c r="K120" s="81"/>
      <c r="L120" s="74"/>
    </row>
    <row r="121" outlineLevel="1">
      <c r="A121" s="466" t="s">
        <v>709</v>
      </c>
      <c r="B121" s="466" t="s">
        <v>709</v>
      </c>
      <c r="C121" s="88" t="s">
        <v>772</v>
      </c>
      <c r="D121" s="77" t="s">
        <v>86</v>
      </c>
      <c r="E121" s="87">
        <f t="shared" si="15"/>
        <v>45701</v>
      </c>
      <c r="F121" s="78"/>
      <c r="G121" s="127"/>
      <c r="H121" s="127"/>
      <c r="I121" s="74"/>
      <c r="J121" s="74"/>
      <c r="K121" s="81"/>
      <c r="L121" s="74"/>
    </row>
    <row r="122" outlineLevel="1">
      <c r="A122" s="466" t="s">
        <v>709</v>
      </c>
      <c r="B122" s="466" t="s">
        <v>709</v>
      </c>
      <c r="C122" s="199" t="s">
        <v>1109</v>
      </c>
      <c r="D122" s="77" t="s">
        <v>86</v>
      </c>
      <c r="E122" s="87">
        <f t="shared" si="15"/>
        <v>45701</v>
      </c>
      <c r="F122" s="78"/>
      <c r="G122" s="127"/>
      <c r="H122" s="127"/>
      <c r="I122" s="74"/>
      <c r="J122" s="74"/>
      <c r="K122" s="81"/>
      <c r="L122" s="74"/>
    </row>
    <row r="123" outlineLevel="1">
      <c r="A123" s="466" t="s">
        <v>709</v>
      </c>
      <c r="B123" s="466" t="s">
        <v>709</v>
      </c>
      <c r="C123" s="199" t="s">
        <v>774</v>
      </c>
      <c r="D123" s="77" t="s">
        <v>86</v>
      </c>
      <c r="E123" s="87">
        <f t="shared" si="15"/>
        <v>45701</v>
      </c>
      <c r="F123" s="78"/>
      <c r="G123" s="127"/>
      <c r="H123" s="127"/>
      <c r="I123" s="74"/>
      <c r="J123" s="74"/>
      <c r="K123" s="81"/>
      <c r="L123" s="74"/>
    </row>
    <row r="124" outlineLevel="1">
      <c r="A124" s="466" t="s">
        <v>709</v>
      </c>
      <c r="B124" s="466" t="s">
        <v>709</v>
      </c>
      <c r="C124" s="403" t="str">
        <f>HYPERLINK("https://wiki.it.epicgames.net/display/FORT/PS4+Patch+-+Requesting+and+Submitting+Remaster+Patch#Submission","Update MDT: SIEA")</f>
        <v>Update MDT: SIEA</v>
      </c>
      <c r="D124" s="78" t="s">
        <v>86</v>
      </c>
      <c r="E124" s="87">
        <f t="shared" si="15"/>
        <v>45701</v>
      </c>
      <c r="F124" s="78"/>
      <c r="G124" s="127"/>
      <c r="H124" s="127"/>
      <c r="I124" s="74"/>
      <c r="J124" s="74"/>
      <c r="K124" s="81"/>
      <c r="L124" s="74"/>
    </row>
    <row r="125" outlineLevel="1">
      <c r="A125" s="466" t="s">
        <v>709</v>
      </c>
      <c r="B125" s="466" t="s">
        <v>709</v>
      </c>
      <c r="C125" s="403" t="str">
        <f>HYPERLINK("https://wiki.it.epicgames.net/display/FORT/PS4+Patch+-+Requesting+and+Submitting+Remaster+Patch#Submission","Update MDT: SIEE")</f>
        <v>Update MDT: SIEE</v>
      </c>
      <c r="D125" s="78" t="s">
        <v>86</v>
      </c>
      <c r="E125" s="87">
        <f t="shared" si="15"/>
        <v>45701</v>
      </c>
      <c r="F125" s="78"/>
      <c r="G125" s="127"/>
      <c r="H125" s="127"/>
      <c r="I125" s="74"/>
      <c r="J125" s="74"/>
      <c r="K125" s="81"/>
      <c r="L125" s="74"/>
    </row>
    <row r="126" outlineLevel="1">
      <c r="A126" s="466" t="s">
        <v>709</v>
      </c>
      <c r="B126" s="466" t="s">
        <v>709</v>
      </c>
      <c r="C126" s="199" t="s">
        <v>775</v>
      </c>
      <c r="D126" s="77" t="s">
        <v>86</v>
      </c>
      <c r="E126" s="87">
        <f t="shared" si="15"/>
        <v>45701</v>
      </c>
      <c r="F126" s="78"/>
      <c r="G126" s="80"/>
      <c r="H126" s="175"/>
      <c r="I126" s="74"/>
      <c r="J126" s="74"/>
      <c r="K126" s="81"/>
      <c r="L126" s="74"/>
    </row>
    <row r="127" outlineLevel="1">
      <c r="A127" s="466" t="s">
        <v>709</v>
      </c>
      <c r="B127" s="466" t="s">
        <v>709</v>
      </c>
      <c r="C127" s="199" t="s">
        <v>776</v>
      </c>
      <c r="D127" s="78" t="s">
        <v>86</v>
      </c>
      <c r="E127" s="87">
        <f t="shared" si="15"/>
        <v>45701</v>
      </c>
      <c r="F127" s="78"/>
      <c r="G127" s="80"/>
      <c r="H127" s="127"/>
      <c r="I127" s="74"/>
      <c r="J127" s="74"/>
      <c r="K127" s="81"/>
      <c r="L127" s="74"/>
    </row>
    <row r="128" outlineLevel="1">
      <c r="A128" s="466" t="s">
        <v>709</v>
      </c>
      <c r="B128" s="466" t="s">
        <v>709</v>
      </c>
      <c r="C128" s="199" t="s">
        <v>777</v>
      </c>
      <c r="D128" s="77" t="s">
        <v>86</v>
      </c>
      <c r="E128" s="87">
        <f t="shared" si="15"/>
        <v>45701</v>
      </c>
      <c r="F128" s="78"/>
      <c r="G128" s="80"/>
      <c r="H128" s="127"/>
      <c r="I128" s="74"/>
      <c r="J128" s="74"/>
      <c r="K128" s="81"/>
      <c r="L128" s="74"/>
    </row>
    <row r="129" outlineLevel="1">
      <c r="A129" s="540" t="s">
        <v>506</v>
      </c>
      <c r="B129" s="541" t="s">
        <v>875</v>
      </c>
      <c r="C129" s="91" t="s">
        <v>1524</v>
      </c>
      <c r="D129" s="78" t="s">
        <v>86</v>
      </c>
      <c r="E129" s="87">
        <f>$D$4-0</f>
        <v>45701</v>
      </c>
      <c r="F129" s="362"/>
      <c r="G129" s="164" t="s">
        <v>1525</v>
      </c>
      <c r="H129" s="363" t="s">
        <v>1526</v>
      </c>
      <c r="I129" s="139"/>
      <c r="J129" s="139"/>
      <c r="K129" s="542"/>
      <c r="L129" s="542"/>
    </row>
    <row r="130" outlineLevel="1">
      <c r="A130" s="453" t="s">
        <v>104</v>
      </c>
      <c r="B130" s="453" t="s">
        <v>875</v>
      </c>
      <c r="C130" s="345" t="s">
        <v>1527</v>
      </c>
      <c r="D130" s="77" t="s">
        <v>86</v>
      </c>
      <c r="E130" s="87">
        <f t="shared" ref="E130:E131" si="16">$D$4</f>
        <v>45701</v>
      </c>
      <c r="F130" s="77"/>
      <c r="G130" s="181" t="s">
        <v>1528</v>
      </c>
      <c r="H130" s="152" t="s">
        <v>1529</v>
      </c>
      <c r="I130" s="167" t="s">
        <v>1530</v>
      </c>
      <c r="J130" s="74"/>
      <c r="K130" s="90"/>
      <c r="L130" s="123"/>
    </row>
    <row r="131" outlineLevel="1">
      <c r="A131" s="453" t="s">
        <v>104</v>
      </c>
      <c r="B131" s="453" t="s">
        <v>875</v>
      </c>
      <c r="C131" s="208" t="s">
        <v>1531</v>
      </c>
      <c r="D131" s="77" t="s">
        <v>86</v>
      </c>
      <c r="E131" s="87">
        <f t="shared" si="16"/>
        <v>45701</v>
      </c>
      <c r="F131" s="182"/>
      <c r="G131" s="183" t="s">
        <v>1532</v>
      </c>
      <c r="H131" s="133" t="s">
        <v>1533</v>
      </c>
      <c r="I131" s="129"/>
      <c r="J131" s="179"/>
      <c r="K131" s="180"/>
      <c r="L131" s="179"/>
    </row>
    <row r="132" outlineLevel="1">
      <c r="A132" s="453" t="s">
        <v>506</v>
      </c>
      <c r="B132" s="453" t="s">
        <v>875</v>
      </c>
      <c r="C132" s="147" t="s">
        <v>635</v>
      </c>
      <c r="D132" s="241" t="s">
        <v>86</v>
      </c>
      <c r="E132" s="87">
        <f>$D$4+1</f>
        <v>45702</v>
      </c>
      <c r="F132" s="166"/>
      <c r="G132" s="79" t="s">
        <v>1534</v>
      </c>
      <c r="H132" s="79" t="s">
        <v>1535</v>
      </c>
      <c r="I132" s="157" t="s">
        <v>1536</v>
      </c>
      <c r="J132" s="159"/>
      <c r="K132" s="348" t="s">
        <v>170</v>
      </c>
      <c r="L132" s="123"/>
    </row>
    <row r="133" outlineLevel="1">
      <c r="A133" s="453" t="s">
        <v>104</v>
      </c>
      <c r="B133" s="453" t="s">
        <v>875</v>
      </c>
      <c r="C133" s="345" t="s">
        <v>1537</v>
      </c>
      <c r="D133" s="77" t="s">
        <v>86</v>
      </c>
      <c r="E133" s="87">
        <f>$D$4+2</f>
        <v>45703</v>
      </c>
      <c r="F133" s="182"/>
      <c r="G133" s="183" t="s">
        <v>1538</v>
      </c>
      <c r="H133" s="184" t="s">
        <v>1539</v>
      </c>
      <c r="I133" s="185" t="s">
        <v>247</v>
      </c>
      <c r="J133" s="179"/>
      <c r="K133" s="180"/>
      <c r="L133" s="179"/>
    </row>
    <row r="134" outlineLevel="1">
      <c r="A134" s="540" t="s">
        <v>506</v>
      </c>
      <c r="B134" s="541" t="s">
        <v>875</v>
      </c>
      <c r="C134" s="91" t="s">
        <v>1540</v>
      </c>
      <c r="D134" s="78" t="s">
        <v>86</v>
      </c>
      <c r="E134" s="87">
        <f t="shared" ref="E134:E136" si="17">$D$5-1</f>
        <v>45708</v>
      </c>
      <c r="F134" s="336"/>
      <c r="G134" s="240" t="str">
        <f>G129</f>
        <v>Slack: LINK</v>
      </c>
      <c r="H134" s="363" t="s">
        <v>1541</v>
      </c>
      <c r="I134" s="139"/>
      <c r="J134" s="139"/>
      <c r="K134" s="139"/>
      <c r="L134" s="139"/>
    </row>
    <row r="135" outlineLevel="1">
      <c r="A135" s="453" t="s">
        <v>506</v>
      </c>
      <c r="B135" s="453" t="s">
        <v>875</v>
      </c>
      <c r="C135" s="155" t="s">
        <v>642</v>
      </c>
      <c r="D135" s="241" t="s">
        <v>86</v>
      </c>
      <c r="E135" s="87">
        <f t="shared" si="17"/>
        <v>45708</v>
      </c>
      <c r="F135" s="166"/>
      <c r="G135" s="79" t="s">
        <v>1542</v>
      </c>
      <c r="H135" s="358" t="s">
        <v>1543</v>
      </c>
      <c r="I135" s="159"/>
      <c r="J135" s="364" t="s">
        <v>1544</v>
      </c>
      <c r="K135" s="348"/>
      <c r="L135" s="360"/>
    </row>
    <row r="136" outlineLevel="1">
      <c r="A136" s="453" t="s">
        <v>104</v>
      </c>
      <c r="B136" s="453" t="s">
        <v>875</v>
      </c>
      <c r="C136" s="125" t="s">
        <v>1545</v>
      </c>
      <c r="D136" s="78" t="s">
        <v>86</v>
      </c>
      <c r="E136" s="87">
        <f t="shared" si="17"/>
        <v>45708</v>
      </c>
      <c r="F136" s="78"/>
      <c r="G136" s="76" t="s">
        <v>1546</v>
      </c>
      <c r="H136" s="88" t="s">
        <v>1547</v>
      </c>
      <c r="I136" s="156" t="s">
        <v>1548</v>
      </c>
      <c r="J136" s="179" t="s">
        <v>1549</v>
      </c>
      <c r="K136" s="81"/>
      <c r="L136" s="74"/>
    </row>
    <row r="137" ht="21.75" customHeight="1">
      <c r="A137" s="543"/>
      <c r="B137" s="543"/>
      <c r="C137" s="188" t="s">
        <v>255</v>
      </c>
      <c r="D137" s="102"/>
      <c r="E137" s="102"/>
      <c r="F137" s="173"/>
      <c r="G137" s="174"/>
      <c r="H137" s="174"/>
      <c r="I137" s="174"/>
      <c r="J137" s="174"/>
      <c r="K137" s="174"/>
      <c r="L137" s="174"/>
    </row>
    <row r="138">
      <c r="A138" s="97"/>
      <c r="B138" s="97"/>
      <c r="D138" s="98" t="str">
        <f t="array" ref="D138">IF(AND((D139:D152="Done")+(D139:D152="N/A")), "DONE", "IN PROGRESS")</f>
        <v>IN PROGRESS</v>
      </c>
      <c r="E138" s="112"/>
      <c r="F138" s="71"/>
      <c r="G138" s="72"/>
      <c r="H138" s="151"/>
      <c r="I138" s="151"/>
      <c r="J138" s="74"/>
      <c r="K138" s="74"/>
      <c r="L138" s="74"/>
    </row>
    <row r="139" outlineLevel="1">
      <c r="A139" s="453" t="s">
        <v>104</v>
      </c>
      <c r="B139" s="453" t="s">
        <v>875</v>
      </c>
      <c r="C139" s="94" t="s">
        <v>1550</v>
      </c>
      <c r="D139" s="95" t="s">
        <v>86</v>
      </c>
      <c r="E139" s="87">
        <f t="shared" ref="E139:E148" si="18">$D$5-2</f>
        <v>45707</v>
      </c>
      <c r="F139" s="95"/>
      <c r="G139" s="93" t="s">
        <v>1551</v>
      </c>
      <c r="H139" s="89" t="s">
        <v>1552</v>
      </c>
      <c r="I139" s="94"/>
      <c r="J139" s="94"/>
      <c r="K139" s="90"/>
      <c r="L139" s="79"/>
    </row>
    <row r="140" outlineLevel="1">
      <c r="A140" s="453" t="s">
        <v>506</v>
      </c>
      <c r="B140" s="453" t="s">
        <v>875</v>
      </c>
      <c r="C140" s="76" t="s">
        <v>1553</v>
      </c>
      <c r="D140" s="78" t="s">
        <v>86</v>
      </c>
      <c r="E140" s="87">
        <f t="shared" si="18"/>
        <v>45707</v>
      </c>
      <c r="F140" s="78"/>
      <c r="G140" s="93" t="s">
        <v>1554</v>
      </c>
      <c r="H140" s="88" t="s">
        <v>1555</v>
      </c>
      <c r="I140" s="74"/>
      <c r="J140" s="74"/>
      <c r="K140" s="90"/>
      <c r="L140" s="79"/>
    </row>
    <row r="141" outlineLevel="1">
      <c r="A141" s="466" t="s">
        <v>709</v>
      </c>
      <c r="B141" s="466" t="s">
        <v>709</v>
      </c>
      <c r="C141" s="76" t="s">
        <v>778</v>
      </c>
      <c r="D141" s="78" t="s">
        <v>86</v>
      </c>
      <c r="E141" s="87">
        <f t="shared" si="18"/>
        <v>45707</v>
      </c>
      <c r="F141" s="78"/>
      <c r="G141" s="175"/>
      <c r="H141" s="123"/>
      <c r="I141" s="405"/>
      <c r="J141" s="74"/>
      <c r="K141" s="81"/>
      <c r="L141" s="74"/>
    </row>
    <row r="142" outlineLevel="1">
      <c r="A142" s="466" t="s">
        <v>709</v>
      </c>
      <c r="B142" s="466" t="s">
        <v>709</v>
      </c>
      <c r="C142" s="88" t="s">
        <v>780</v>
      </c>
      <c r="D142" s="78" t="s">
        <v>86</v>
      </c>
      <c r="E142" s="87">
        <f t="shared" si="18"/>
        <v>45707</v>
      </c>
      <c r="F142" s="78"/>
      <c r="G142" s="175"/>
      <c r="H142" s="127"/>
      <c r="I142" s="74"/>
      <c r="J142" s="74"/>
      <c r="K142" s="81"/>
      <c r="L142" s="74"/>
    </row>
    <row r="143" outlineLevel="1">
      <c r="A143" s="466" t="s">
        <v>709</v>
      </c>
      <c r="B143" s="466" t="s">
        <v>709</v>
      </c>
      <c r="C143" s="76" t="s">
        <v>781</v>
      </c>
      <c r="D143" s="77" t="s">
        <v>86</v>
      </c>
      <c r="E143" s="87">
        <f t="shared" si="18"/>
        <v>45707</v>
      </c>
      <c r="F143" s="78"/>
      <c r="G143" s="127"/>
      <c r="H143" s="127"/>
      <c r="I143" s="74"/>
      <c r="J143" s="74"/>
      <c r="K143" s="81"/>
      <c r="L143" s="74"/>
    </row>
    <row r="144" outlineLevel="1">
      <c r="A144" s="466" t="s">
        <v>709</v>
      </c>
      <c r="B144" s="466" t="s">
        <v>709</v>
      </c>
      <c r="C144" s="76" t="s">
        <v>782</v>
      </c>
      <c r="D144" s="77" t="s">
        <v>86</v>
      </c>
      <c r="E144" s="87">
        <f t="shared" si="18"/>
        <v>45707</v>
      </c>
      <c r="F144" s="78"/>
      <c r="G144" s="127"/>
      <c r="H144" s="127"/>
      <c r="I144" s="74"/>
      <c r="J144" s="74"/>
      <c r="K144" s="81"/>
      <c r="L144" s="74"/>
    </row>
    <row r="145" outlineLevel="1">
      <c r="A145" s="466" t="s">
        <v>709</v>
      </c>
      <c r="B145" s="466" t="s">
        <v>709</v>
      </c>
      <c r="C145" s="199" t="s">
        <v>783</v>
      </c>
      <c r="D145" s="77" t="s">
        <v>86</v>
      </c>
      <c r="E145" s="87">
        <f t="shared" si="18"/>
        <v>45707</v>
      </c>
      <c r="F145" s="78"/>
      <c r="G145" s="127"/>
      <c r="H145" s="127"/>
      <c r="I145" s="397"/>
      <c r="J145" s="397"/>
      <c r="K145" s="268"/>
      <c r="L145" s="397"/>
    </row>
    <row r="146" outlineLevel="1">
      <c r="A146" s="466" t="s">
        <v>709</v>
      </c>
      <c r="B146" s="466" t="s">
        <v>709</v>
      </c>
      <c r="C146" s="199" t="s">
        <v>784</v>
      </c>
      <c r="D146" s="77" t="s">
        <v>86</v>
      </c>
      <c r="E146" s="87">
        <f t="shared" si="18"/>
        <v>45707</v>
      </c>
      <c r="F146" s="78"/>
      <c r="G146" s="127"/>
      <c r="H146" s="127"/>
      <c r="I146" s="74"/>
      <c r="J146" s="74"/>
      <c r="K146" s="81"/>
      <c r="L146" s="74"/>
    </row>
    <row r="147" outlineLevel="1">
      <c r="A147" s="466" t="s">
        <v>709</v>
      </c>
      <c r="B147" s="466" t="s">
        <v>709</v>
      </c>
      <c r="C147" s="199" t="s">
        <v>785</v>
      </c>
      <c r="D147" s="77" t="s">
        <v>86</v>
      </c>
      <c r="E147" s="87">
        <f t="shared" si="18"/>
        <v>45707</v>
      </c>
      <c r="F147" s="78"/>
      <c r="G147" s="175"/>
      <c r="H147" s="88" t="s">
        <v>1556</v>
      </c>
      <c r="I147" s="74"/>
      <c r="J147" s="74"/>
      <c r="K147" s="81"/>
      <c r="L147" s="74"/>
    </row>
    <row r="148" outlineLevel="1">
      <c r="A148" s="466" t="s">
        <v>709</v>
      </c>
      <c r="B148" s="466" t="s">
        <v>709</v>
      </c>
      <c r="C148" s="199" t="s">
        <v>787</v>
      </c>
      <c r="D148" s="78" t="s">
        <v>86</v>
      </c>
      <c r="E148" s="87">
        <f t="shared" si="18"/>
        <v>45707</v>
      </c>
      <c r="F148" s="78"/>
      <c r="G148" s="175"/>
      <c r="H148" s="175"/>
      <c r="I148" s="74"/>
      <c r="J148" s="74"/>
      <c r="K148" s="81"/>
      <c r="L148" s="74"/>
    </row>
    <row r="149" outlineLevel="1">
      <c r="A149" s="466" t="s">
        <v>709</v>
      </c>
      <c r="B149" s="466" t="s">
        <v>709</v>
      </c>
      <c r="C149" s="88" t="s">
        <v>790</v>
      </c>
      <c r="D149" s="77" t="s">
        <v>86</v>
      </c>
      <c r="E149" s="87">
        <f>$D$5-1</f>
        <v>45708</v>
      </c>
      <c r="F149" s="78"/>
      <c r="G149" s="76"/>
      <c r="H149" s="127"/>
      <c r="I149" s="74"/>
      <c r="J149" s="74"/>
      <c r="K149" s="81"/>
      <c r="L149" s="74"/>
    </row>
    <row r="150" outlineLevel="1">
      <c r="A150" s="544" t="s">
        <v>709</v>
      </c>
      <c r="B150" s="485" t="s">
        <v>709</v>
      </c>
      <c r="C150" s="407" t="s">
        <v>791</v>
      </c>
      <c r="D150" s="334" t="s">
        <v>86</v>
      </c>
      <c r="E150" s="87">
        <f t="shared" ref="E150:E152" si="19">$D$5-2</f>
        <v>45707</v>
      </c>
      <c r="F150" s="334"/>
      <c r="G150" s="408"/>
      <c r="H150" s="408"/>
      <c r="I150" s="409"/>
      <c r="J150" s="409"/>
      <c r="K150" s="545"/>
      <c r="L150" s="409"/>
    </row>
    <row r="151" outlineLevel="1">
      <c r="A151" s="544" t="s">
        <v>709</v>
      </c>
      <c r="B151" s="485" t="s">
        <v>709</v>
      </c>
      <c r="C151" s="125" t="s">
        <v>792</v>
      </c>
      <c r="D151" s="334" t="s">
        <v>86</v>
      </c>
      <c r="E151" s="87">
        <f t="shared" si="19"/>
        <v>45707</v>
      </c>
      <c r="F151" s="78"/>
      <c r="G151" s="175"/>
      <c r="H151" s="76" t="s">
        <v>1557</v>
      </c>
      <c r="I151" s="74"/>
      <c r="J151" s="74"/>
      <c r="K151" s="81"/>
      <c r="L151" s="74"/>
    </row>
    <row r="152" outlineLevel="1">
      <c r="A152" s="466" t="s">
        <v>709</v>
      </c>
      <c r="B152" s="466" t="s">
        <v>709</v>
      </c>
      <c r="C152" s="199" t="s">
        <v>794</v>
      </c>
      <c r="D152" s="77" t="s">
        <v>89</v>
      </c>
      <c r="E152" s="87">
        <f t="shared" si="19"/>
        <v>45707</v>
      </c>
      <c r="F152" s="78"/>
      <c r="G152" s="76" t="s">
        <v>795</v>
      </c>
      <c r="H152" s="175"/>
      <c r="I152" s="74"/>
      <c r="J152" s="74"/>
      <c r="K152" s="74"/>
      <c r="L152" s="74"/>
    </row>
    <row r="153" ht="21.75" customHeight="1">
      <c r="A153" s="172"/>
      <c r="B153" s="172" t="s">
        <v>1129</v>
      </c>
      <c r="D153" s="102"/>
      <c r="E153" s="102"/>
      <c r="F153" s="173"/>
      <c r="G153" s="174"/>
      <c r="H153" s="174"/>
      <c r="I153" s="174"/>
      <c r="J153" s="174"/>
      <c r="K153" s="174"/>
      <c r="L153" s="174"/>
    </row>
    <row r="154">
      <c r="A154" s="97"/>
      <c r="B154" s="97"/>
      <c r="D154" s="98" t="str">
        <f t="array" ref="D154">IF(AND((D155:D177="Done")+(D155:D177="N/A")), "DONE", "IN PROGRESS")</f>
        <v>IN PROGRESS</v>
      </c>
      <c r="E154" s="112"/>
      <c r="F154" s="71"/>
      <c r="G154" s="72"/>
      <c r="H154" s="151"/>
      <c r="I154" s="174"/>
      <c r="J154" s="74"/>
      <c r="K154" s="74"/>
      <c r="L154" s="74"/>
    </row>
    <row r="155" outlineLevel="1">
      <c r="A155" s="453" t="s">
        <v>506</v>
      </c>
      <c r="B155" s="453" t="s">
        <v>875</v>
      </c>
      <c r="C155" s="76" t="s">
        <v>649</v>
      </c>
      <c r="D155" s="77" t="s">
        <v>86</v>
      </c>
      <c r="E155" s="87">
        <f t="shared" ref="E155:E173" si="20">$D$5-1</f>
        <v>45708</v>
      </c>
      <c r="F155" s="78"/>
      <c r="G155" s="365" t="s">
        <v>1558</v>
      </c>
      <c r="H155" s="88" t="s">
        <v>1559</v>
      </c>
      <c r="I155" s="366" t="s">
        <v>1560</v>
      </c>
      <c r="J155" s="74"/>
      <c r="K155" s="189" t="s">
        <v>130</v>
      </c>
      <c r="L155" s="123"/>
    </row>
    <row r="156" outlineLevel="1">
      <c r="A156" s="453" t="s">
        <v>104</v>
      </c>
      <c r="B156" s="453" t="s">
        <v>875</v>
      </c>
      <c r="C156" s="155" t="s">
        <v>260</v>
      </c>
      <c r="D156" s="77" t="s">
        <v>86</v>
      </c>
      <c r="E156" s="87">
        <f t="shared" si="20"/>
        <v>45708</v>
      </c>
      <c r="F156" s="78"/>
      <c r="G156" s="79" t="s">
        <v>1561</v>
      </c>
      <c r="H156" s="152" t="s">
        <v>1562</v>
      </c>
      <c r="I156" s="76" t="s">
        <v>1563</v>
      </c>
      <c r="J156" s="74"/>
      <c r="K156" s="189" t="s">
        <v>130</v>
      </c>
      <c r="L156" s="123"/>
    </row>
    <row r="157" outlineLevel="1">
      <c r="A157" s="466" t="s">
        <v>709</v>
      </c>
      <c r="B157" s="466" t="s">
        <v>709</v>
      </c>
      <c r="C157" s="410" t="str">
        <f>HYPERLINK("https://wiki.it.epicgames.net/pages/viewpage.action?pageId=54231764","Remove Cert Redirects")</f>
        <v>Remove Cert Redirects</v>
      </c>
      <c r="D157" s="77" t="s">
        <v>86</v>
      </c>
      <c r="E157" s="87">
        <f t="shared" si="20"/>
        <v>45708</v>
      </c>
      <c r="F157" s="78"/>
      <c r="G157" s="127"/>
      <c r="H157" s="198" t="s">
        <v>1564</v>
      </c>
      <c r="I157" s="74"/>
      <c r="J157" s="74"/>
      <c r="K157" s="81"/>
      <c r="L157" s="123"/>
    </row>
    <row r="158" outlineLevel="1">
      <c r="A158" s="546" t="s">
        <v>709</v>
      </c>
      <c r="B158" s="539" t="s">
        <v>709</v>
      </c>
      <c r="C158" s="142" t="s">
        <v>797</v>
      </c>
      <c r="D158" s="334" t="s">
        <v>86</v>
      </c>
      <c r="E158" s="547">
        <f t="shared" si="20"/>
        <v>45708</v>
      </c>
      <c r="F158" s="141"/>
      <c r="G158" s="144"/>
      <c r="H158" s="141"/>
      <c r="I158" s="144"/>
      <c r="J158" s="144"/>
      <c r="K158" s="144"/>
      <c r="L158" s="141"/>
    </row>
    <row r="159" outlineLevel="1">
      <c r="A159" s="466" t="s">
        <v>709</v>
      </c>
      <c r="B159" s="466" t="s">
        <v>709</v>
      </c>
      <c r="C159" s="88" t="s">
        <v>798</v>
      </c>
      <c r="D159" s="77" t="s">
        <v>86</v>
      </c>
      <c r="E159" s="87">
        <f t="shared" si="20"/>
        <v>45708</v>
      </c>
      <c r="F159" s="78"/>
      <c r="G159" s="127"/>
      <c r="H159" s="76" t="s">
        <v>799</v>
      </c>
      <c r="I159" s="74"/>
      <c r="J159" s="74"/>
      <c r="K159" s="81"/>
      <c r="L159" s="123"/>
    </row>
    <row r="160" outlineLevel="1">
      <c r="A160" s="466" t="s">
        <v>709</v>
      </c>
      <c r="B160" s="466" t="s">
        <v>709</v>
      </c>
      <c r="C160" s="410" t="str">
        <f>HYPERLINK("https://wiki.it.epicgames.net/pages/viewpage.action?pageId=54231764","Live: Update Switch Build Info")</f>
        <v>Live: Update Switch Build Info</v>
      </c>
      <c r="D160" s="77" t="s">
        <v>86</v>
      </c>
      <c r="E160" s="87">
        <f t="shared" si="20"/>
        <v>45708</v>
      </c>
      <c r="F160" s="78"/>
      <c r="G160" s="127"/>
      <c r="H160" s="76" t="s">
        <v>800</v>
      </c>
      <c r="I160" s="74"/>
      <c r="J160" s="74"/>
      <c r="K160" s="81"/>
      <c r="L160" s="123"/>
    </row>
    <row r="161" outlineLevel="1">
      <c r="A161" s="466" t="s">
        <v>709</v>
      </c>
      <c r="B161" s="466" t="s">
        <v>709</v>
      </c>
      <c r="C161" s="410" t="str">
        <f>HYPERLINK("https://wiki.it.epicgames.net/pages/viewpage.action?pageId=54231764","Live: Update Android Build Info")</f>
        <v>Live: Update Android Build Info</v>
      </c>
      <c r="D161" s="77" t="s">
        <v>86</v>
      </c>
      <c r="E161" s="87">
        <f t="shared" si="20"/>
        <v>45708</v>
      </c>
      <c r="F161" s="78"/>
      <c r="G161" s="127"/>
      <c r="H161" s="76" t="s">
        <v>800</v>
      </c>
      <c r="I161" s="74"/>
      <c r="J161" s="74"/>
      <c r="K161" s="81"/>
      <c r="L161" s="123"/>
    </row>
    <row r="162" outlineLevel="1">
      <c r="A162" s="546" t="s">
        <v>709</v>
      </c>
      <c r="B162" s="539" t="s">
        <v>709</v>
      </c>
      <c r="C162" s="407" t="s">
        <v>801</v>
      </c>
      <c r="D162" s="334" t="s">
        <v>86</v>
      </c>
      <c r="E162" s="547">
        <f t="shared" si="20"/>
        <v>45708</v>
      </c>
      <c r="F162" s="141"/>
      <c r="G162" s="144"/>
      <c r="H162" s="401" t="s">
        <v>802</v>
      </c>
      <c r="I162" s="144"/>
      <c r="J162" s="144"/>
      <c r="K162" s="144"/>
      <c r="L162" s="141"/>
    </row>
    <row r="163" outlineLevel="1">
      <c r="A163" s="453" t="s">
        <v>104</v>
      </c>
      <c r="B163" s="453" t="s">
        <v>875</v>
      </c>
      <c r="C163" s="199" t="s">
        <v>1565</v>
      </c>
      <c r="D163" s="77" t="s">
        <v>86</v>
      </c>
      <c r="E163" s="87">
        <f t="shared" si="20"/>
        <v>45708</v>
      </c>
      <c r="F163" s="78"/>
      <c r="G163" s="76"/>
      <c r="H163" s="88" t="s">
        <v>1566</v>
      </c>
      <c r="I163" s="74"/>
      <c r="J163" s="74"/>
      <c r="K163" s="81"/>
      <c r="L163" s="123"/>
    </row>
    <row r="164" outlineLevel="1">
      <c r="A164" s="453" t="s">
        <v>104</v>
      </c>
      <c r="B164" s="453" t="s">
        <v>875</v>
      </c>
      <c r="C164" s="76" t="s">
        <v>264</v>
      </c>
      <c r="D164" s="77" t="s">
        <v>86</v>
      </c>
      <c r="E164" s="87">
        <f t="shared" si="20"/>
        <v>45708</v>
      </c>
      <c r="F164" s="78"/>
      <c r="G164" s="76"/>
      <c r="H164" s="88" t="s">
        <v>1567</v>
      </c>
      <c r="I164" s="74"/>
      <c r="J164" s="74"/>
      <c r="K164" s="148" t="s">
        <v>170</v>
      </c>
      <c r="L164" s="123"/>
    </row>
    <row r="165" outlineLevel="1">
      <c r="A165" s="453" t="s">
        <v>506</v>
      </c>
      <c r="B165" s="453" t="s">
        <v>875</v>
      </c>
      <c r="C165" s="160" t="s">
        <v>1568</v>
      </c>
      <c r="D165" s="77" t="s">
        <v>86</v>
      </c>
      <c r="E165" s="87">
        <f t="shared" si="20"/>
        <v>45708</v>
      </c>
      <c r="F165" s="78"/>
      <c r="G165" s="79" t="s">
        <v>1569</v>
      </c>
      <c r="H165" s="359" t="s">
        <v>1570</v>
      </c>
      <c r="J165" s="367" t="s">
        <v>1571</v>
      </c>
      <c r="K165" s="346"/>
      <c r="L165" s="123"/>
    </row>
    <row r="166" outlineLevel="1">
      <c r="A166" s="453" t="s">
        <v>506</v>
      </c>
      <c r="B166" s="453" t="s">
        <v>875</v>
      </c>
      <c r="C166" s="76" t="s">
        <v>1572</v>
      </c>
      <c r="D166" s="77" t="s">
        <v>86</v>
      </c>
      <c r="E166" s="87">
        <f t="shared" si="20"/>
        <v>45708</v>
      </c>
      <c r="F166" s="78"/>
      <c r="G166" s="93" t="s">
        <v>1573</v>
      </c>
      <c r="H166" s="80" t="s">
        <v>1574</v>
      </c>
      <c r="I166" s="76" t="s">
        <v>167</v>
      </c>
      <c r="J166" s="80"/>
      <c r="K166" s="189" t="s">
        <v>130</v>
      </c>
      <c r="L166" s="123"/>
    </row>
    <row r="167" outlineLevel="1">
      <c r="A167" s="453" t="s">
        <v>709</v>
      </c>
      <c r="B167" s="453" t="s">
        <v>875</v>
      </c>
      <c r="C167" s="345" t="s">
        <v>1575</v>
      </c>
      <c r="D167" s="77" t="s">
        <v>86</v>
      </c>
      <c r="E167" s="87">
        <f t="shared" si="20"/>
        <v>45708</v>
      </c>
      <c r="F167" s="78"/>
      <c r="G167" s="411" t="s">
        <v>807</v>
      </c>
      <c r="H167" s="88" t="s">
        <v>1576</v>
      </c>
      <c r="I167" s="79" t="s">
        <v>1577</v>
      </c>
      <c r="J167" s="355" t="s">
        <v>1578</v>
      </c>
      <c r="K167" s="148" t="s">
        <v>170</v>
      </c>
      <c r="L167" s="123"/>
    </row>
    <row r="168" outlineLevel="1">
      <c r="A168" s="453" t="s">
        <v>709</v>
      </c>
      <c r="B168" s="453" t="s">
        <v>875</v>
      </c>
      <c r="C168" s="88" t="s">
        <v>1579</v>
      </c>
      <c r="D168" s="77" t="s">
        <v>86</v>
      </c>
      <c r="E168" s="87">
        <f t="shared" si="20"/>
        <v>45708</v>
      </c>
      <c r="F168" s="78"/>
      <c r="G168" s="411" t="s">
        <v>807</v>
      </c>
      <c r="H168" s="80" t="s">
        <v>1580</v>
      </c>
      <c r="I168" s="79" t="s">
        <v>1581</v>
      </c>
      <c r="J168" s="355" t="s">
        <v>1582</v>
      </c>
      <c r="K168" s="148" t="s">
        <v>170</v>
      </c>
      <c r="L168" s="123"/>
    </row>
    <row r="169" outlineLevel="1">
      <c r="A169" s="453" t="s">
        <v>709</v>
      </c>
      <c r="B169" s="453" t="s">
        <v>875</v>
      </c>
      <c r="C169" s="76" t="s">
        <v>815</v>
      </c>
      <c r="D169" s="77" t="s">
        <v>86</v>
      </c>
      <c r="E169" s="87">
        <f t="shared" si="20"/>
        <v>45708</v>
      </c>
      <c r="F169" s="78"/>
      <c r="G169" s="411" t="s">
        <v>807</v>
      </c>
      <c r="H169" s="88" t="s">
        <v>1583</v>
      </c>
      <c r="I169" s="79" t="s">
        <v>1584</v>
      </c>
      <c r="J169" s="119" t="s">
        <v>131</v>
      </c>
      <c r="K169" s="148" t="s">
        <v>170</v>
      </c>
      <c r="L169" s="123"/>
    </row>
    <row r="170" outlineLevel="1">
      <c r="A170" s="453" t="s">
        <v>104</v>
      </c>
      <c r="B170" s="453" t="s">
        <v>875</v>
      </c>
      <c r="C170" s="76" t="s">
        <v>1585</v>
      </c>
      <c r="D170" s="77" t="s">
        <v>86</v>
      </c>
      <c r="E170" s="87">
        <f t="shared" si="20"/>
        <v>45708</v>
      </c>
      <c r="F170" s="78"/>
      <c r="G170" s="76"/>
      <c r="H170" s="152" t="s">
        <v>1586</v>
      </c>
      <c r="I170" s="167"/>
      <c r="J170" s="74"/>
      <c r="K170" s="81"/>
      <c r="L170" s="123"/>
    </row>
    <row r="171" outlineLevel="1">
      <c r="A171" s="453" t="s">
        <v>104</v>
      </c>
      <c r="B171" s="453" t="s">
        <v>875</v>
      </c>
      <c r="C171" s="93" t="s">
        <v>803</v>
      </c>
      <c r="D171" s="77" t="s">
        <v>86</v>
      </c>
      <c r="E171" s="87">
        <f t="shared" si="20"/>
        <v>45708</v>
      </c>
      <c r="F171" s="78"/>
      <c r="G171" s="211" t="s">
        <v>1587</v>
      </c>
      <c r="H171" s="89" t="s">
        <v>1588</v>
      </c>
      <c r="I171" s="147"/>
      <c r="J171" s="147"/>
      <c r="K171" s="166"/>
      <c r="L171" s="123"/>
    </row>
    <row r="172" outlineLevel="1">
      <c r="A172" s="453" t="s">
        <v>657</v>
      </c>
      <c r="B172" s="453" t="s">
        <v>875</v>
      </c>
      <c r="C172" s="155" t="s">
        <v>658</v>
      </c>
      <c r="D172" s="77" t="s">
        <v>89</v>
      </c>
      <c r="E172" s="87">
        <f t="shared" si="20"/>
        <v>45708</v>
      </c>
      <c r="F172" s="77"/>
      <c r="G172" s="93" t="s">
        <v>1589</v>
      </c>
      <c r="H172" s="88" t="s">
        <v>1590</v>
      </c>
      <c r="I172" s="156"/>
      <c r="J172" s="368"/>
      <c r="K172" s="368"/>
      <c r="L172" s="368"/>
    </row>
    <row r="173" outlineLevel="1">
      <c r="A173" s="453" t="s">
        <v>104</v>
      </c>
      <c r="B173" s="453" t="s">
        <v>875</v>
      </c>
      <c r="C173" s="88" t="s">
        <v>248</v>
      </c>
      <c r="D173" s="77" t="s">
        <v>86</v>
      </c>
      <c r="E173" s="87">
        <f t="shared" si="20"/>
        <v>45708</v>
      </c>
      <c r="F173" s="78"/>
      <c r="G173" s="175"/>
      <c r="H173" s="76" t="s">
        <v>1591</v>
      </c>
      <c r="I173" s="147"/>
      <c r="J173" s="147"/>
      <c r="K173" s="148" t="s">
        <v>170</v>
      </c>
      <c r="L173" s="123"/>
    </row>
    <row r="174" ht="129.0" customHeight="1">
      <c r="A174" s="499"/>
      <c r="B174" s="499" t="s">
        <v>269</v>
      </c>
      <c r="I174" s="369"/>
      <c r="J174" s="369"/>
      <c r="K174" s="193"/>
      <c r="L174" s="123"/>
    </row>
    <row r="175">
      <c r="A175" s="172"/>
      <c r="B175" s="172" t="s">
        <v>1178</v>
      </c>
      <c r="D175" s="102"/>
      <c r="E175" s="102"/>
      <c r="F175" s="103"/>
      <c r="G175" s="104"/>
      <c r="H175" s="105"/>
      <c r="I175" s="105"/>
      <c r="J175" s="105"/>
      <c r="K175" s="81"/>
      <c r="L175" s="123"/>
    </row>
    <row r="176" outlineLevel="1">
      <c r="A176" s="446"/>
      <c r="B176" s="446"/>
      <c r="C176" s="108" t="s">
        <v>91</v>
      </c>
      <c r="D176" s="58" t="s">
        <v>92</v>
      </c>
      <c r="E176" s="59" t="s">
        <v>271</v>
      </c>
      <c r="F176" s="58" t="s">
        <v>272</v>
      </c>
      <c r="G176" s="108" t="s">
        <v>95</v>
      </c>
      <c r="H176" s="109" t="s">
        <v>273</v>
      </c>
      <c r="I176" s="109"/>
      <c r="J176" s="109"/>
      <c r="K176" s="81"/>
      <c r="L176" s="123"/>
    </row>
    <row r="177" outlineLevel="1">
      <c r="A177" s="453" t="s">
        <v>104</v>
      </c>
      <c r="B177" s="453" t="s">
        <v>875</v>
      </c>
      <c r="C177" s="88" t="s">
        <v>1175</v>
      </c>
      <c r="D177" s="77" t="s">
        <v>86</v>
      </c>
      <c r="E177" s="87">
        <f t="shared" ref="E177:E185" si="21">$D$5</f>
        <v>45709</v>
      </c>
      <c r="F177" s="78"/>
      <c r="G177" s="194"/>
      <c r="H177" s="76" t="s">
        <v>1592</v>
      </c>
      <c r="I177" s="76"/>
      <c r="J177" s="74"/>
      <c r="K177" s="81"/>
      <c r="L177" s="123"/>
    </row>
    <row r="178" outlineLevel="1">
      <c r="A178" s="453" t="s">
        <v>104</v>
      </c>
      <c r="B178" s="453" t="s">
        <v>875</v>
      </c>
      <c r="C178" s="175" t="s">
        <v>276</v>
      </c>
      <c r="D178" s="77" t="s">
        <v>86</v>
      </c>
      <c r="E178" s="87">
        <f t="shared" si="21"/>
        <v>45709</v>
      </c>
      <c r="F178" s="78"/>
      <c r="G178" s="195"/>
      <c r="H178" s="88" t="s">
        <v>277</v>
      </c>
      <c r="I178" s="147"/>
      <c r="J178" s="147"/>
      <c r="K178" s="166"/>
      <c r="L178" s="123"/>
    </row>
    <row r="179" outlineLevel="1">
      <c r="A179" s="453" t="s">
        <v>104</v>
      </c>
      <c r="B179" s="453" t="s">
        <v>875</v>
      </c>
      <c r="C179" s="145" t="s">
        <v>1593</v>
      </c>
      <c r="D179" s="77" t="s">
        <v>86</v>
      </c>
      <c r="E179" s="87">
        <f t="shared" si="21"/>
        <v>45709</v>
      </c>
      <c r="F179" s="78"/>
      <c r="G179" s="146"/>
      <c r="H179" s="88" t="s">
        <v>1594</v>
      </c>
      <c r="I179" s="147"/>
      <c r="J179" s="147"/>
      <c r="K179" s="148" t="s">
        <v>170</v>
      </c>
      <c r="L179" s="123"/>
    </row>
    <row r="180" outlineLevel="1">
      <c r="A180" s="453" t="s">
        <v>104</v>
      </c>
      <c r="B180" s="453" t="s">
        <v>875</v>
      </c>
      <c r="C180" s="76" t="s">
        <v>1595</v>
      </c>
      <c r="D180" s="77" t="s">
        <v>86</v>
      </c>
      <c r="E180" s="87">
        <f t="shared" si="21"/>
        <v>45709</v>
      </c>
      <c r="F180" s="78"/>
      <c r="G180" s="175"/>
      <c r="H180" s="196" t="s">
        <v>1596</v>
      </c>
      <c r="I180" s="147"/>
      <c r="J180" s="147"/>
      <c r="K180" s="166"/>
      <c r="L180" s="123"/>
    </row>
    <row r="181" outlineLevel="1">
      <c r="A181" s="453" t="s">
        <v>104</v>
      </c>
      <c r="B181" s="453" t="s">
        <v>875</v>
      </c>
      <c r="C181" s="88" t="s">
        <v>280</v>
      </c>
      <c r="D181" s="77" t="s">
        <v>86</v>
      </c>
      <c r="E181" s="87">
        <f t="shared" si="21"/>
        <v>45709</v>
      </c>
      <c r="F181" s="78"/>
      <c r="G181" s="80"/>
      <c r="H181" s="88" t="s">
        <v>1597</v>
      </c>
      <c r="I181" s="147"/>
      <c r="J181" s="147"/>
      <c r="K181" s="166"/>
      <c r="L181" s="123"/>
    </row>
    <row r="182" outlineLevel="1">
      <c r="A182" s="453" t="s">
        <v>104</v>
      </c>
      <c r="B182" s="453" t="s">
        <v>875</v>
      </c>
      <c r="C182" s="197" t="s">
        <v>1598</v>
      </c>
      <c r="D182" s="78" t="s">
        <v>86</v>
      </c>
      <c r="E182" s="87">
        <f t="shared" si="21"/>
        <v>45709</v>
      </c>
      <c r="F182" s="78"/>
      <c r="G182" s="76"/>
      <c r="H182" s="76" t="s">
        <v>284</v>
      </c>
      <c r="I182" s="147"/>
      <c r="J182" s="147"/>
      <c r="K182" s="148" t="s">
        <v>170</v>
      </c>
      <c r="L182" s="123"/>
    </row>
    <row r="183" outlineLevel="1">
      <c r="A183" s="453" t="s">
        <v>104</v>
      </c>
      <c r="B183" s="453" t="s">
        <v>875</v>
      </c>
      <c r="C183" s="198" t="s">
        <v>1599</v>
      </c>
      <c r="D183" s="77" t="s">
        <v>86</v>
      </c>
      <c r="E183" s="87">
        <f t="shared" si="21"/>
        <v>45709</v>
      </c>
      <c r="F183" s="78"/>
      <c r="G183" s="175"/>
      <c r="H183" s="88" t="s">
        <v>1600</v>
      </c>
      <c r="I183" s="147"/>
      <c r="J183" s="147"/>
      <c r="K183" s="166"/>
      <c r="L183" s="123"/>
    </row>
    <row r="184" outlineLevel="1">
      <c r="A184" s="453" t="s">
        <v>104</v>
      </c>
      <c r="B184" s="453" t="s">
        <v>875</v>
      </c>
      <c r="C184" s="198" t="s">
        <v>1601</v>
      </c>
      <c r="D184" s="77" t="s">
        <v>86</v>
      </c>
      <c r="E184" s="87">
        <f t="shared" si="21"/>
        <v>45709</v>
      </c>
      <c r="F184" s="78"/>
      <c r="G184" s="175"/>
      <c r="H184" s="88" t="s">
        <v>1602</v>
      </c>
      <c r="I184" s="147"/>
      <c r="J184" s="147"/>
      <c r="K184" s="166"/>
      <c r="L184" s="123"/>
    </row>
    <row r="185" outlineLevel="1">
      <c r="A185" s="453" t="s">
        <v>104</v>
      </c>
      <c r="B185" s="453" t="s">
        <v>875</v>
      </c>
      <c r="C185" s="175" t="s">
        <v>296</v>
      </c>
      <c r="D185" s="77" t="s">
        <v>86</v>
      </c>
      <c r="E185" s="87">
        <f t="shared" si="21"/>
        <v>45709</v>
      </c>
      <c r="F185" s="78"/>
      <c r="G185" s="175"/>
      <c r="H185" s="199" t="s">
        <v>1603</v>
      </c>
      <c r="I185" s="147"/>
      <c r="J185" s="147"/>
      <c r="K185" s="166"/>
      <c r="L185" s="123"/>
    </row>
    <row r="186">
      <c r="A186" s="201"/>
      <c r="B186" s="201" t="s">
        <v>1192</v>
      </c>
      <c r="D186" s="202"/>
      <c r="E186" s="202"/>
      <c r="F186" s="202"/>
      <c r="G186" s="203"/>
      <c r="H186" s="203"/>
      <c r="I186" s="203"/>
      <c r="J186" s="203"/>
      <c r="K186" s="203"/>
      <c r="L186" s="203"/>
    </row>
    <row r="187" outlineLevel="1">
      <c r="A187" s="501"/>
      <c r="B187" s="501"/>
      <c r="C187" s="204" t="s">
        <v>91</v>
      </c>
      <c r="D187" s="58" t="s">
        <v>92</v>
      </c>
      <c r="E187" s="59" t="s">
        <v>299</v>
      </c>
      <c r="F187" s="58" t="s">
        <v>272</v>
      </c>
      <c r="G187" s="108" t="s">
        <v>95</v>
      </c>
      <c r="H187" s="108" t="s">
        <v>273</v>
      </c>
      <c r="I187" s="108"/>
      <c r="J187" s="108"/>
      <c r="K187" s="108"/>
      <c r="L187" s="108"/>
    </row>
    <row r="188" ht="30.0" customHeight="1" outlineLevel="1">
      <c r="A188" s="453" t="s">
        <v>104</v>
      </c>
      <c r="B188" s="453" t="s">
        <v>875</v>
      </c>
      <c r="C188" s="175" t="s">
        <v>300</v>
      </c>
      <c r="D188" s="77" t="s">
        <v>86</v>
      </c>
      <c r="E188" s="87">
        <f t="shared" ref="E188:E208" si="22">$D$5</f>
        <v>45709</v>
      </c>
      <c r="F188" s="78"/>
      <c r="G188" s="175"/>
      <c r="H188" s="199" t="s">
        <v>1604</v>
      </c>
      <c r="I188" s="147"/>
      <c r="J188" s="147"/>
      <c r="K188" s="166"/>
      <c r="L188" s="123"/>
    </row>
    <row r="189" outlineLevel="1">
      <c r="A189" s="453" t="s">
        <v>104</v>
      </c>
      <c r="B189" s="453" t="s">
        <v>875</v>
      </c>
      <c r="C189" s="76" t="s">
        <v>302</v>
      </c>
      <c r="D189" s="77" t="s">
        <v>86</v>
      </c>
      <c r="E189" s="87">
        <f t="shared" si="22"/>
        <v>45709</v>
      </c>
      <c r="F189" s="78"/>
      <c r="G189" s="175" t="s">
        <v>303</v>
      </c>
      <c r="H189" s="88" t="s">
        <v>1605</v>
      </c>
      <c r="I189" s="147"/>
      <c r="J189" s="147"/>
      <c r="K189" s="166"/>
      <c r="L189" s="123"/>
    </row>
    <row r="190" outlineLevel="1">
      <c r="A190" s="453" t="s">
        <v>104</v>
      </c>
      <c r="B190" s="453" t="s">
        <v>875</v>
      </c>
      <c r="C190" s="76" t="s">
        <v>305</v>
      </c>
      <c r="D190" s="77" t="s">
        <v>86</v>
      </c>
      <c r="E190" s="87">
        <f t="shared" si="22"/>
        <v>45709</v>
      </c>
      <c r="F190" s="78"/>
      <c r="G190" s="175" t="s">
        <v>303</v>
      </c>
      <c r="H190" s="88" t="s">
        <v>1606</v>
      </c>
      <c r="I190" s="147"/>
      <c r="J190" s="147"/>
      <c r="K190" s="166"/>
      <c r="L190" s="123"/>
    </row>
    <row r="191" outlineLevel="1">
      <c r="A191" s="453" t="s">
        <v>104</v>
      </c>
      <c r="B191" s="453" t="s">
        <v>875</v>
      </c>
      <c r="C191" s="76" t="s">
        <v>307</v>
      </c>
      <c r="D191" s="77" t="s">
        <v>86</v>
      </c>
      <c r="E191" s="87">
        <f t="shared" si="22"/>
        <v>45709</v>
      </c>
      <c r="F191" s="78"/>
      <c r="G191" s="175"/>
      <c r="H191" s="195" t="str">
        <f>HYPERLINK("https://docs.google.com/document/d/1vRCkNlY6wBg0XW4T_7DsCgZ2_PvzWkaPA3hELITjrY8/edit#","MCP Deploy Runbook")</f>
        <v>MCP Deploy Runbook</v>
      </c>
      <c r="I191" s="147"/>
      <c r="J191" s="147"/>
      <c r="K191" s="166"/>
      <c r="L191" s="123"/>
    </row>
    <row r="192" ht="30.0" customHeight="1" outlineLevel="1">
      <c r="A192" s="453" t="s">
        <v>104</v>
      </c>
      <c r="B192" s="453" t="s">
        <v>875</v>
      </c>
      <c r="C192" s="76" t="s">
        <v>308</v>
      </c>
      <c r="D192" s="77" t="s">
        <v>86</v>
      </c>
      <c r="E192" s="87">
        <f t="shared" si="22"/>
        <v>45709</v>
      </c>
      <c r="F192" s="78"/>
      <c r="G192" s="94" t="s">
        <v>309</v>
      </c>
      <c r="H192" s="88" t="s">
        <v>310</v>
      </c>
      <c r="I192" s="147"/>
      <c r="J192" s="147"/>
      <c r="K192" s="166"/>
      <c r="L192" s="123"/>
    </row>
    <row r="193" outlineLevel="1">
      <c r="A193" s="453" t="s">
        <v>104</v>
      </c>
      <c r="B193" s="453" t="s">
        <v>875</v>
      </c>
      <c r="C193" s="175" t="s">
        <v>1607</v>
      </c>
      <c r="D193" s="77" t="s">
        <v>86</v>
      </c>
      <c r="E193" s="87">
        <f t="shared" si="22"/>
        <v>45709</v>
      </c>
      <c r="F193" s="78"/>
      <c r="G193" s="195"/>
      <c r="H193" s="199" t="s">
        <v>1608</v>
      </c>
      <c r="I193" s="147"/>
      <c r="J193" s="147"/>
      <c r="K193" s="166"/>
      <c r="L193" s="123"/>
    </row>
    <row r="194" ht="30.0" customHeight="1" outlineLevel="1">
      <c r="A194" s="453" t="s">
        <v>104</v>
      </c>
      <c r="B194" s="453" t="s">
        <v>875</v>
      </c>
      <c r="C194" s="175" t="s">
        <v>322</v>
      </c>
      <c r="D194" s="77" t="s">
        <v>86</v>
      </c>
      <c r="E194" s="87">
        <f t="shared" si="22"/>
        <v>45709</v>
      </c>
      <c r="F194" s="78"/>
      <c r="G194" s="195"/>
      <c r="H194" s="175" t="s">
        <v>323</v>
      </c>
      <c r="I194" s="147"/>
      <c r="J194" s="147"/>
      <c r="K194" s="166"/>
      <c r="L194" s="123"/>
    </row>
    <row r="195" outlineLevel="1">
      <c r="A195" s="453" t="s">
        <v>104</v>
      </c>
      <c r="B195" s="502" t="s">
        <v>875</v>
      </c>
      <c r="C195" s="175" t="s">
        <v>319</v>
      </c>
      <c r="D195" s="77" t="s">
        <v>86</v>
      </c>
      <c r="E195" s="87">
        <f t="shared" si="22"/>
        <v>45709</v>
      </c>
      <c r="F195" s="78"/>
      <c r="G195" s="175" t="s">
        <v>320</v>
      </c>
      <c r="H195" s="195" t="s">
        <v>321</v>
      </c>
      <c r="I195" s="147"/>
      <c r="J195" s="147"/>
      <c r="K195" s="166"/>
      <c r="L195" s="123"/>
    </row>
    <row r="196" outlineLevel="1">
      <c r="A196" s="453" t="s">
        <v>104</v>
      </c>
      <c r="B196" s="502" t="s">
        <v>875</v>
      </c>
      <c r="C196" s="76" t="s">
        <v>1202</v>
      </c>
      <c r="D196" s="77" t="s">
        <v>86</v>
      </c>
      <c r="E196" s="87">
        <f t="shared" si="22"/>
        <v>45709</v>
      </c>
      <c r="F196" s="78"/>
      <c r="G196" s="76" t="s">
        <v>1203</v>
      </c>
      <c r="H196" s="199" t="s">
        <v>1609</v>
      </c>
      <c r="I196" s="147"/>
      <c r="J196" s="147"/>
      <c r="K196" s="166"/>
      <c r="L196" s="123"/>
    </row>
    <row r="197" outlineLevel="1">
      <c r="A197" s="453" t="s">
        <v>104</v>
      </c>
      <c r="B197" s="453" t="s">
        <v>875</v>
      </c>
      <c r="C197" s="76" t="s">
        <v>314</v>
      </c>
      <c r="D197" s="77" t="s">
        <v>86</v>
      </c>
      <c r="E197" s="87">
        <f t="shared" si="22"/>
        <v>45709</v>
      </c>
      <c r="F197" s="78"/>
      <c r="G197" s="76" t="s">
        <v>315</v>
      </c>
      <c r="H197" s="195" t="str">
        <f t="shared" ref="H197:H198" si="23">HYPERLINK("https://docs.google.com/document/d/1A56ASx5E71H0x8ZEKWGiLIY-y-oKXMezybT2S7hyB0s/edit?usp=sharing","Client Deploy Runbook")</f>
        <v>Client Deploy Runbook</v>
      </c>
      <c r="I197" s="147"/>
      <c r="J197" s="147"/>
      <c r="K197" s="166"/>
      <c r="L197" s="123"/>
    </row>
    <row r="198" outlineLevel="1">
      <c r="A198" s="453" t="s">
        <v>104</v>
      </c>
      <c r="B198" s="453" t="s">
        <v>875</v>
      </c>
      <c r="C198" s="175" t="s">
        <v>316</v>
      </c>
      <c r="D198" s="77" t="s">
        <v>86</v>
      </c>
      <c r="E198" s="87">
        <f t="shared" si="22"/>
        <v>45709</v>
      </c>
      <c r="F198" s="78"/>
      <c r="G198" s="76" t="s">
        <v>315</v>
      </c>
      <c r="H198" s="195" t="str">
        <f t="shared" si="23"/>
        <v>Client Deploy Runbook</v>
      </c>
      <c r="I198" s="147"/>
      <c r="J198" s="147"/>
      <c r="K198" s="166"/>
      <c r="L198" s="123"/>
    </row>
    <row r="199" outlineLevel="1">
      <c r="A199" s="453" t="s">
        <v>104</v>
      </c>
      <c r="B199" s="548" t="s">
        <v>875</v>
      </c>
      <c r="C199" s="133" t="s">
        <v>317</v>
      </c>
      <c r="D199" s="78" t="s">
        <v>86</v>
      </c>
      <c r="E199" s="206">
        <f t="shared" si="22"/>
        <v>45709</v>
      </c>
      <c r="F199" s="207"/>
      <c r="G199" s="141"/>
      <c r="H199" s="208" t="s">
        <v>1610</v>
      </c>
      <c r="I199" s="144"/>
      <c r="J199" s="144"/>
      <c r="K199" s="144"/>
      <c r="L199" s="141"/>
    </row>
    <row r="200" outlineLevel="1">
      <c r="A200" s="453" t="s">
        <v>104</v>
      </c>
      <c r="B200" s="453" t="s">
        <v>875</v>
      </c>
      <c r="C200" s="76" t="s">
        <v>324</v>
      </c>
      <c r="D200" s="77" t="s">
        <v>86</v>
      </c>
      <c r="E200" s="87">
        <f t="shared" si="22"/>
        <v>45709</v>
      </c>
      <c r="F200" s="78"/>
      <c r="G200" s="76" t="s">
        <v>325</v>
      </c>
      <c r="H200" s="175"/>
      <c r="I200" s="147"/>
      <c r="J200" s="147"/>
      <c r="K200" s="166"/>
      <c r="L200" s="123"/>
    </row>
    <row r="201" outlineLevel="1">
      <c r="A201" s="453" t="s">
        <v>104</v>
      </c>
      <c r="B201" s="453" t="s">
        <v>875</v>
      </c>
      <c r="C201" s="88" t="s">
        <v>1611</v>
      </c>
      <c r="D201" s="77" t="s">
        <v>86</v>
      </c>
      <c r="E201" s="87">
        <f t="shared" si="22"/>
        <v>45709</v>
      </c>
      <c r="F201" s="78"/>
      <c r="G201" s="175" t="s">
        <v>294</v>
      </c>
      <c r="H201" s="125" t="s">
        <v>1612</v>
      </c>
      <c r="I201" s="147"/>
      <c r="J201" s="147"/>
      <c r="K201" s="189" t="s">
        <v>130</v>
      </c>
      <c r="L201" s="123"/>
    </row>
    <row r="202" outlineLevel="1">
      <c r="A202" s="453" t="s">
        <v>104</v>
      </c>
      <c r="B202" s="453" t="s">
        <v>875</v>
      </c>
      <c r="C202" s="88" t="s">
        <v>326</v>
      </c>
      <c r="D202" s="77" t="s">
        <v>86</v>
      </c>
      <c r="E202" s="87">
        <f t="shared" si="22"/>
        <v>45709</v>
      </c>
      <c r="F202" s="78"/>
      <c r="G202" s="209" t="s">
        <v>1613</v>
      </c>
      <c r="H202" s="88" t="s">
        <v>1614</v>
      </c>
      <c r="I202" s="147"/>
      <c r="J202" s="147"/>
      <c r="K202" s="166"/>
      <c r="L202" s="123"/>
    </row>
    <row r="203" outlineLevel="1">
      <c r="A203" s="453" t="s">
        <v>104</v>
      </c>
      <c r="B203" s="453" t="s">
        <v>875</v>
      </c>
      <c r="C203" s="88" t="s">
        <v>329</v>
      </c>
      <c r="D203" s="77" t="s">
        <v>86</v>
      </c>
      <c r="E203" s="87">
        <f t="shared" si="22"/>
        <v>45709</v>
      </c>
      <c r="F203" s="78"/>
      <c r="G203" s="76" t="s">
        <v>1615</v>
      </c>
      <c r="H203" s="199" t="s">
        <v>1616</v>
      </c>
      <c r="I203" s="147"/>
      <c r="J203" s="147"/>
      <c r="K203" s="166"/>
      <c r="L203" s="123"/>
    </row>
    <row r="204" outlineLevel="1">
      <c r="A204" s="453" t="s">
        <v>104</v>
      </c>
      <c r="B204" s="453" t="s">
        <v>875</v>
      </c>
      <c r="C204" s="88" t="s">
        <v>1617</v>
      </c>
      <c r="D204" s="77" t="s">
        <v>86</v>
      </c>
      <c r="E204" s="87">
        <f t="shared" si="22"/>
        <v>45709</v>
      </c>
      <c r="F204" s="78"/>
      <c r="G204" s="175"/>
      <c r="H204" s="76" t="s">
        <v>1214</v>
      </c>
      <c r="I204" s="147"/>
      <c r="J204" s="147"/>
      <c r="K204" s="166"/>
      <c r="L204" s="123"/>
    </row>
    <row r="205" ht="30.0" customHeight="1" outlineLevel="1">
      <c r="A205" s="453" t="s">
        <v>104</v>
      </c>
      <c r="B205" s="453" t="s">
        <v>875</v>
      </c>
      <c r="C205" s="175" t="s">
        <v>335</v>
      </c>
      <c r="D205" s="77" t="s">
        <v>86</v>
      </c>
      <c r="E205" s="87">
        <f t="shared" si="22"/>
        <v>45709</v>
      </c>
      <c r="F205" s="78"/>
      <c r="G205" s="175"/>
      <c r="H205" s="175" t="s">
        <v>336</v>
      </c>
      <c r="I205" s="147"/>
      <c r="J205" s="147"/>
      <c r="K205" s="166"/>
      <c r="L205" s="123"/>
    </row>
    <row r="206" outlineLevel="1">
      <c r="A206" s="453" t="s">
        <v>104</v>
      </c>
      <c r="B206" s="453" t="s">
        <v>875</v>
      </c>
      <c r="C206" s="76" t="s">
        <v>1215</v>
      </c>
      <c r="D206" s="77" t="s">
        <v>86</v>
      </c>
      <c r="E206" s="87">
        <f t="shared" si="22"/>
        <v>45709</v>
      </c>
      <c r="F206" s="78"/>
      <c r="G206" s="175"/>
      <c r="H206" s="175"/>
      <c r="I206" s="175"/>
      <c r="J206" s="147"/>
      <c r="K206" s="166"/>
      <c r="L206" s="123"/>
    </row>
    <row r="207" outlineLevel="1">
      <c r="A207" s="453" t="s">
        <v>104</v>
      </c>
      <c r="B207" s="453" t="s">
        <v>875</v>
      </c>
      <c r="C207" s="175" t="s">
        <v>339</v>
      </c>
      <c r="D207" s="77" t="s">
        <v>86</v>
      </c>
      <c r="E207" s="87">
        <f t="shared" si="22"/>
        <v>45709</v>
      </c>
      <c r="F207" s="78"/>
      <c r="G207" s="175"/>
      <c r="H207" s="195" t="s">
        <v>1618</v>
      </c>
      <c r="I207" s="147"/>
      <c r="J207" s="147"/>
      <c r="K207" s="166"/>
      <c r="L207" s="123"/>
    </row>
    <row r="208" outlineLevel="1">
      <c r="A208" s="453" t="s">
        <v>104</v>
      </c>
      <c r="B208" s="453" t="s">
        <v>875</v>
      </c>
      <c r="C208" s="93" t="s">
        <v>341</v>
      </c>
      <c r="D208" s="77" t="s">
        <v>86</v>
      </c>
      <c r="E208" s="87">
        <f t="shared" si="22"/>
        <v>45709</v>
      </c>
      <c r="F208" s="78"/>
      <c r="G208" s="175"/>
      <c r="H208" s="211" t="s">
        <v>1619</v>
      </c>
      <c r="I208" s="147"/>
      <c r="J208" s="147"/>
      <c r="K208" s="166"/>
      <c r="L208" s="123"/>
    </row>
    <row r="209">
      <c r="A209" s="201"/>
      <c r="B209" s="201" t="s">
        <v>1218</v>
      </c>
      <c r="D209" s="203"/>
      <c r="E209" s="203"/>
      <c r="F209" s="203"/>
      <c r="G209" s="203"/>
      <c r="H209" s="203"/>
      <c r="I209" s="203"/>
      <c r="J209" s="203"/>
      <c r="K209" s="203"/>
      <c r="L209" s="203"/>
    </row>
    <row r="210" outlineLevel="1">
      <c r="A210" s="501"/>
      <c r="B210" s="501"/>
      <c r="C210" s="204" t="s">
        <v>91</v>
      </c>
      <c r="D210" s="58" t="s">
        <v>92</v>
      </c>
      <c r="E210" s="59" t="s">
        <v>299</v>
      </c>
      <c r="F210" s="58" t="s">
        <v>272</v>
      </c>
      <c r="G210" s="108" t="s">
        <v>95</v>
      </c>
      <c r="H210" s="108" t="s">
        <v>273</v>
      </c>
      <c r="I210" s="108"/>
      <c r="J210" s="108"/>
      <c r="K210" s="108"/>
      <c r="L210" s="108"/>
    </row>
    <row r="211" outlineLevel="1">
      <c r="A211" s="453" t="s">
        <v>104</v>
      </c>
      <c r="B211" s="453" t="s">
        <v>875</v>
      </c>
      <c r="C211" s="507" t="s">
        <v>1620</v>
      </c>
      <c r="D211" s="77" t="s">
        <v>86</v>
      </c>
      <c r="E211" s="87">
        <f t="shared" ref="E211:E233" si="24">$D$5</f>
        <v>45709</v>
      </c>
      <c r="F211" s="78"/>
      <c r="G211" s="175"/>
      <c r="H211" s="175"/>
      <c r="I211" s="147"/>
      <c r="J211" s="147"/>
      <c r="K211" s="166"/>
      <c r="L211" s="123"/>
    </row>
    <row r="212" outlineLevel="1">
      <c r="A212" s="453" t="s">
        <v>104</v>
      </c>
      <c r="B212" s="453" t="s">
        <v>875</v>
      </c>
      <c r="C212" s="88" t="s">
        <v>1621</v>
      </c>
      <c r="D212" s="77" t="s">
        <v>86</v>
      </c>
      <c r="E212" s="87">
        <f t="shared" si="24"/>
        <v>45709</v>
      </c>
      <c r="F212" s="78"/>
      <c r="G212" s="175"/>
      <c r="H212" s="175"/>
      <c r="I212" s="147"/>
      <c r="J212" s="147"/>
      <c r="K212" s="148" t="s">
        <v>170</v>
      </c>
      <c r="L212" s="123"/>
    </row>
    <row r="213" outlineLevel="1">
      <c r="A213" s="453" t="s">
        <v>104</v>
      </c>
      <c r="B213" s="453" t="s">
        <v>875</v>
      </c>
      <c r="C213" s="175" t="s">
        <v>349</v>
      </c>
      <c r="D213" s="77" t="s">
        <v>86</v>
      </c>
      <c r="E213" s="87">
        <f t="shared" si="24"/>
        <v>45709</v>
      </c>
      <c r="F213" s="78"/>
      <c r="G213" s="175"/>
      <c r="H213" s="175"/>
      <c r="I213" s="147"/>
      <c r="J213" s="147"/>
      <c r="K213" s="166"/>
      <c r="L213" s="123"/>
    </row>
    <row r="214" outlineLevel="1">
      <c r="A214" s="453" t="s">
        <v>104</v>
      </c>
      <c r="B214" s="453" t="s">
        <v>875</v>
      </c>
      <c r="C214" s="175" t="s">
        <v>350</v>
      </c>
      <c r="D214" s="77" t="s">
        <v>86</v>
      </c>
      <c r="E214" s="87">
        <f t="shared" si="24"/>
        <v>45709</v>
      </c>
      <c r="F214" s="78"/>
      <c r="G214" s="212" t="s">
        <v>1221</v>
      </c>
      <c r="H214" s="199" t="s">
        <v>1622</v>
      </c>
      <c r="I214" s="147"/>
      <c r="J214" s="147"/>
      <c r="K214" s="166"/>
      <c r="L214" s="123"/>
    </row>
    <row r="215" outlineLevel="1">
      <c r="A215" s="453" t="s">
        <v>104</v>
      </c>
      <c r="B215" s="453" t="s">
        <v>875</v>
      </c>
      <c r="C215" s="88" t="s">
        <v>1623</v>
      </c>
      <c r="D215" s="77" t="s">
        <v>86</v>
      </c>
      <c r="E215" s="87">
        <f t="shared" si="24"/>
        <v>45709</v>
      </c>
      <c r="F215" s="78"/>
      <c r="G215" s="195"/>
      <c r="H215" s="199"/>
      <c r="I215" s="147"/>
      <c r="J215" s="147"/>
      <c r="K215" s="189" t="s">
        <v>130</v>
      </c>
      <c r="L215" s="123"/>
    </row>
    <row r="216" ht="30.0" customHeight="1" outlineLevel="1">
      <c r="A216" s="453" t="s">
        <v>104</v>
      </c>
      <c r="B216" s="453" t="s">
        <v>875</v>
      </c>
      <c r="C216" s="76" t="s">
        <v>1624</v>
      </c>
      <c r="D216" s="77" t="s">
        <v>86</v>
      </c>
      <c r="E216" s="87">
        <f t="shared" si="24"/>
        <v>45709</v>
      </c>
      <c r="F216" s="78"/>
      <c r="G216" s="195"/>
      <c r="H216" s="199" t="s">
        <v>1625</v>
      </c>
      <c r="I216" s="147"/>
      <c r="J216" s="147"/>
      <c r="K216" s="189" t="s">
        <v>130</v>
      </c>
      <c r="L216" s="123"/>
    </row>
    <row r="217" outlineLevel="1">
      <c r="A217" s="453" t="s">
        <v>104</v>
      </c>
      <c r="B217" s="453" t="s">
        <v>875</v>
      </c>
      <c r="C217" s="175" t="s">
        <v>358</v>
      </c>
      <c r="D217" s="77" t="s">
        <v>86</v>
      </c>
      <c r="E217" s="87">
        <f t="shared" si="24"/>
        <v>45709</v>
      </c>
      <c r="F217" s="78"/>
      <c r="G217" s="175"/>
      <c r="H217" s="76" t="s">
        <v>359</v>
      </c>
      <c r="I217" s="147"/>
      <c r="J217" s="147"/>
      <c r="K217" s="189" t="s">
        <v>130</v>
      </c>
      <c r="L217" s="123"/>
    </row>
    <row r="218" outlineLevel="1">
      <c r="A218" s="453" t="s">
        <v>104</v>
      </c>
      <c r="B218" s="453" t="s">
        <v>875</v>
      </c>
      <c r="C218" s="117" t="s">
        <v>1626</v>
      </c>
      <c r="D218" s="77" t="s">
        <v>86</v>
      </c>
      <c r="E218" s="87">
        <f t="shared" si="24"/>
        <v>45709</v>
      </c>
      <c r="F218" s="78"/>
      <c r="G218" s="80"/>
      <c r="H218" s="76" t="s">
        <v>1627</v>
      </c>
      <c r="I218" s="147"/>
      <c r="J218" s="147"/>
      <c r="K218" s="189" t="s">
        <v>130</v>
      </c>
      <c r="L218" s="123"/>
    </row>
    <row r="219" ht="30.0" customHeight="1" outlineLevel="1">
      <c r="A219" s="453" t="s">
        <v>104</v>
      </c>
      <c r="B219" s="453" t="s">
        <v>875</v>
      </c>
      <c r="C219" s="196" t="s">
        <v>362</v>
      </c>
      <c r="D219" s="77" t="s">
        <v>86</v>
      </c>
      <c r="E219" s="87">
        <f t="shared" si="24"/>
        <v>45709</v>
      </c>
      <c r="F219" s="78"/>
      <c r="G219" s="175"/>
      <c r="H219" s="215" t="s">
        <v>363</v>
      </c>
      <c r="I219" s="147"/>
      <c r="J219" s="147"/>
      <c r="K219" s="166"/>
      <c r="L219" s="123"/>
    </row>
    <row r="220" ht="30.0" customHeight="1" outlineLevel="1">
      <c r="A220" s="453" t="s">
        <v>104</v>
      </c>
      <c r="B220" s="453" t="s">
        <v>875</v>
      </c>
      <c r="C220" s="88" t="s">
        <v>364</v>
      </c>
      <c r="D220" s="77" t="s">
        <v>86</v>
      </c>
      <c r="E220" s="87">
        <f t="shared" si="24"/>
        <v>45709</v>
      </c>
      <c r="F220" s="78"/>
      <c r="G220" s="175"/>
      <c r="H220" s="195"/>
      <c r="I220" s="147"/>
      <c r="J220" s="147"/>
      <c r="K220" s="189" t="s">
        <v>130</v>
      </c>
      <c r="L220" s="123"/>
    </row>
    <row r="221" outlineLevel="1">
      <c r="A221" s="453" t="s">
        <v>104</v>
      </c>
      <c r="B221" s="453" t="s">
        <v>875</v>
      </c>
      <c r="C221" s="508" t="s">
        <v>1628</v>
      </c>
      <c r="D221" s="77" t="s">
        <v>86</v>
      </c>
      <c r="E221" s="87">
        <f t="shared" si="24"/>
        <v>45709</v>
      </c>
      <c r="F221" s="78"/>
      <c r="G221" s="175"/>
      <c r="H221" s="125" t="s">
        <v>1629</v>
      </c>
      <c r="I221" s="147"/>
      <c r="J221" s="147"/>
      <c r="K221" s="166"/>
      <c r="L221" s="123"/>
    </row>
    <row r="222" outlineLevel="1">
      <c r="A222" s="453" t="s">
        <v>104</v>
      </c>
      <c r="B222" s="453" t="s">
        <v>875</v>
      </c>
      <c r="C222" s="145" t="s">
        <v>368</v>
      </c>
      <c r="D222" s="77" t="s">
        <v>86</v>
      </c>
      <c r="E222" s="87">
        <f t="shared" si="24"/>
        <v>45709</v>
      </c>
      <c r="F222" s="78"/>
      <c r="G222" s="76" t="s">
        <v>369</v>
      </c>
      <c r="H222" s="199" t="s">
        <v>370</v>
      </c>
      <c r="I222" s="147"/>
      <c r="J222" s="147"/>
      <c r="K222" s="166"/>
      <c r="L222" s="123"/>
    </row>
    <row r="223" outlineLevel="1">
      <c r="A223" s="453" t="s">
        <v>104</v>
      </c>
      <c r="B223" s="453" t="s">
        <v>875</v>
      </c>
      <c r="C223" s="175" t="s">
        <v>1230</v>
      </c>
      <c r="D223" s="77" t="s">
        <v>86</v>
      </c>
      <c r="E223" s="87">
        <f t="shared" si="24"/>
        <v>45709</v>
      </c>
      <c r="F223" s="78"/>
      <c r="G223" s="76" t="s">
        <v>372</v>
      </c>
      <c r="H223" s="195" t="str">
        <f>HYPERLINK("https://docs.google.com/document/d/1ZjB8edO3jwCjLNctx41b-pD42WKROyh_-NXTNGEAp6Q/edit","List of Reports")</f>
        <v>List of Reports</v>
      </c>
      <c r="I223" s="147"/>
      <c r="J223" s="147"/>
      <c r="K223" s="189" t="s">
        <v>130</v>
      </c>
      <c r="L223" s="123"/>
    </row>
    <row r="224" outlineLevel="1">
      <c r="A224" s="453" t="s">
        <v>104</v>
      </c>
      <c r="B224" s="453" t="s">
        <v>875</v>
      </c>
      <c r="C224" s="88" t="s">
        <v>1630</v>
      </c>
      <c r="D224" s="77" t="s">
        <v>86</v>
      </c>
      <c r="E224" s="87">
        <f t="shared" si="24"/>
        <v>45709</v>
      </c>
      <c r="F224" s="78"/>
      <c r="G224" s="76" t="s">
        <v>375</v>
      </c>
      <c r="H224" s="88" t="s">
        <v>1631</v>
      </c>
      <c r="I224" s="147"/>
      <c r="J224" s="147"/>
      <c r="K224" s="189" t="s">
        <v>130</v>
      </c>
      <c r="L224" s="123"/>
    </row>
    <row r="225" outlineLevel="1">
      <c r="A225" s="453" t="s">
        <v>104</v>
      </c>
      <c r="B225" s="453" t="s">
        <v>875</v>
      </c>
      <c r="C225" s="76" t="s">
        <v>377</v>
      </c>
      <c r="D225" s="77" t="s">
        <v>86</v>
      </c>
      <c r="E225" s="87">
        <f t="shared" si="24"/>
        <v>45709</v>
      </c>
      <c r="F225" s="78"/>
      <c r="G225" s="175"/>
      <c r="H225" s="175"/>
      <c r="I225" s="147"/>
      <c r="J225" s="147"/>
      <c r="K225" s="189" t="s">
        <v>130</v>
      </c>
      <c r="L225" s="123"/>
    </row>
    <row r="226" outlineLevel="1">
      <c r="A226" s="466" t="s">
        <v>709</v>
      </c>
      <c r="B226" s="466" t="s">
        <v>709</v>
      </c>
      <c r="C226" s="88" t="s">
        <v>818</v>
      </c>
      <c r="D226" s="77" t="s">
        <v>86</v>
      </c>
      <c r="E226" s="87">
        <f t="shared" si="24"/>
        <v>45709</v>
      </c>
      <c r="F226" s="78"/>
      <c r="G226" s="175"/>
      <c r="H226" s="345" t="s">
        <v>1632</v>
      </c>
      <c r="I226" s="147"/>
      <c r="J226" s="147"/>
      <c r="K226" s="166"/>
      <c r="L226" s="123"/>
    </row>
    <row r="227" outlineLevel="1">
      <c r="A227" s="466" t="s">
        <v>709</v>
      </c>
      <c r="B227" s="466" t="s">
        <v>709</v>
      </c>
      <c r="C227" s="196" t="s">
        <v>820</v>
      </c>
      <c r="D227" s="77" t="s">
        <v>86</v>
      </c>
      <c r="E227" s="87">
        <f t="shared" si="24"/>
        <v>45709</v>
      </c>
      <c r="F227" s="78"/>
      <c r="G227" s="175"/>
      <c r="H227" s="175" t="s">
        <v>821</v>
      </c>
      <c r="I227" s="405"/>
      <c r="J227" s="405"/>
      <c r="K227" s="128"/>
      <c r="L227" s="123"/>
    </row>
    <row r="228" outlineLevel="1">
      <c r="A228" s="466" t="s">
        <v>709</v>
      </c>
      <c r="B228" s="466" t="s">
        <v>709</v>
      </c>
      <c r="C228" s="76" t="s">
        <v>822</v>
      </c>
      <c r="D228" s="77" t="s">
        <v>86</v>
      </c>
      <c r="E228" s="87">
        <f t="shared" si="24"/>
        <v>45709</v>
      </c>
      <c r="F228" s="78"/>
      <c r="G228" s="175"/>
      <c r="H228" s="76"/>
      <c r="I228" s="147"/>
      <c r="J228" s="147"/>
      <c r="K228" s="166"/>
      <c r="L228" s="123"/>
    </row>
    <row r="229" outlineLevel="1">
      <c r="A229" s="466" t="s">
        <v>709</v>
      </c>
      <c r="B229" s="466" t="s">
        <v>709</v>
      </c>
      <c r="C229" s="76" t="s">
        <v>823</v>
      </c>
      <c r="D229" s="77" t="s">
        <v>86</v>
      </c>
      <c r="E229" s="87">
        <f t="shared" si="24"/>
        <v>45709</v>
      </c>
      <c r="F229" s="78"/>
      <c r="G229" s="175"/>
      <c r="H229" s="76"/>
      <c r="I229" s="147"/>
      <c r="J229" s="147"/>
      <c r="K229" s="166"/>
      <c r="L229" s="123"/>
    </row>
    <row r="230" outlineLevel="1">
      <c r="A230" s="466" t="s">
        <v>709</v>
      </c>
      <c r="B230" s="466" t="s">
        <v>709</v>
      </c>
      <c r="C230" s="76" t="s">
        <v>824</v>
      </c>
      <c r="D230" s="77" t="s">
        <v>86</v>
      </c>
      <c r="E230" s="87">
        <f t="shared" si="24"/>
        <v>45709</v>
      </c>
      <c r="F230" s="78"/>
      <c r="G230" s="175"/>
      <c r="H230" s="76"/>
      <c r="I230" s="147"/>
      <c r="J230" s="147"/>
      <c r="K230" s="166"/>
      <c r="L230" s="123"/>
    </row>
    <row r="231" outlineLevel="1">
      <c r="A231" s="466" t="s">
        <v>709</v>
      </c>
      <c r="B231" s="466" t="s">
        <v>709</v>
      </c>
      <c r="C231" s="196" t="str">
        <f>HYPERLINK("https://wiki.it.epicgames.net/display/FORT/PS4+Patch+-+Packaging+Remaster","Update Sony LatestPatch folder to contain these patches")</f>
        <v>Update Sony LatestPatch folder to contain these patches</v>
      </c>
      <c r="D231" s="77" t="s">
        <v>86</v>
      </c>
      <c r="E231" s="87">
        <f t="shared" si="24"/>
        <v>45709</v>
      </c>
      <c r="F231" s="78"/>
      <c r="G231" s="175"/>
      <c r="H231" s="76" t="s">
        <v>825</v>
      </c>
      <c r="I231" s="147"/>
      <c r="J231" s="147"/>
      <c r="K231" s="166"/>
      <c r="L231" s="123"/>
    </row>
    <row r="232" outlineLevel="1">
      <c r="A232" s="466" t="s">
        <v>709</v>
      </c>
      <c r="B232" s="466" t="s">
        <v>709</v>
      </c>
      <c r="C232" s="175" t="s">
        <v>826</v>
      </c>
      <c r="D232" s="77" t="s">
        <v>86</v>
      </c>
      <c r="E232" s="87">
        <f t="shared" si="24"/>
        <v>45709</v>
      </c>
      <c r="F232" s="78"/>
      <c r="G232" s="175"/>
      <c r="H232" s="175"/>
      <c r="I232" s="147"/>
      <c r="J232" s="147"/>
      <c r="K232" s="166"/>
      <c r="L232" s="123"/>
    </row>
    <row r="233" outlineLevel="1">
      <c r="A233" s="466" t="s">
        <v>709</v>
      </c>
      <c r="B233" s="466" t="s">
        <v>709</v>
      </c>
      <c r="C233" s="175" t="s">
        <v>827</v>
      </c>
      <c r="D233" s="77" t="s">
        <v>86</v>
      </c>
      <c r="E233" s="87">
        <f t="shared" si="24"/>
        <v>45709</v>
      </c>
      <c r="F233" s="78"/>
      <c r="G233" s="175"/>
      <c r="H233" s="175"/>
      <c r="I233" s="147"/>
      <c r="J233" s="147"/>
      <c r="K233" s="166"/>
      <c r="L233" s="123"/>
    </row>
    <row r="234" ht="37.5" customHeight="1" outlineLevel="1">
      <c r="A234" s="453" t="s">
        <v>104</v>
      </c>
      <c r="B234" s="453" t="s">
        <v>875</v>
      </c>
      <c r="C234" s="76" t="s">
        <v>1236</v>
      </c>
      <c r="D234" s="77" t="s">
        <v>86</v>
      </c>
      <c r="E234" s="87">
        <f>$D$5+1</f>
        <v>45710</v>
      </c>
      <c r="F234" s="78"/>
      <c r="G234" s="175"/>
      <c r="H234" s="175"/>
      <c r="I234" s="147"/>
      <c r="J234" s="147"/>
      <c r="K234" s="189" t="s">
        <v>130</v>
      </c>
      <c r="L234" s="123"/>
    </row>
    <row r="235" outlineLevel="1">
      <c r="A235" s="509" t="s">
        <v>709</v>
      </c>
      <c r="B235" s="509" t="s">
        <v>1237</v>
      </c>
      <c r="C235" s="175" t="s">
        <v>1238</v>
      </c>
      <c r="D235" s="78" t="s">
        <v>86</v>
      </c>
      <c r="E235" s="87">
        <f>$D$5</f>
        <v>45709</v>
      </c>
      <c r="F235" s="78"/>
      <c r="G235" s="175"/>
      <c r="H235" s="88" t="s">
        <v>1239</v>
      </c>
      <c r="I235" s="147"/>
      <c r="J235" s="147"/>
      <c r="K235" s="166"/>
      <c r="L235" s="147"/>
    </row>
    <row r="236">
      <c r="A236" s="220"/>
      <c r="B236" s="220"/>
      <c r="C236" s="220"/>
      <c r="D236" s="77" t="s">
        <v>88</v>
      </c>
      <c r="E236" s="102"/>
      <c r="F236" s="103"/>
      <c r="G236" s="104"/>
      <c r="H236" s="105"/>
      <c r="I236" s="203"/>
      <c r="J236" s="203"/>
      <c r="K236" s="203"/>
      <c r="L236" s="203"/>
    </row>
    <row r="237">
      <c r="A237" s="220"/>
      <c r="B237" s="220"/>
      <c r="C237" s="220"/>
      <c r="D237" s="77" t="s">
        <v>89</v>
      </c>
      <c r="E237" s="102"/>
      <c r="F237" s="103"/>
      <c r="G237" s="104"/>
      <c r="H237" s="105"/>
      <c r="I237" s="203"/>
      <c r="J237" s="203"/>
      <c r="K237" s="203"/>
      <c r="L237" s="203"/>
    </row>
    <row r="238" collapsed="1">
      <c r="A238" s="220"/>
      <c r="B238" s="220" t="s">
        <v>1240</v>
      </c>
      <c r="D238" s="102"/>
      <c r="E238" s="102"/>
      <c r="F238" s="103"/>
      <c r="G238" s="104"/>
      <c r="H238" s="105"/>
      <c r="I238" s="203"/>
      <c r="J238" s="203"/>
      <c r="K238" s="203"/>
      <c r="L238" s="203"/>
    </row>
    <row r="239" hidden="1" outlineLevel="1">
      <c r="A239" s="446"/>
      <c r="B239" s="446"/>
      <c r="C239" s="221" t="s">
        <v>91</v>
      </c>
      <c r="D239" s="58" t="s">
        <v>92</v>
      </c>
      <c r="E239" s="222" t="s">
        <v>93</v>
      </c>
      <c r="F239" s="58" t="s">
        <v>272</v>
      </c>
      <c r="G239" s="58" t="s">
        <v>95</v>
      </c>
      <c r="H239" s="223" t="s">
        <v>273</v>
      </c>
      <c r="I239" s="224"/>
      <c r="J239" s="224"/>
      <c r="K239" s="81"/>
      <c r="L239" s="224"/>
    </row>
    <row r="240" hidden="1" outlineLevel="1">
      <c r="A240" s="453"/>
      <c r="B240" s="453" t="s">
        <v>875</v>
      </c>
      <c r="C240" s="88" t="s">
        <v>1633</v>
      </c>
      <c r="D240" s="77" t="s">
        <v>86</v>
      </c>
      <c r="E240" s="87">
        <f>$D$5-1</f>
        <v>45708</v>
      </c>
      <c r="F240" s="78"/>
      <c r="G240" s="93" t="s">
        <v>1634</v>
      </c>
      <c r="H240" s="88" t="s">
        <v>1635</v>
      </c>
      <c r="I240" s="79" t="s">
        <v>1636</v>
      </c>
      <c r="J240" s="80"/>
      <c r="K240" s="189" t="s">
        <v>130</v>
      </c>
      <c r="L240" s="123"/>
    </row>
    <row r="241" hidden="1" outlineLevel="1">
      <c r="A241" s="453"/>
      <c r="B241" s="453" t="s">
        <v>875</v>
      </c>
      <c r="C241" s="76" t="s">
        <v>388</v>
      </c>
      <c r="D241" s="77" t="s">
        <v>90</v>
      </c>
      <c r="E241" s="87">
        <f t="shared" ref="E241:E242" si="25">$D$1-0</f>
        <v>45663</v>
      </c>
      <c r="F241" s="78"/>
      <c r="G241" s="93" t="s">
        <v>1637</v>
      </c>
      <c r="H241" s="88" t="s">
        <v>1638</v>
      </c>
      <c r="I241" s="76"/>
      <c r="J241" s="80"/>
      <c r="K241" s="118" t="s">
        <v>130</v>
      </c>
      <c r="L241" s="123"/>
    </row>
    <row r="242" hidden="1" outlineLevel="1">
      <c r="A242" s="453"/>
      <c r="B242" s="453" t="s">
        <v>875</v>
      </c>
      <c r="C242" s="76" t="s">
        <v>1639</v>
      </c>
      <c r="D242" s="77" t="s">
        <v>90</v>
      </c>
      <c r="E242" s="87">
        <f t="shared" si="25"/>
        <v>45663</v>
      </c>
      <c r="F242" s="78"/>
      <c r="G242" s="76" t="s">
        <v>1640</v>
      </c>
      <c r="H242" s="80" t="s">
        <v>1641</v>
      </c>
      <c r="I242" s="76" t="s">
        <v>1642</v>
      </c>
      <c r="J242" s="76" t="s">
        <v>1643</v>
      </c>
      <c r="K242" s="118" t="s">
        <v>130</v>
      </c>
      <c r="L242" s="123"/>
    </row>
    <row r="243" hidden="1" outlineLevel="1">
      <c r="A243" s="513"/>
      <c r="B243" s="513" t="s">
        <v>1241</v>
      </c>
      <c r="C243" s="226" t="s">
        <v>1644</v>
      </c>
      <c r="D243" s="227" t="s">
        <v>86</v>
      </c>
      <c r="E243" s="228">
        <f>$D$5-2</f>
        <v>45707</v>
      </c>
      <c r="F243" s="229"/>
      <c r="G243" s="226" t="s">
        <v>1645</v>
      </c>
      <c r="H243" s="230" t="s">
        <v>1646</v>
      </c>
      <c r="I243" s="231"/>
      <c r="J243" s="231"/>
      <c r="K243" s="232"/>
      <c r="L243" s="233"/>
    </row>
    <row r="244" hidden="1" outlineLevel="1">
      <c r="A244" s="453"/>
      <c r="B244" s="453"/>
      <c r="C244" s="234" t="str">
        <f>HYPERLINK("https://wiki.it.epicgames.net/display/FORT/Update+Android+APK+values+to+prevent+repackaging","Verify the Android APK allowlist is in the game config file")</f>
        <v>Verify the Android APK allowlist is in the game config file</v>
      </c>
      <c r="D244" s="77" t="s">
        <v>89</v>
      </c>
      <c r="E244" s="228">
        <f>$D$5-1</f>
        <v>45708</v>
      </c>
      <c r="F244" s="78"/>
      <c r="G244" s="76" t="s">
        <v>399</v>
      </c>
      <c r="H244" s="127" t="s">
        <v>400</v>
      </c>
      <c r="I244" s="74"/>
      <c r="J244" s="74"/>
      <c r="K244" s="81"/>
      <c r="L244" s="74"/>
    </row>
    <row r="245" hidden="1" outlineLevel="1">
      <c r="A245" s="466"/>
      <c r="B245" s="466" t="s">
        <v>709</v>
      </c>
      <c r="C245" s="76" t="s">
        <v>401</v>
      </c>
      <c r="D245" s="77" t="s">
        <v>89</v>
      </c>
      <c r="E245" s="228">
        <f>$D$5</f>
        <v>45709</v>
      </c>
      <c r="F245" s="78"/>
      <c r="G245" s="76" t="s">
        <v>399</v>
      </c>
      <c r="H245" s="175"/>
      <c r="I245" s="147"/>
      <c r="J245" s="147"/>
      <c r="K245" s="166"/>
      <c r="L245" s="147"/>
    </row>
    <row r="246" hidden="1" outlineLevel="1">
      <c r="A246" s="514"/>
      <c r="B246" s="514"/>
      <c r="C246" s="237" t="s">
        <v>402</v>
      </c>
      <c r="D246" s="77" t="s">
        <v>86</v>
      </c>
      <c r="E246" s="112">
        <f>$D$1-0</f>
        <v>45663</v>
      </c>
      <c r="F246" s="78"/>
      <c r="G246" s="238"/>
      <c r="H246" s="133" t="s">
        <v>1647</v>
      </c>
      <c r="I246" s="224"/>
      <c r="J246" s="224"/>
      <c r="K246" s="81"/>
      <c r="L246" s="224"/>
    </row>
    <row r="247" hidden="1" outlineLevel="1">
      <c r="A247" s="453"/>
      <c r="B247" s="453"/>
      <c r="C247" s="91" t="s">
        <v>404</v>
      </c>
      <c r="D247" s="77" t="s">
        <v>86</v>
      </c>
      <c r="E247" s="112">
        <f>$D$4-1</f>
        <v>45700</v>
      </c>
      <c r="F247" s="78"/>
      <c r="G247" s="239"/>
      <c r="H247" s="240" t="s">
        <v>405</v>
      </c>
      <c r="I247" s="224"/>
      <c r="J247" s="224"/>
      <c r="K247" s="81"/>
      <c r="L247" s="224"/>
    </row>
    <row r="248" hidden="1" outlineLevel="1">
      <c r="A248" s="514"/>
      <c r="B248" s="514"/>
      <c r="C248" s="133" t="s">
        <v>1648</v>
      </c>
      <c r="D248" s="77" t="s">
        <v>86</v>
      </c>
      <c r="E248" s="112">
        <f>$D$1-0</f>
        <v>45663</v>
      </c>
      <c r="F248" s="78"/>
      <c r="G248" s="129"/>
      <c r="H248" s="133" t="s">
        <v>1649</v>
      </c>
      <c r="I248" s="239"/>
      <c r="J248" s="239"/>
      <c r="K248" s="241"/>
      <c r="L248" s="239"/>
    </row>
    <row r="249" hidden="1" outlineLevel="1">
      <c r="A249" s="514"/>
      <c r="B249" s="514"/>
      <c r="C249" s="132" t="s">
        <v>408</v>
      </c>
      <c r="D249" s="77" t="s">
        <v>89</v>
      </c>
      <c r="E249" s="112">
        <f t="shared" ref="E249:E251" si="26">$D$2</f>
        <v>45685</v>
      </c>
      <c r="F249" s="78"/>
      <c r="G249" s="240" t="s">
        <v>409</v>
      </c>
      <c r="H249" s="239" t="s">
        <v>410</v>
      </c>
      <c r="I249" s="224"/>
      <c r="J249" s="224"/>
      <c r="K249" s="81"/>
      <c r="L249" s="224"/>
    </row>
    <row r="250" hidden="1" outlineLevel="1">
      <c r="A250" s="514"/>
      <c r="B250" s="514"/>
      <c r="C250" s="132" t="s">
        <v>411</v>
      </c>
      <c r="D250" s="77" t="s">
        <v>89</v>
      </c>
      <c r="E250" s="112">
        <f t="shared" si="26"/>
        <v>45685</v>
      </c>
      <c r="F250" s="78"/>
      <c r="G250" s="240" t="s">
        <v>409</v>
      </c>
      <c r="H250" s="224"/>
      <c r="I250" s="224"/>
      <c r="J250" s="224"/>
      <c r="K250" s="81"/>
      <c r="L250" s="224"/>
    </row>
    <row r="251" hidden="1" outlineLevel="1">
      <c r="A251" s="514"/>
      <c r="B251" s="514"/>
      <c r="C251" s="132" t="s">
        <v>412</v>
      </c>
      <c r="D251" s="77" t="s">
        <v>89</v>
      </c>
      <c r="E251" s="112">
        <f t="shared" si="26"/>
        <v>45685</v>
      </c>
      <c r="F251" s="78"/>
      <c r="G251" s="240" t="s">
        <v>409</v>
      </c>
      <c r="H251" s="132" t="s">
        <v>413</v>
      </c>
      <c r="I251" s="224"/>
      <c r="J251" s="224"/>
      <c r="K251" s="81"/>
      <c r="L251" s="224"/>
    </row>
    <row r="252" hidden="1" outlineLevel="1">
      <c r="A252" s="514"/>
      <c r="B252" s="514"/>
      <c r="C252" s="132" t="s">
        <v>414</v>
      </c>
      <c r="D252" s="78" t="s">
        <v>86</v>
      </c>
      <c r="E252" s="112">
        <f>$D$4-4</f>
        <v>45697</v>
      </c>
      <c r="F252" s="78"/>
      <c r="G252" s="138" t="s">
        <v>415</v>
      </c>
      <c r="H252" s="132"/>
      <c r="I252" s="224"/>
      <c r="J252" s="224"/>
      <c r="K252" s="81"/>
      <c r="L252" s="224"/>
    </row>
    <row r="253" hidden="1" outlineLevel="1">
      <c r="A253" s="515"/>
      <c r="B253" s="515"/>
      <c r="C253" s="243"/>
      <c r="D253" s="244"/>
      <c r="E253" s="244"/>
      <c r="F253" s="244"/>
      <c r="G253" s="243"/>
      <c r="H253" s="243"/>
      <c r="I253" s="243"/>
      <c r="J253" s="243"/>
      <c r="K253" s="244"/>
      <c r="L253" s="243"/>
    </row>
    <row r="254" hidden="1" outlineLevel="1">
      <c r="A254" s="514"/>
      <c r="B254" s="514"/>
      <c r="C254" s="132"/>
      <c r="D254" s="78"/>
      <c r="E254" s="112"/>
      <c r="F254" s="78"/>
      <c r="G254" s="245"/>
      <c r="H254" s="245"/>
      <c r="I254" s="224"/>
      <c r="J254" s="224"/>
      <c r="K254" s="81"/>
      <c r="L254" s="224"/>
    </row>
    <row r="255" hidden="1" outlineLevel="1">
      <c r="A255" s="514"/>
      <c r="B255" s="514"/>
      <c r="C255" s="132" t="s">
        <v>416</v>
      </c>
      <c r="D255" s="78" t="s">
        <v>86</v>
      </c>
      <c r="E255" s="112">
        <f t="shared" ref="E255:E257" si="27">$D$4-4</f>
        <v>45697</v>
      </c>
      <c r="F255" s="78"/>
      <c r="G255" s="245"/>
      <c r="H255" s="245"/>
      <c r="I255" s="224"/>
      <c r="J255" s="224"/>
      <c r="K255" s="81"/>
      <c r="L255" s="224"/>
    </row>
    <row r="256" hidden="1" outlineLevel="1">
      <c r="A256" s="514"/>
      <c r="B256" s="514"/>
      <c r="C256" s="132" t="s">
        <v>417</v>
      </c>
      <c r="D256" s="78"/>
      <c r="E256" s="112">
        <f t="shared" si="27"/>
        <v>45697</v>
      </c>
      <c r="F256" s="78"/>
      <c r="G256" s="245"/>
      <c r="H256" s="138" t="s">
        <v>418</v>
      </c>
      <c r="I256" s="224"/>
      <c r="J256" s="224"/>
      <c r="K256" s="81"/>
      <c r="L256" s="224"/>
    </row>
    <row r="257" hidden="1" outlineLevel="1">
      <c r="A257" s="516"/>
      <c r="B257" s="516"/>
      <c r="C257" s="247" t="s">
        <v>419</v>
      </c>
      <c r="D257" s="248" t="s">
        <v>89</v>
      </c>
      <c r="E257" s="112">
        <f t="shared" si="27"/>
        <v>45697</v>
      </c>
      <c r="F257" s="249"/>
      <c r="G257" s="250" t="s">
        <v>409</v>
      </c>
      <c r="H257" s="247"/>
      <c r="I257" s="224"/>
      <c r="J257" s="224"/>
      <c r="K257" s="81"/>
      <c r="L257" s="224"/>
    </row>
    <row r="258" hidden="1" outlineLevel="1">
      <c r="A258" s="516"/>
      <c r="B258" s="516"/>
      <c r="C258" s="247" t="s">
        <v>420</v>
      </c>
      <c r="D258" s="248" t="s">
        <v>89</v>
      </c>
      <c r="E258" s="112">
        <f>$D$4-1</f>
        <v>45700</v>
      </c>
      <c r="F258" s="249"/>
      <c r="G258" s="250" t="s">
        <v>409</v>
      </c>
      <c r="H258" s="247" t="s">
        <v>421</v>
      </c>
      <c r="I258" s="224"/>
      <c r="J258" s="224"/>
      <c r="K258" s="81"/>
      <c r="L258" s="224"/>
    </row>
    <row r="259" hidden="1" outlineLevel="1">
      <c r="A259" s="453"/>
      <c r="B259" s="453"/>
      <c r="C259" s="91" t="s">
        <v>422</v>
      </c>
      <c r="D259" s="77" t="s">
        <v>86</v>
      </c>
      <c r="E259" s="228">
        <f>$D$4</f>
        <v>45701</v>
      </c>
      <c r="F259" s="78"/>
      <c r="G259" s="138"/>
      <c r="H259" s="224"/>
      <c r="I259" s="224"/>
      <c r="J259" s="224"/>
      <c r="K259" s="81"/>
      <c r="L259" s="224"/>
    </row>
    <row r="260" hidden="1" outlineLevel="1">
      <c r="A260" s="453"/>
      <c r="B260" s="453" t="s">
        <v>875</v>
      </c>
      <c r="C260" s="91" t="s">
        <v>423</v>
      </c>
      <c r="D260" s="77" t="s">
        <v>86</v>
      </c>
      <c r="E260" s="87">
        <f>$D$2-0</f>
        <v>45685</v>
      </c>
      <c r="F260" s="78"/>
      <c r="G260" s="133" t="s">
        <v>1650</v>
      </c>
      <c r="H260" s="251" t="s">
        <v>1651</v>
      </c>
      <c r="I260" s="224"/>
      <c r="J260" s="224"/>
      <c r="K260" s="81"/>
      <c r="L260" s="224"/>
    </row>
    <row r="261" hidden="1" outlineLevel="1">
      <c r="A261" s="453"/>
      <c r="B261" s="453"/>
      <c r="C261" s="91" t="s">
        <v>426</v>
      </c>
      <c r="D261" s="78" t="s">
        <v>86</v>
      </c>
      <c r="E261" s="228">
        <f t="shared" ref="E261:E267" si="28">$D$5-2</f>
        <v>45707</v>
      </c>
      <c r="F261" s="78"/>
      <c r="G261" s="138"/>
      <c r="H261" s="138"/>
      <c r="I261" s="224"/>
      <c r="J261" s="224"/>
      <c r="K261" s="81"/>
      <c r="L261" s="224"/>
    </row>
    <row r="262" hidden="1" outlineLevel="1">
      <c r="A262" s="517"/>
      <c r="B262" s="517"/>
      <c r="C262" s="253" t="s">
        <v>427</v>
      </c>
      <c r="D262" s="78" t="s">
        <v>86</v>
      </c>
      <c r="E262" s="228">
        <f t="shared" si="28"/>
        <v>45707</v>
      </c>
      <c r="F262" s="78"/>
      <c r="G262" s="138"/>
      <c r="H262" s="224"/>
      <c r="I262" s="224"/>
      <c r="J262" s="224"/>
      <c r="K262" s="81"/>
      <c r="L262" s="224"/>
    </row>
    <row r="263" hidden="1" outlineLevel="1">
      <c r="A263" s="517"/>
      <c r="B263" s="517"/>
      <c r="C263" s="253" t="s">
        <v>428</v>
      </c>
      <c r="D263" s="78" t="s">
        <v>86</v>
      </c>
      <c r="E263" s="228">
        <f t="shared" si="28"/>
        <v>45707</v>
      </c>
      <c r="F263" s="78"/>
      <c r="G263" s="138"/>
      <c r="H263" s="224"/>
      <c r="I263" s="224"/>
      <c r="J263" s="224"/>
      <c r="K263" s="81"/>
      <c r="L263" s="224"/>
    </row>
    <row r="264" hidden="1" outlineLevel="1">
      <c r="A264" s="517"/>
      <c r="B264" s="517"/>
      <c r="C264" s="253" t="s">
        <v>429</v>
      </c>
      <c r="D264" s="78" t="s">
        <v>86</v>
      </c>
      <c r="E264" s="228">
        <f t="shared" si="28"/>
        <v>45707</v>
      </c>
      <c r="F264" s="78"/>
      <c r="G264" s="138"/>
      <c r="H264" s="224"/>
      <c r="I264" s="224"/>
      <c r="J264" s="224"/>
      <c r="K264" s="81"/>
      <c r="L264" s="224"/>
    </row>
    <row r="265" hidden="1" outlineLevel="1">
      <c r="A265" s="514"/>
      <c r="B265" s="514"/>
      <c r="C265" s="132" t="s">
        <v>430</v>
      </c>
      <c r="D265" s="78" t="s">
        <v>86</v>
      </c>
      <c r="E265" s="228">
        <f t="shared" si="28"/>
        <v>45707</v>
      </c>
      <c r="F265" s="78"/>
      <c r="G265" s="224"/>
      <c r="H265" s="224"/>
      <c r="I265" s="224"/>
      <c r="J265" s="224"/>
      <c r="K265" s="81"/>
      <c r="L265" s="224"/>
    </row>
    <row r="266" hidden="1" outlineLevel="1">
      <c r="A266" s="514"/>
      <c r="B266" s="514"/>
      <c r="C266" s="132" t="s">
        <v>431</v>
      </c>
      <c r="D266" s="78" t="s">
        <v>86</v>
      </c>
      <c r="E266" s="228">
        <f t="shared" si="28"/>
        <v>45707</v>
      </c>
      <c r="F266" s="78"/>
      <c r="G266" s="224"/>
      <c r="H266" s="239"/>
      <c r="I266" s="224"/>
      <c r="J266" s="224"/>
      <c r="K266" s="81"/>
      <c r="L266" s="224"/>
    </row>
    <row r="267" hidden="1" outlineLevel="1">
      <c r="A267" s="453"/>
      <c r="B267" s="453"/>
      <c r="C267" s="91" t="s">
        <v>432</v>
      </c>
      <c r="D267" s="77" t="s">
        <v>86</v>
      </c>
      <c r="E267" s="228">
        <f t="shared" si="28"/>
        <v>45707</v>
      </c>
      <c r="F267" s="78"/>
      <c r="G267" s="224"/>
      <c r="H267" s="239"/>
      <c r="I267" s="224"/>
      <c r="J267" s="224"/>
      <c r="K267" s="81"/>
      <c r="L267" s="224"/>
    </row>
    <row r="268" hidden="1" outlineLevel="1">
      <c r="A268" s="518"/>
      <c r="B268" s="518"/>
      <c r="C268" s="255" t="s">
        <v>433</v>
      </c>
      <c r="D268" s="78" t="s">
        <v>86</v>
      </c>
      <c r="E268" s="228">
        <f t="shared" ref="E268:E271" si="29">$D$5-1</f>
        <v>45708</v>
      </c>
      <c r="F268" s="78"/>
      <c r="G268" s="256"/>
      <c r="H268" s="256"/>
      <c r="I268" s="224"/>
      <c r="J268" s="224"/>
      <c r="K268" s="81"/>
      <c r="L268" s="224"/>
    </row>
    <row r="269" hidden="1" outlineLevel="1">
      <c r="A269" s="519"/>
      <c r="B269" s="519"/>
      <c r="C269" s="258" t="str">
        <f>HYPERLINK("https://wiki.it.epicgames.net/pages/viewpage.action?pageId=54231764","Live: Update iOS Build Info")</f>
        <v>Live: Update iOS Build Info</v>
      </c>
      <c r="D269" s="78" t="s">
        <v>86</v>
      </c>
      <c r="E269" s="228">
        <f t="shared" si="29"/>
        <v>45708</v>
      </c>
      <c r="F269" s="78"/>
      <c r="G269" s="259"/>
      <c r="H269" s="256"/>
      <c r="I269" s="224"/>
      <c r="J269" s="224"/>
      <c r="K269" s="81"/>
      <c r="L269" s="224"/>
    </row>
    <row r="270" hidden="1" outlineLevel="1">
      <c r="A270" s="518"/>
      <c r="B270" s="518"/>
      <c r="C270" s="255" t="s">
        <v>434</v>
      </c>
      <c r="D270" s="78" t="s">
        <v>86</v>
      </c>
      <c r="E270" s="228">
        <f t="shared" si="29"/>
        <v>45708</v>
      </c>
      <c r="F270" s="78"/>
      <c r="G270" s="256"/>
      <c r="H270" s="260"/>
      <c r="I270" s="224"/>
      <c r="J270" s="224"/>
      <c r="K270" s="81"/>
      <c r="L270" s="224"/>
    </row>
    <row r="271" hidden="1" outlineLevel="1">
      <c r="A271" s="520"/>
      <c r="B271" s="520"/>
      <c r="C271" s="259" t="s">
        <v>435</v>
      </c>
      <c r="D271" s="78" t="s">
        <v>86</v>
      </c>
      <c r="E271" s="228">
        <f t="shared" si="29"/>
        <v>45708</v>
      </c>
      <c r="F271" s="78"/>
      <c r="G271" s="256"/>
      <c r="H271" s="262" t="s">
        <v>436</v>
      </c>
      <c r="I271" s="224"/>
      <c r="J271" s="224"/>
      <c r="K271" s="81"/>
      <c r="L271" s="224"/>
    </row>
    <row r="272" hidden="1" outlineLevel="1">
      <c r="A272" s="521"/>
      <c r="B272" s="521"/>
      <c r="C272" s="264" t="str">
        <f>HYPERLINK("https://docs.google.com/spreadsheets/d/13zN-3PxF1dWYZNPQOC8tHAGskyl3QszIE9TxYZl-Hmo/edit#gid=0","Update Apple Cert Timing Tracker")</f>
        <v>Update Apple Cert Timing Tracker</v>
      </c>
      <c r="D272" s="78" t="s">
        <v>86</v>
      </c>
      <c r="E272" s="228">
        <f>$D$5</f>
        <v>45709</v>
      </c>
      <c r="F272" s="78"/>
      <c r="G272" s="256"/>
      <c r="H272" s="256"/>
      <c r="I272" s="224"/>
      <c r="J272" s="224"/>
      <c r="K272" s="81"/>
      <c r="L272" s="224"/>
    </row>
    <row r="273" hidden="1" outlineLevel="1">
      <c r="A273" s="514"/>
      <c r="B273" s="514"/>
      <c r="C273" s="265" t="str">
        <f>HYPERLINK("https://wiki.it.epicgames.net/display/FORT/EULA+Management","Update EULA if requested by Legal")</f>
        <v>Update EULA if requested by Legal</v>
      </c>
      <c r="D273" s="78" t="s">
        <v>86</v>
      </c>
      <c r="E273" s="112">
        <f>$D$2</f>
        <v>45685</v>
      </c>
      <c r="F273" s="78"/>
      <c r="G273" s="138"/>
      <c r="H273" s="138"/>
      <c r="I273" s="224"/>
      <c r="J273" s="224"/>
      <c r="K273" s="81"/>
      <c r="L273" s="224"/>
    </row>
    <row r="274" hidden="1" outlineLevel="1">
      <c r="A274" s="514"/>
      <c r="B274" s="514"/>
      <c r="C274" s="266" t="s">
        <v>437</v>
      </c>
      <c r="D274" s="78"/>
      <c r="E274" s="228"/>
      <c r="F274" s="78"/>
      <c r="G274" s="240"/>
      <c r="H274" s="224"/>
      <c r="I274" s="224"/>
      <c r="J274" s="224"/>
      <c r="K274" s="81"/>
      <c r="L274" s="224"/>
    </row>
    <row r="275" hidden="1" outlineLevel="1">
      <c r="A275" s="514"/>
      <c r="B275" s="514"/>
      <c r="C275" s="132" t="s">
        <v>438</v>
      </c>
      <c r="D275" s="78" t="s">
        <v>86</v>
      </c>
      <c r="E275" s="228">
        <f>$D$5-1</f>
        <v>45708</v>
      </c>
      <c r="F275" s="78"/>
      <c r="G275" s="240" t="s">
        <v>439</v>
      </c>
      <c r="H275" s="224" t="s">
        <v>440</v>
      </c>
      <c r="I275" s="224"/>
      <c r="J275" s="224"/>
      <c r="K275" s="81"/>
      <c r="L275" s="224"/>
    </row>
    <row r="276" hidden="1" outlineLevel="1">
      <c r="A276" s="514"/>
      <c r="B276" s="514"/>
      <c r="C276" s="132" t="s">
        <v>441</v>
      </c>
      <c r="D276" s="78" t="s">
        <v>86</v>
      </c>
      <c r="E276" s="228">
        <f>$D$5</f>
        <v>45709</v>
      </c>
      <c r="F276" s="267"/>
      <c r="G276" s="256"/>
      <c r="H276" s="224" t="s">
        <v>442</v>
      </c>
      <c r="I276" s="256"/>
      <c r="J276" s="256"/>
      <c r="K276" s="268"/>
      <c r="L276" s="256"/>
    </row>
    <row r="277" hidden="1" outlineLevel="1">
      <c r="A277" s="522"/>
      <c r="B277" s="522"/>
      <c r="C277" s="270" t="s">
        <v>443</v>
      </c>
      <c r="D277" s="271" t="s">
        <v>86</v>
      </c>
      <c r="E277" s="112">
        <f>$D$2-0</f>
        <v>45685</v>
      </c>
      <c r="F277" s="271"/>
      <c r="G277" s="272" t="s">
        <v>444</v>
      </c>
      <c r="H277" s="273" t="s">
        <v>445</v>
      </c>
      <c r="I277" s="274"/>
      <c r="J277" s="274"/>
      <c r="K277" s="275"/>
      <c r="L277" s="274"/>
    </row>
    <row r="278" hidden="1" outlineLevel="1">
      <c r="A278" s="523"/>
      <c r="B278" s="523"/>
      <c r="C278" s="270" t="s">
        <v>446</v>
      </c>
      <c r="D278" s="277" t="s">
        <v>86</v>
      </c>
      <c r="E278" s="112">
        <f t="shared" ref="E278:E279" si="30">$D$4-2</f>
        <v>45699</v>
      </c>
      <c r="F278" s="271"/>
      <c r="G278" s="278"/>
      <c r="H278" s="279" t="s">
        <v>447</v>
      </c>
      <c r="I278" s="280"/>
      <c r="J278" s="280"/>
      <c r="K278" s="281"/>
      <c r="L278" s="280"/>
    </row>
    <row r="279" hidden="1" outlineLevel="1">
      <c r="A279" s="524"/>
      <c r="B279" s="524"/>
      <c r="C279" s="273" t="s">
        <v>448</v>
      </c>
      <c r="D279" s="277" t="s">
        <v>86</v>
      </c>
      <c r="E279" s="112">
        <f t="shared" si="30"/>
        <v>45699</v>
      </c>
      <c r="F279" s="271"/>
      <c r="G279" s="274"/>
      <c r="H279" s="280"/>
      <c r="I279" s="280"/>
      <c r="J279" s="280"/>
      <c r="K279" s="281"/>
      <c r="L279" s="280"/>
    </row>
    <row r="280" hidden="1" outlineLevel="1">
      <c r="A280" s="525"/>
      <c r="B280" s="525"/>
      <c r="C280" s="284" t="s">
        <v>449</v>
      </c>
      <c r="D280" s="277" t="s">
        <v>86</v>
      </c>
      <c r="E280" s="228">
        <f>$D$5</f>
        <v>45709</v>
      </c>
      <c r="F280" s="271"/>
      <c r="G280" s="285" t="s">
        <v>450</v>
      </c>
      <c r="H280" s="286" t="str">
        <f>HYPERLINK("https://docs.google.com/document/d/1VPowc57sNv-UAieIga-ya4XN5nyUsLRH4hxsWUKyaC0/edit","Instruction Doc")</f>
        <v>Instruction Doc</v>
      </c>
      <c r="I280" s="287"/>
      <c r="J280" s="287"/>
      <c r="K280" s="288"/>
      <c r="L280" s="287"/>
    </row>
    <row r="281" hidden="1" outlineLevel="1">
      <c r="A281" s="290"/>
      <c r="B281" s="290" t="s">
        <v>1251</v>
      </c>
      <c r="D281" s="102"/>
      <c r="E281" s="112"/>
      <c r="F281" s="103"/>
      <c r="G281" s="291"/>
      <c r="H281" s="292"/>
      <c r="I281" s="256"/>
      <c r="J281" s="256"/>
      <c r="K281" s="268"/>
      <c r="L281" s="256"/>
    </row>
    <row r="282" hidden="1" outlineLevel="1">
      <c r="A282" s="514"/>
      <c r="B282" s="514"/>
      <c r="C282" s="132" t="s">
        <v>441</v>
      </c>
      <c r="D282" s="78" t="s">
        <v>86</v>
      </c>
      <c r="E282" s="228">
        <f>$D$5</f>
        <v>45709</v>
      </c>
      <c r="F282" s="267"/>
      <c r="G282" s="256"/>
      <c r="H282" s="224" t="s">
        <v>442</v>
      </c>
      <c r="I282" s="256"/>
      <c r="J282" s="256"/>
      <c r="K282" s="268"/>
      <c r="L282" s="256"/>
    </row>
    <row r="283" hidden="1" outlineLevel="1">
      <c r="A283" s="526"/>
      <c r="B283" s="526"/>
      <c r="C283" s="294" t="s">
        <v>1652</v>
      </c>
      <c r="D283" s="77" t="s">
        <v>86</v>
      </c>
      <c r="E283" s="228" t="str">
        <f t="shared" ref="E283:E290" si="31">#REF!</f>
        <v>#REF!</v>
      </c>
      <c r="F283" s="295"/>
      <c r="G283" s="296"/>
      <c r="H283" s="297" t="s">
        <v>1653</v>
      </c>
      <c r="I283" s="298"/>
      <c r="J283" s="298"/>
      <c r="K283" s="299"/>
      <c r="L283" s="298"/>
    </row>
    <row r="284" hidden="1" outlineLevel="1">
      <c r="A284" s="526"/>
      <c r="B284" s="526"/>
      <c r="C284" s="294" t="s">
        <v>1654</v>
      </c>
      <c r="D284" s="77" t="s">
        <v>86</v>
      </c>
      <c r="E284" s="228" t="str">
        <f t="shared" si="31"/>
        <v>#REF!</v>
      </c>
      <c r="F284" s="295"/>
      <c r="G284" s="296"/>
      <c r="H284" s="300" t="s">
        <v>454</v>
      </c>
      <c r="I284" s="298"/>
      <c r="J284" s="298"/>
      <c r="K284" s="299"/>
      <c r="L284" s="298"/>
    </row>
    <row r="285" hidden="1" outlineLevel="1">
      <c r="A285" s="526"/>
      <c r="B285" s="526"/>
      <c r="C285" s="294" t="s">
        <v>1655</v>
      </c>
      <c r="D285" s="77" t="s">
        <v>86</v>
      </c>
      <c r="E285" s="228" t="str">
        <f t="shared" si="31"/>
        <v>#REF!</v>
      </c>
      <c r="F285" s="295"/>
      <c r="G285" s="296" t="s">
        <v>456</v>
      </c>
      <c r="H285" s="297" t="s">
        <v>1656</v>
      </c>
      <c r="I285" s="298"/>
      <c r="J285" s="298"/>
      <c r="K285" s="299"/>
      <c r="L285" s="298"/>
    </row>
    <row r="286" hidden="1" outlineLevel="1">
      <c r="A286" s="526"/>
      <c r="B286" s="526"/>
      <c r="C286" s="294" t="s">
        <v>1657</v>
      </c>
      <c r="D286" s="77" t="s">
        <v>86</v>
      </c>
      <c r="E286" s="228" t="str">
        <f t="shared" si="31"/>
        <v>#REF!</v>
      </c>
      <c r="F286" s="295"/>
      <c r="G286" s="296" t="s">
        <v>459</v>
      </c>
      <c r="H286" s="301" t="s">
        <v>460</v>
      </c>
      <c r="I286" s="302"/>
      <c r="J286" s="302"/>
      <c r="K286" s="303"/>
      <c r="L286" s="302"/>
    </row>
    <row r="287" hidden="1" outlineLevel="1">
      <c r="A287" s="526"/>
      <c r="B287" s="526"/>
      <c r="C287" s="294" t="s">
        <v>1658</v>
      </c>
      <c r="D287" s="77" t="s">
        <v>86</v>
      </c>
      <c r="E287" s="228" t="str">
        <f t="shared" si="31"/>
        <v>#REF!</v>
      </c>
      <c r="F287" s="295"/>
      <c r="G287" s="296"/>
      <c r="H287" s="304" t="s">
        <v>462</v>
      </c>
      <c r="I287" s="305"/>
      <c r="J287" s="305"/>
      <c r="K287" s="306"/>
      <c r="L287" s="305"/>
    </row>
    <row r="288" hidden="1" outlineLevel="1">
      <c r="A288" s="526"/>
      <c r="B288" s="526"/>
      <c r="C288" s="294" t="s">
        <v>1659</v>
      </c>
      <c r="D288" s="77" t="s">
        <v>86</v>
      </c>
      <c r="E288" s="228" t="str">
        <f t="shared" si="31"/>
        <v>#REF!</v>
      </c>
      <c r="F288" s="295"/>
      <c r="G288" s="296"/>
      <c r="H288" s="304" t="s">
        <v>464</v>
      </c>
      <c r="I288" s="305"/>
      <c r="J288" s="305"/>
      <c r="K288" s="306"/>
      <c r="L288" s="305"/>
    </row>
    <row r="289" hidden="1" outlineLevel="1">
      <c r="A289" s="526"/>
      <c r="B289" s="526"/>
      <c r="C289" s="294" t="s">
        <v>1660</v>
      </c>
      <c r="D289" s="77" t="s">
        <v>86</v>
      </c>
      <c r="E289" s="228" t="str">
        <f t="shared" si="31"/>
        <v>#REF!</v>
      </c>
      <c r="F289" s="295"/>
      <c r="G289" s="307" t="s">
        <v>466</v>
      </c>
      <c r="H289" s="308" t="s">
        <v>467</v>
      </c>
      <c r="I289" s="309"/>
      <c r="J289" s="309"/>
      <c r="K289" s="310"/>
      <c r="L289" s="309"/>
    </row>
    <row r="290" hidden="1" outlineLevel="1">
      <c r="A290" s="526"/>
      <c r="B290" s="526"/>
      <c r="C290" s="311" t="s">
        <v>1661</v>
      </c>
      <c r="D290" s="77" t="s">
        <v>86</v>
      </c>
      <c r="E290" s="228" t="str">
        <f t="shared" si="31"/>
        <v>#REF!</v>
      </c>
      <c r="F290" s="295"/>
      <c r="G290" s="307"/>
      <c r="H290" s="312" t="s">
        <v>1662</v>
      </c>
      <c r="I290" s="313"/>
      <c r="J290" s="313" t="s">
        <v>470</v>
      </c>
      <c r="K290" s="314"/>
      <c r="L290" s="313"/>
    </row>
    <row r="291" hidden="1" outlineLevel="1">
      <c r="A291" s="316"/>
      <c r="B291" s="316" t="s">
        <v>1263</v>
      </c>
      <c r="D291" s="317"/>
      <c r="E291" s="318"/>
      <c r="F291" s="202"/>
      <c r="G291" s="319"/>
      <c r="H291" s="319"/>
      <c r="I291" s="313"/>
      <c r="J291" s="313"/>
      <c r="K291" s="314"/>
      <c r="L291" s="313"/>
    </row>
    <row r="292" hidden="1" outlineLevel="1">
      <c r="A292" s="501"/>
      <c r="B292" s="501"/>
      <c r="C292" s="320" t="s">
        <v>91</v>
      </c>
      <c r="D292" s="58" t="s">
        <v>92</v>
      </c>
      <c r="E292" s="222" t="s">
        <v>93</v>
      </c>
      <c r="F292" s="58" t="s">
        <v>272</v>
      </c>
      <c r="G292" s="58" t="s">
        <v>95</v>
      </c>
      <c r="H292" s="58" t="s">
        <v>273</v>
      </c>
      <c r="I292" s="313"/>
      <c r="J292" s="313"/>
      <c r="K292" s="314"/>
      <c r="L292" s="313"/>
    </row>
    <row r="293" hidden="1" outlineLevel="1">
      <c r="A293" s="526"/>
      <c r="B293" s="526"/>
      <c r="C293" s="321" t="s">
        <v>1663</v>
      </c>
      <c r="D293" s="77" t="s">
        <v>86</v>
      </c>
      <c r="E293" s="228" t="str">
        <f t="shared" ref="E293:E300" si="32">#REF!</f>
        <v>#REF!</v>
      </c>
      <c r="F293" s="322"/>
      <c r="G293" s="296"/>
      <c r="H293" s="312" t="s">
        <v>1664</v>
      </c>
      <c r="I293" s="313"/>
      <c r="J293" s="313"/>
      <c r="K293" s="314"/>
      <c r="L293" s="313"/>
    </row>
    <row r="294" hidden="1" outlineLevel="1">
      <c r="A294" s="526"/>
      <c r="B294" s="526"/>
      <c r="C294" s="323" t="s">
        <v>473</v>
      </c>
      <c r="D294" s="77" t="s">
        <v>86</v>
      </c>
      <c r="E294" s="228" t="str">
        <f t="shared" si="32"/>
        <v>#REF!</v>
      </c>
      <c r="F294" s="322"/>
      <c r="G294" s="296"/>
      <c r="H294" s="308" t="s">
        <v>474</v>
      </c>
      <c r="I294" s="313"/>
      <c r="J294" s="313"/>
      <c r="K294" s="314"/>
      <c r="L294" s="313"/>
    </row>
    <row r="295" hidden="1" outlineLevel="1">
      <c r="A295" s="526"/>
      <c r="B295" s="526"/>
      <c r="C295" s="323" t="s">
        <v>475</v>
      </c>
      <c r="D295" s="77" t="s">
        <v>86</v>
      </c>
      <c r="E295" s="228" t="str">
        <f t="shared" si="32"/>
        <v>#REF!</v>
      </c>
      <c r="F295" s="322"/>
      <c r="G295" s="296"/>
      <c r="H295" s="308" t="s">
        <v>476</v>
      </c>
      <c r="I295" s="313"/>
      <c r="J295" s="313"/>
      <c r="K295" s="314"/>
      <c r="L295" s="313"/>
    </row>
    <row r="296" hidden="1" outlineLevel="1">
      <c r="A296" s="526"/>
      <c r="B296" s="526"/>
      <c r="C296" s="132" t="s">
        <v>1665</v>
      </c>
      <c r="D296" s="77" t="s">
        <v>86</v>
      </c>
      <c r="E296" s="228" t="str">
        <f t="shared" si="32"/>
        <v>#REF!</v>
      </c>
      <c r="F296" s="322"/>
      <c r="G296" s="296"/>
      <c r="H296" s="324" t="s">
        <v>478</v>
      </c>
      <c r="I296" s="313"/>
      <c r="J296" s="313"/>
      <c r="K296" s="314"/>
      <c r="L296" s="313"/>
    </row>
    <row r="297" hidden="1" outlineLevel="1">
      <c r="A297" s="526"/>
      <c r="B297" s="526"/>
      <c r="C297" s="325" t="s">
        <v>479</v>
      </c>
      <c r="D297" s="77" t="s">
        <v>86</v>
      </c>
      <c r="E297" s="228" t="str">
        <f t="shared" si="32"/>
        <v>#REF!</v>
      </c>
      <c r="F297" s="322"/>
      <c r="G297" s="296"/>
      <c r="H297" s="308" t="s">
        <v>480</v>
      </c>
      <c r="I297" s="313"/>
      <c r="J297" s="313"/>
      <c r="K297" s="314"/>
      <c r="L297" s="313"/>
    </row>
    <row r="298" hidden="1" outlineLevel="1">
      <c r="A298" s="526"/>
      <c r="B298" s="526"/>
      <c r="C298" s="323" t="s">
        <v>481</v>
      </c>
      <c r="D298" s="77" t="s">
        <v>86</v>
      </c>
      <c r="E298" s="228" t="str">
        <f t="shared" si="32"/>
        <v>#REF!</v>
      </c>
      <c r="F298" s="322"/>
      <c r="G298" s="296"/>
      <c r="H298" s="308" t="s">
        <v>482</v>
      </c>
      <c r="I298" s="313"/>
      <c r="J298" s="313"/>
      <c r="K298" s="314"/>
      <c r="L298" s="313"/>
    </row>
    <row r="299" hidden="1" outlineLevel="1">
      <c r="A299" s="526"/>
      <c r="B299" s="526"/>
      <c r="C299" s="321" t="s">
        <v>1666</v>
      </c>
      <c r="D299" s="77" t="s">
        <v>86</v>
      </c>
      <c r="E299" s="228" t="str">
        <f t="shared" si="32"/>
        <v>#REF!</v>
      </c>
      <c r="F299" s="322"/>
      <c r="G299" s="296"/>
      <c r="H299" s="308" t="s">
        <v>484</v>
      </c>
      <c r="I299" s="313"/>
      <c r="J299" s="313"/>
      <c r="K299" s="314"/>
      <c r="L299" s="313"/>
    </row>
    <row r="300" hidden="1" outlineLevel="1">
      <c r="A300" s="526"/>
      <c r="B300" s="526"/>
      <c r="C300" s="326" t="s">
        <v>1667</v>
      </c>
      <c r="D300" s="77" t="s">
        <v>86</v>
      </c>
      <c r="E300" s="228" t="str">
        <f t="shared" si="32"/>
        <v>#REF!</v>
      </c>
      <c r="F300" s="322"/>
      <c r="G300" s="327" t="s">
        <v>486</v>
      </c>
      <c r="H300" s="328" t="s">
        <v>1668</v>
      </c>
      <c r="I300" s="313"/>
      <c r="J300" s="313"/>
      <c r="K300" s="314"/>
      <c r="L300" s="313"/>
    </row>
    <row r="301" hidden="1" outlineLevel="1">
      <c r="A301" s="316"/>
      <c r="B301" s="316" t="s">
        <v>1270</v>
      </c>
      <c r="D301" s="317"/>
      <c r="E301" s="318"/>
      <c r="F301" s="202"/>
      <c r="G301" s="319"/>
      <c r="H301" s="319"/>
      <c r="I301" s="313"/>
      <c r="J301" s="313"/>
      <c r="K301" s="314"/>
      <c r="L301" s="313"/>
    </row>
    <row r="302" hidden="1" outlineLevel="1" collapsed="1">
      <c r="A302" s="501"/>
      <c r="B302" s="501"/>
      <c r="C302" s="320" t="s">
        <v>91</v>
      </c>
      <c r="D302" s="58" t="s">
        <v>92</v>
      </c>
      <c r="E302" s="222" t="s">
        <v>93</v>
      </c>
      <c r="F302" s="58" t="s">
        <v>272</v>
      </c>
      <c r="G302" s="58" t="s">
        <v>95</v>
      </c>
      <c r="H302" s="58" t="s">
        <v>273</v>
      </c>
      <c r="I302" s="313"/>
      <c r="J302" s="313"/>
      <c r="K302" s="314"/>
      <c r="L302" s="313"/>
    </row>
    <row r="303" hidden="1" outlineLevel="2">
      <c r="A303" s="453"/>
      <c r="B303" s="453" t="s">
        <v>875</v>
      </c>
      <c r="C303" s="88" t="s">
        <v>1669</v>
      </c>
      <c r="D303" s="77" t="s">
        <v>86</v>
      </c>
      <c r="E303" s="228">
        <f>$D$5</f>
        <v>45709</v>
      </c>
      <c r="F303" s="78"/>
      <c r="G303" s="175"/>
      <c r="H303" s="175" t="s">
        <v>489</v>
      </c>
      <c r="I303" s="147"/>
      <c r="J303" s="147"/>
      <c r="K303" s="148" t="s">
        <v>170</v>
      </c>
      <c r="L303" s="329"/>
    </row>
    <row r="304" hidden="1" outlineLevel="1">
      <c r="A304" s="526"/>
      <c r="B304" s="526"/>
      <c r="C304" s="323" t="s">
        <v>490</v>
      </c>
      <c r="D304" s="77" t="s">
        <v>86</v>
      </c>
      <c r="E304" s="228" t="str">
        <f t="shared" ref="E304:E310" si="33">#REF!</f>
        <v>#REF!</v>
      </c>
      <c r="F304" s="295"/>
      <c r="G304" s="296"/>
      <c r="H304" s="308" t="s">
        <v>491</v>
      </c>
      <c r="I304" s="313"/>
      <c r="J304" s="313"/>
      <c r="K304" s="314"/>
      <c r="L304" s="313"/>
    </row>
    <row r="305" hidden="1" outlineLevel="1">
      <c r="A305" s="526"/>
      <c r="B305" s="526"/>
      <c r="C305" s="323" t="s">
        <v>492</v>
      </c>
      <c r="D305" s="77" t="s">
        <v>86</v>
      </c>
      <c r="E305" s="228" t="str">
        <f t="shared" si="33"/>
        <v>#REF!</v>
      </c>
      <c r="F305" s="295"/>
      <c r="G305" s="296"/>
      <c r="H305" s="308" t="s">
        <v>493</v>
      </c>
      <c r="I305" s="313"/>
      <c r="J305" s="313"/>
      <c r="K305" s="314"/>
      <c r="L305" s="313"/>
    </row>
    <row r="306" hidden="1" outlineLevel="1">
      <c r="A306" s="526"/>
      <c r="B306" s="526"/>
      <c r="C306" s="323" t="s">
        <v>494</v>
      </c>
      <c r="D306" s="77" t="s">
        <v>86</v>
      </c>
      <c r="E306" s="228" t="str">
        <f t="shared" si="33"/>
        <v>#REF!</v>
      </c>
      <c r="F306" s="295"/>
      <c r="G306" s="307" t="s">
        <v>495</v>
      </c>
      <c r="H306" s="301" t="s">
        <v>496</v>
      </c>
      <c r="I306" s="313"/>
      <c r="J306" s="313"/>
      <c r="K306" s="314"/>
      <c r="L306" s="313"/>
    </row>
    <row r="307" hidden="1" outlineLevel="1">
      <c r="A307" s="526"/>
      <c r="B307" s="526"/>
      <c r="C307" s="323" t="s">
        <v>497</v>
      </c>
      <c r="D307" s="77" t="s">
        <v>86</v>
      </c>
      <c r="E307" s="228" t="str">
        <f t="shared" si="33"/>
        <v>#REF!</v>
      </c>
      <c r="F307" s="295"/>
      <c r="G307" s="296"/>
      <c r="H307" s="330" t="s">
        <v>1670</v>
      </c>
      <c r="I307" s="313"/>
      <c r="J307" s="313"/>
      <c r="K307" s="314"/>
      <c r="L307" s="313"/>
    </row>
    <row r="308" hidden="1" outlineLevel="1">
      <c r="A308" s="526"/>
      <c r="B308" s="526"/>
      <c r="C308" s="323" t="s">
        <v>499</v>
      </c>
      <c r="D308" s="77" t="s">
        <v>86</v>
      </c>
      <c r="E308" s="228" t="str">
        <f t="shared" si="33"/>
        <v>#REF!</v>
      </c>
      <c r="F308" s="295"/>
      <c r="G308" s="296"/>
      <c r="H308" s="312" t="s">
        <v>1671</v>
      </c>
      <c r="I308" s="313"/>
      <c r="J308" s="313"/>
      <c r="K308" s="314"/>
      <c r="L308" s="313"/>
    </row>
    <row r="309" hidden="1" outlineLevel="1">
      <c r="A309" s="526"/>
      <c r="B309" s="526"/>
      <c r="C309" s="323" t="s">
        <v>501</v>
      </c>
      <c r="D309" s="77" t="s">
        <v>86</v>
      </c>
      <c r="E309" s="228" t="str">
        <f t="shared" si="33"/>
        <v>#REF!</v>
      </c>
      <c r="F309" s="295"/>
      <c r="G309" s="296"/>
      <c r="H309" s="331" t="s">
        <v>502</v>
      </c>
      <c r="I309" s="313"/>
      <c r="J309" s="313"/>
      <c r="K309" s="314"/>
      <c r="L309" s="313"/>
    </row>
    <row r="310" hidden="1" outlineLevel="1">
      <c r="A310" s="510"/>
      <c r="B310" s="510"/>
      <c r="C310" s="323" t="s">
        <v>503</v>
      </c>
      <c r="D310" s="322" t="s">
        <v>86</v>
      </c>
      <c r="E310" s="228" t="str">
        <f t="shared" si="33"/>
        <v>#REF!</v>
      </c>
      <c r="F310" s="322"/>
      <c r="G310" s="307"/>
      <c r="H310" s="307"/>
      <c r="I310" s="313"/>
      <c r="J310" s="313"/>
      <c r="K310" s="314"/>
      <c r="L310" s="313"/>
    </row>
  </sheetData>
  <customSheetViews>
    <customSheetView guid="{0F5CF464-C09D-4002-936E-04BB04C93059}" filter="1" showAutoFilter="1">
      <autoFilter ref="$B$6:$J$238">
        <filterColumn colId="0">
          <filters blank="1">
            <filter val="Pre-Candidate Build - MUST DO"/>
            <filter val="Pre-Candidate Build"/>
            <filter val="Pre-Release"/>
            <filter val="Lead-up to Downtime - Deployment Owner"/>
            <filter val="Release Candidate Build (Locked in)"/>
            <filter val="During Downtime - Deployment Owner"/>
            <filter val="Not currently relevant (re-visit as needed)"/>
            <filter val="By Branch:"/>
            <filter val="By Cert Submission:"/>
            <filter val="PART"/>
            <filter val="Post-Release - Deployment Owner"/>
            <filter val="RM"/>
            <filter val="By Hard Lock:"/>
            <filter val="By Pencils Down:"/>
          </filters>
        </filterColumn>
        <filterColumn colId="2">
          <filters blank="1">
            <filter val="Status"/>
            <filter val="TODO"/>
            <filter val="AFTER 8PM ET PENCILS DOWN"/>
            <filter val="IN PROGRESS"/>
            <filter val="AFTER 8PM ET HARDLOCK"/>
          </filters>
        </filterColumn>
        <filterColumn colId="3">
          <filters>
            <filter val="Tue Jan 28"/>
            <filter val="Wed Feb 12"/>
            <filter val="Thu Jan 2"/>
            <filter val="Sat Feb 22"/>
            <filter val="Wed Feb 19"/>
            <filter val="Tue Feb 11"/>
            <filter val="Sat Feb 8"/>
            <filter val="Fri Feb 7"/>
            <filter val="Thu Feb 13"/>
            <filter val="Mon Jan 27"/>
            <filter val="Mon Jan 6"/>
            <filter val="Mon Dec 30"/>
            <filter val="Wed Feb 5"/>
            <filter val="Tue Feb 4"/>
            <filter val="Sun Feb 9"/>
            <filter val="Fri Feb 14"/>
            <filter val="Sat Feb 15"/>
            <filter val="Fri Jan 31"/>
            <filter val="Thu Feb 6"/>
            <filter val="Wed Jan 29"/>
            <filter val="Thu Feb 20"/>
            <filter val="Fri Feb 21"/>
          </filters>
        </filterColumn>
      </autoFilter>
    </customSheetView>
    <customSheetView guid="{62CBD117-D0D5-48DC-9B7E-F52374D86A03}" filter="1" showAutoFilter="1">
      <autoFilter ref="$B$6:$J$238">
        <filterColumn colId="2">
          <filters blank="1">
            <filter val="Status"/>
            <filter val="TODO"/>
            <filter val="AFTER 8PM ET PENCILS DOWN"/>
            <filter val="IN PROGRESS"/>
            <filter val="AFTER 8PM ET HARDLOCK"/>
          </filters>
        </filterColumn>
        <filterColumn colId="3">
          <filters>
            <filter val="Tue Jan 28"/>
            <filter val="Wed Feb 12"/>
            <filter val="Thu Jan 2"/>
            <filter val="Sat Feb 22"/>
            <filter val="Wed Feb 19"/>
            <filter val="Tue Feb 11"/>
            <filter val="Sat Feb 8"/>
            <filter val="Fri Feb 7"/>
            <filter val="Thu Feb 13"/>
            <filter val="Mon Jan 27"/>
            <filter val="Mon Jan 6"/>
            <filter val="Mon Dec 30"/>
            <filter val="Wed Feb 5"/>
            <filter val="Tue Feb 4"/>
            <filter val="Sun Feb 9"/>
            <filter val="Fri Feb 14"/>
            <filter val="Sat Feb 15"/>
            <filter val="Fri Jan 31"/>
            <filter val="Thu Feb 6"/>
            <filter val="Wed Jan 29"/>
            <filter val="Thu Feb 20"/>
            <filter val="Fri Feb 21"/>
          </filters>
        </filterColumn>
      </autoFilter>
    </customSheetView>
    <customSheetView guid="{213C008F-E566-4FFD-8912-FF2B2ABF7160}" filter="1" showAutoFilter="1">
      <autoFilter ref="$B$6:$L$238">
        <filterColumn colId="0">
          <filters blank="1">
            <filter val="SUB"/>
            <filter val="Pre-Candidate Build - MUST DO"/>
            <filter val="Pre-Candidate Build"/>
            <filter val="Pre-Release"/>
            <filter val="Lead-up to Downtime - Deployment Owner"/>
            <filter val="Release Candidate Build (Locked in)"/>
            <filter val="During Downtime - Deployment Owner"/>
            <filter val="Not currently relevant (re-visit as needed)"/>
            <filter val="By Branch:"/>
            <filter val="By Cert Submission:"/>
            <filter val="PART"/>
            <filter val="Post-Release - Deployment Owner"/>
            <filter val="By Hard Lock:"/>
            <filter val="By Pencils Down:"/>
          </filters>
        </filterColumn>
        <filterColumn colId="2">
          <filters blank="1">
            <filter val="Status"/>
            <filter val="TODO"/>
            <filter val="AFTER 8PM ET PENCILS DOWN"/>
            <filter val="IN PROGRESS"/>
            <filter val="AFTER 8PM ET HARDLOCK"/>
          </filters>
        </filterColumn>
        <filterColumn colId="3">
          <filters>
            <filter val="Tue Jan 28"/>
            <filter val="Wed Feb 12"/>
            <filter val="Thu Jan 2"/>
            <filter val="Sat Feb 22"/>
            <filter val="Wed Feb 19"/>
            <filter val="Tue Feb 11"/>
            <filter val="Sat Feb 8"/>
            <filter val="Fri Feb 7"/>
            <filter val="Thu Feb 13"/>
            <filter val="Mon Jan 27"/>
            <filter val="Mon Jan 6"/>
            <filter val="Mon Dec 30"/>
            <filter val="Wed Feb 5"/>
            <filter val="Tue Feb 4"/>
            <filter val="Sun Feb 9"/>
            <filter val="Fri Feb 14"/>
            <filter val="Sat Feb 15"/>
            <filter val="Fri Jan 31"/>
            <filter val="Thu Feb 6"/>
            <filter val="Wed Jan 29"/>
            <filter val="Thu Feb 20"/>
            <filter val="Fri Feb 21"/>
          </filters>
        </filterColumn>
      </autoFilter>
    </customSheetView>
    <customSheetView guid="{6BCC139E-EDD6-4CC9-A964-AAD4F8E7F2EC}" filter="1" showAutoFilter="1">
      <autoFilter ref="$B$1:$J$238">
        <filterColumn colId="0">
          <filters blank="1">
            <filter val="SUB"/>
            <filter val="Pre-Candidate Build - MUST DO"/>
            <filter val="Pre-Candidate Build"/>
            <filter val="Pre-Release"/>
            <filter val="Lead-up to Downtime - Deployment Owner"/>
            <filter val="Release Candidate Build (Locked in)"/>
            <filter val="During Downtime - Deployment Owner"/>
            <filter val="Not currently relevant (re-visit as needed)"/>
            <filter val="By Branch:"/>
            <filter val="By Cert Submission:"/>
            <filter val="PART"/>
            <filter val="Post-Release - Deployment Owner"/>
            <filter val="By Hard Lock:"/>
            <filter val="By Pencils Down:"/>
          </filters>
        </filterColumn>
      </autoFilter>
    </customSheetView>
  </customSheetViews>
  <mergeCells count="24">
    <mergeCell ref="B7:C7"/>
    <mergeCell ref="H7:J7"/>
    <mergeCell ref="B8:C8"/>
    <mergeCell ref="B14:C14"/>
    <mergeCell ref="B24:C24"/>
    <mergeCell ref="B30:C30"/>
    <mergeCell ref="B64:C64"/>
    <mergeCell ref="D61:F61"/>
    <mergeCell ref="D72:F72"/>
    <mergeCell ref="B78:C78"/>
    <mergeCell ref="B79:C79"/>
    <mergeCell ref="B106:C106"/>
    <mergeCell ref="B107:C107"/>
    <mergeCell ref="B138:C138"/>
    <mergeCell ref="B281:C281"/>
    <mergeCell ref="B291:C291"/>
    <mergeCell ref="B301:C301"/>
    <mergeCell ref="B153:C153"/>
    <mergeCell ref="B154:C154"/>
    <mergeCell ref="B174:H174"/>
    <mergeCell ref="B175:C175"/>
    <mergeCell ref="B186:C186"/>
    <mergeCell ref="B209:C209"/>
    <mergeCell ref="B238:C238"/>
  </mergeCells>
  <conditionalFormatting sqref="L33:L34">
    <cfRule type="expression" dxfId="0" priority="1">
      <formula>EXACT($D33, "IN PROGRESS")</formula>
    </cfRule>
  </conditionalFormatting>
  <conditionalFormatting sqref="L33:L34">
    <cfRule type="expression" dxfId="1" priority="2">
      <formula>EXACT($D33, "DONE")</formula>
    </cfRule>
  </conditionalFormatting>
  <conditionalFormatting sqref="L33:L34">
    <cfRule type="expression" dxfId="2" priority="3">
      <formula>EXACT($D33, "N/A")</formula>
    </cfRule>
  </conditionalFormatting>
  <conditionalFormatting sqref="L33:L34">
    <cfRule type="expression" dxfId="3" priority="4">
      <formula>EXACT($D33, "BLOCKED")</formula>
    </cfRule>
  </conditionalFormatting>
  <conditionalFormatting sqref="L32">
    <cfRule type="expression" dxfId="0" priority="5">
      <formula>EXACT($D33, "IN PROGRESS")</formula>
    </cfRule>
  </conditionalFormatting>
  <conditionalFormatting sqref="L32">
    <cfRule type="expression" dxfId="1" priority="6">
      <formula>EXACT($D33, "DONE")</formula>
    </cfRule>
  </conditionalFormatting>
  <conditionalFormatting sqref="L32">
    <cfRule type="expression" dxfId="2" priority="7">
      <formula>EXACT($D33, "N/A")</formula>
    </cfRule>
  </conditionalFormatting>
  <conditionalFormatting sqref="L32">
    <cfRule type="expression" dxfId="3" priority="8">
      <formula>EXACT($D33, "BLOCKED")</formula>
    </cfRule>
  </conditionalFormatting>
  <conditionalFormatting sqref="E1:E310">
    <cfRule type="containsText" dxfId="8" priority="9" operator="containsText" text="Sat">
      <formula>NOT(ISERROR(SEARCH(("Sat"),(E1))))</formula>
    </cfRule>
  </conditionalFormatting>
  <conditionalFormatting sqref="E1:E310">
    <cfRule type="containsText" dxfId="8" priority="10" operator="containsText" text="Sun">
      <formula>NOT(ISERROR(SEARCH(("Sun"),(E1))))</formula>
    </cfRule>
  </conditionalFormatting>
  <conditionalFormatting sqref="C1:C13 D1:H310 J1:J32 I2:I310 K8:L8 K14:L24 C15:C106 K30:L30 J35:J310 K35 K55:L55 K60:L60 K64:L64 K79:L79 K106:L107 C108:C137 K134:L135 K137:L138 C139:C153 K152:L154 C155:C310 K172:L172 K186:L187 K209:L210 K236:L238">
    <cfRule type="expression" dxfId="0" priority="11">
      <formula>EXACT($D1, "IN PROGRESS")</formula>
    </cfRule>
  </conditionalFormatting>
  <conditionalFormatting sqref="C1:C13 D1:H310 J1:J32 I2:I310 K8:L8 K14:L24 C15:C106 K30:L30 J35:J310 K35 K55:L55 K60:L60 K64:L64 K79:L79 K106:L107 C108:C137 K134:L135 K137:L138 C139:C153 K152:L154 C155:C310 K172:L172 K186:L187 K209:L210 K236:L238">
    <cfRule type="expression" dxfId="1" priority="12">
      <formula>EXACT($D1, "DONE")</formula>
    </cfRule>
  </conditionalFormatting>
  <conditionalFormatting sqref="C1:C13 D1:H310 J1:J32 I2:I310 K8:L8 K14:L24 C15:C106 K30:L30 J35:J310 K35 K55:L55 K60:L60 K64:L64 K79:L79 K106:L107 C108:C137 K134:L135 K137:L138 C139:C153 K152:L154 C155:C310 K172:L172 K186:L187 K209:L210 K236:L238">
    <cfRule type="expression" dxfId="2" priority="13">
      <formula>EXACT($D1, "N/A")</formula>
    </cfRule>
  </conditionalFormatting>
  <conditionalFormatting sqref="C1:C13 D1:H310 J1:J32 I2:I310 K8:L8 K14:L24 C15:C106 K30:L30 J35:J310 K35 K55:L55 K60:L60 K64:L64 K79:L79 K106:L107 C108:C137 K134:L135 K137:L138 C139:C153 K152:L154 C155:C310 K172:L172 K186:L187 K209:L210 K236:L238">
    <cfRule type="expression" dxfId="3" priority="14">
      <formula>EXACT($D1, "BLOCKED")</formula>
    </cfRule>
  </conditionalFormatting>
  <conditionalFormatting sqref="E3:E71 E73:E310">
    <cfRule type="timePeriod" dxfId="6" priority="15" timePeriod="today"/>
  </conditionalFormatting>
  <conditionalFormatting sqref="E3:E71 E73:E310">
    <cfRule type="expression" dxfId="7" priority="16">
      <formula>AND(ISNUMBER(E3),TRUNC(E3)&lt;TODAY())</formula>
    </cfRule>
  </conditionalFormatting>
  <conditionalFormatting sqref="A1:B1 C1:C310 I1 A3:B310 D72 G72:J72">
    <cfRule type="cellIs" dxfId="4" priority="17" operator="equal">
      <formula>"RM"</formula>
    </cfRule>
  </conditionalFormatting>
  <conditionalFormatting sqref="A1:B1 C1:C310 I1 A3:B310 D72 G72:J72">
    <cfRule type="cellIs" dxfId="2" priority="18" operator="equal">
      <formula>"SUB"</formula>
    </cfRule>
  </conditionalFormatting>
  <conditionalFormatting sqref="A1:B1 C1:C310 I1 A3:B310 D72 G72:J72">
    <cfRule type="cellIs" dxfId="5" priority="19" operator="equal">
      <formula>"PART"</formula>
    </cfRule>
  </conditionalFormatting>
  <dataValidations>
    <dataValidation type="list" allowBlank="1" showErrorMessage="1" sqref="D9:D13 D15:D23 D25:D27 D31:D54 D56:D60 D62:D63 D65:D71 D73:D77 D80:D105 D108:D136 D139:D152 D155:D173 D177:D185 D188:D208 D211:D237 D240:D252 D254:D280 D282:D291 D293:D301 G306 D303:D310">
      <formula1>Data!$A$2:$A$6</formula1>
    </dataValidation>
  </dataValidations>
  <hyperlinks>
    <hyperlink r:id="rId2" ref="H9"/>
    <hyperlink r:id="rId3" ref="H10"/>
    <hyperlink r:id="rId4" ref="C11"/>
    <hyperlink r:id="rId5" ref="H11"/>
    <hyperlink r:id="rId6" ref="C13"/>
    <hyperlink r:id="rId7" ref="G15"/>
    <hyperlink r:id="rId8" ref="H15"/>
    <hyperlink r:id="rId9" ref="H19"/>
    <hyperlink r:id="rId10" ref="H20"/>
    <hyperlink r:id="rId11" ref="H21"/>
    <hyperlink r:id="rId12" location="gid=1668659255" ref="C22"/>
    <hyperlink r:id="rId13" ref="H22"/>
    <hyperlink r:id="rId14" ref="H23"/>
    <hyperlink r:id="rId15" ref="H25"/>
    <hyperlink r:id="rId16" ref="C26"/>
    <hyperlink r:id="rId17" ref="G26"/>
    <hyperlink r:id="rId18" ref="H26"/>
    <hyperlink r:id="rId19" ref="H32"/>
    <hyperlink r:id="rId20" location="gid=2068775089" ref="J32"/>
    <hyperlink r:id="rId21" ref="H35"/>
    <hyperlink r:id="rId22" ref="H36"/>
    <hyperlink r:id="rId23" ref="H37"/>
    <hyperlink r:id="rId24" ref="H38"/>
    <hyperlink r:id="rId25" location="gid=2012050761" ref="I38"/>
    <hyperlink r:id="rId26" location="gid=2068775089" ref="H39"/>
    <hyperlink r:id="rId27" ref="I39"/>
    <hyperlink r:id="rId28" location="gid=1137080225" ref="H40"/>
    <hyperlink r:id="rId29" location="gid=2068775089" ref="H41"/>
    <hyperlink r:id="rId30" ref="C42"/>
    <hyperlink r:id="rId31" location="gid=2068775089" ref="H42"/>
    <hyperlink r:id="rId32" ref="C44"/>
    <hyperlink r:id="rId33" location="gid=2068775089" ref="C45"/>
    <hyperlink r:id="rId34" ref="G45"/>
    <hyperlink r:id="rId35" location="gid=2068775089" ref="H45"/>
    <hyperlink r:id="rId36" ref="H46"/>
    <hyperlink r:id="rId37" ref="C47"/>
    <hyperlink r:id="rId38" ref="H47"/>
    <hyperlink r:id="rId39" ref="H48"/>
    <hyperlink r:id="rId40" ref="G49"/>
    <hyperlink r:id="rId41" ref="H49"/>
    <hyperlink r:id="rId42" ref="H50"/>
    <hyperlink r:id="rId43" ref="C52"/>
    <hyperlink r:id="rId44" ref="H52"/>
    <hyperlink r:id="rId45" ref="H53"/>
    <hyperlink r:id="rId46" location="gid=460410439" ref="H54"/>
    <hyperlink r:id="rId47" ref="C57"/>
    <hyperlink r:id="rId48" location="gid=2068775089" ref="I57"/>
    <hyperlink r:id="rId49" ref="H59"/>
    <hyperlink r:id="rId50" ref="H60"/>
    <hyperlink r:id="rId51" ref="H62"/>
    <hyperlink r:id="rId52" ref="J62"/>
    <hyperlink r:id="rId53" ref="C63"/>
    <hyperlink r:id="rId54" location="gid=2068775089" ref="H63"/>
    <hyperlink r:id="rId55" ref="H65"/>
    <hyperlink r:id="rId56" ref="H66"/>
    <hyperlink r:id="rId57" ref="H67"/>
    <hyperlink r:id="rId58" ref="H68"/>
    <hyperlink r:id="rId59" location="gid=2068775089" ref="H69"/>
    <hyperlink r:id="rId60" ref="C71"/>
    <hyperlink r:id="rId61" ref="H71"/>
    <hyperlink r:id="rId62" ref="C73"/>
    <hyperlink r:id="rId63" ref="J73"/>
    <hyperlink r:id="rId64" ref="H74"/>
    <hyperlink r:id="rId65" ref="H85"/>
    <hyperlink r:id="rId66" ref="H86"/>
    <hyperlink r:id="rId67" ref="H87"/>
    <hyperlink r:id="rId68" ref="C89"/>
    <hyperlink r:id="rId69" location="Request" ref="C92"/>
    <hyperlink r:id="rId70" location="Request" ref="C93"/>
    <hyperlink r:id="rId71" ref="H95"/>
    <hyperlink r:id="rId72" ref="H96"/>
    <hyperlink r:id="rId73" location="heading=h.xd3o88dyuuik" ref="H98"/>
    <hyperlink r:id="rId74" ref="C99"/>
    <hyperlink r:id="rId75" ref="C100"/>
    <hyperlink r:id="rId76" ref="H100"/>
    <hyperlink r:id="rId77" ref="I100"/>
    <hyperlink r:id="rId78" ref="H101"/>
    <hyperlink r:id="rId79" location="gid=2068775089" ref="J101"/>
    <hyperlink display="Whiteglove has been completed on INITIAL release candidate (aka crit checks) and issues called out have been threaded/escalated for triage&#10;&#10;Note: We will never be releasing this build. There will always be another CL for our final candidate (THIS LINE)" location="'V5 Combined Release Checklist D'!132:132" ref="C102"/>
    <hyperlink r:id="rId80" ref="H102"/>
    <hyperlink r:id="rId81" ref="H104"/>
    <hyperlink r:id="rId82" ref="C105"/>
    <hyperlink r:id="rId83" ref="H105"/>
    <hyperlink r:id="rId84" ref="H109"/>
    <hyperlink r:id="rId85" ref="H110"/>
    <hyperlink r:id="rId86" ref="C111"/>
    <hyperlink r:id="rId87" ref="C112"/>
    <hyperlink r:id="rId88" ref="H113"/>
    <hyperlink display="1. Update REAL-XXXX  ticket's description with build CLs, backend CLs &amp; patch sizes&#10;2. Check Release Log to ensure that info is reflected in the upcoming releases section" location="'V5 Combined Release Checklist D'!F3" ref="H114"/>
    <hyperlink r:id="rId89" ref="C120"/>
    <hyperlink r:id="rId90" ref="C121"/>
    <hyperlink r:id="rId91" ref="C122"/>
    <hyperlink r:id="rId92" ref="C123"/>
    <hyperlink r:id="rId93" location="Submission" ref="C126"/>
    <hyperlink r:id="rId94" location="Submission" ref="C127"/>
    <hyperlink r:id="rId95" ref="C128"/>
    <hyperlink r:id="rId96" ref="H129"/>
    <hyperlink r:id="rId97" ref="C130"/>
    <hyperlink r:id="rId98" ref="H130"/>
    <hyperlink r:id="rId99" ref="C131"/>
    <hyperlink r:id="rId100" location="gid=1361620219" ref="H131"/>
    <hyperlink r:id="rId101" location="gid=1433773550" ref="I132"/>
    <hyperlink r:id="rId102" ref="C133"/>
    <hyperlink r:id="rId103" location="gid=1361620219" ref="H133"/>
    <hyperlink r:id="rId104" ref="H134"/>
    <hyperlink display="1. Revisit thread in THIS and poke calendar owners with the text provided in Row H&#10;2. Confirm with all calendar owners that relevant calendars have been published to live ahead of CHECKLIST_VERSION release" location="'V5 Combined Release Checklist D'!F68" ref="H135"/>
    <hyperlink r:id="rId105" ref="H136"/>
    <hyperlink r:id="rId106" ref="H139"/>
    <hyperlink r:id="rId107" ref="H140"/>
    <hyperlink r:id="rId108" location="Upload" ref="C142"/>
    <hyperlink r:id="rId109" ref="C145"/>
    <hyperlink r:id="rId110" ref="C146"/>
    <hyperlink r:id="rId111" ref="H147"/>
    <hyperlink r:id="rId112" ref="C148"/>
    <hyperlink r:id="rId113" ref="C149"/>
    <hyperlink r:id="rId114" ref="C150"/>
    <hyperlink r:id="rId115" ref="C152"/>
    <hyperlink r:id="rId116" ref="H155"/>
    <hyperlink display="1. Using the DAD request thread, confirm with Disco team that the Analytics Stuff was updated appropriately for the pending release" location="'V5 Combined Release Checklist D'!F67" ref="H156"/>
    <hyperlink r:id="rId117" ref="C159"/>
    <hyperlink r:id="rId118" location="iOSPromotionSteps-PromotinganotarizediOSbuildtoAltStorePAL" ref="C162"/>
    <hyperlink r:id="rId119" ref="C163"/>
    <hyperlink r:id="rId120" ref="H163"/>
    <hyperlink r:id="rId121" ref="H164"/>
    <hyperlink r:id="rId122" ref="C165"/>
    <hyperlink r:id="rId123" ref="J165"/>
    <hyperlink r:id="rId124" location="heading=h.r2j52nqw6x0c" ref="C167"/>
    <hyperlink r:id="rId125" ref="H167"/>
    <hyperlink r:id="rId126" location="heading=h.htpndobfzqvg" ref="C168"/>
    <hyperlink r:id="rId127" ref="H169"/>
    <hyperlink r:id="rId128" ref="H170"/>
    <hyperlink r:id="rId129" ref="H171"/>
    <hyperlink r:id="rId130" location="gid=1164518976" ref="H172"/>
    <hyperlink r:id="rId131" ref="C173"/>
    <hyperlink r:id="rId132" ref="C177"/>
    <hyperlink r:id="rId133" ref="H178"/>
    <hyperlink r:id="rId134" ref="C179"/>
    <hyperlink r:id="rId135" location="gid=1420338449" ref="H179"/>
    <hyperlink r:id="rId136" ref="H180"/>
    <hyperlink r:id="rId137" ref="C181"/>
    <hyperlink r:id="rId138" ref="H181"/>
    <hyperlink r:id="rId139" ref="H183"/>
    <hyperlink r:id="rId140" ref="H184"/>
    <hyperlink r:id="rId141" location="heading=h.qdmlk68wxyze" ref="H185"/>
    <hyperlink r:id="rId142" ref="H188"/>
    <hyperlink r:id="rId143" ref="H189"/>
    <hyperlink r:id="rId144" ref="H190"/>
    <hyperlink r:id="rId145" ref="H192"/>
    <hyperlink r:id="rId146" location="heading=h.qdmlk68wxyze" ref="H193"/>
    <hyperlink r:id="rId147" ref="H195"/>
    <hyperlink r:id="rId148" ref="H196"/>
    <hyperlink r:id="rId149" ref="C199"/>
    <hyperlink r:id="rId150" ref="H199"/>
    <hyperlink r:id="rId151" ref="C201"/>
    <hyperlink r:id="rId152" ref="H201"/>
    <hyperlink r:id="rId153" ref="C202"/>
    <hyperlink r:id="rId154" ref="G202"/>
    <hyperlink r:id="rId155" ref="H202"/>
    <hyperlink r:id="rId156" location="BuildInfoVersionManagement-LiveBuildInfoCleanUpForLightswitchUp(ForcedUpdates)" ref="C203"/>
    <hyperlink r:id="rId157" ref="H203"/>
    <hyperlink r:id="rId158" ref="C204"/>
    <hyperlink r:id="rId159" ref="H207"/>
    <hyperlink r:id="rId160" ref="H208"/>
    <hyperlink r:id="rId161" ref="C212"/>
    <hyperlink r:id="rId162" ref="H214"/>
    <hyperlink r:id="rId163" ref="C215"/>
    <hyperlink r:id="rId164" ref="H216"/>
    <hyperlink r:id="rId165" ref="C218"/>
    <hyperlink r:id="rId166" ref="C219"/>
    <hyperlink r:id="rId167" ref="C220"/>
    <hyperlink r:id="rId168" ref="C221"/>
    <hyperlink r:id="rId169" ref="H221"/>
    <hyperlink r:id="rId170" ref="H222"/>
    <hyperlink r:id="rId171" ref="C224"/>
    <hyperlink r:id="rId172" ref="H224"/>
    <hyperlink r:id="rId173" ref="C226"/>
    <hyperlink r:id="rId174" ref="H226"/>
    <hyperlink r:id="rId175" location="gid=1840982360" ref="C227"/>
    <hyperlink r:id="rId176" ref="H235"/>
    <hyperlink r:id="rId177" ref="C240"/>
    <hyperlink r:id="rId178" ref="H240"/>
    <hyperlink r:id="rId179" ref="H241"/>
    <hyperlink r:id="rId180" ref="H243"/>
    <hyperlink r:id="rId181" ref="H246"/>
    <hyperlink r:id="rId182" ref="C248"/>
    <hyperlink r:id="rId183" ref="H248"/>
    <hyperlink r:id="rId184" ref="G260"/>
    <hyperlink r:id="rId185" ref="H260"/>
    <hyperlink r:id="rId186" ref="C262"/>
    <hyperlink r:id="rId187" ref="C263"/>
    <hyperlink r:id="rId188" ref="C264"/>
    <hyperlink r:id="rId189" ref="C268"/>
    <hyperlink r:id="rId190" ref="C270"/>
    <hyperlink r:id="rId191" ref="G277"/>
    <hyperlink r:id="rId192" ref="H283"/>
    <hyperlink r:id="rId193" location="gid=2063781583" ref="H285"/>
    <hyperlink r:id="rId194" ref="H286"/>
    <hyperlink r:id="rId195" ref="C290"/>
    <hyperlink r:id="rId196" ref="H290"/>
    <hyperlink r:id="rId197" ref="C293"/>
    <hyperlink r:id="rId198" ref="H293"/>
    <hyperlink r:id="rId199" ref="C297"/>
    <hyperlink r:id="rId200" ref="C299"/>
    <hyperlink r:id="rId201" ref="C300"/>
    <hyperlink r:id="rId202" ref="C303"/>
    <hyperlink r:id="rId203" ref="H306"/>
    <hyperlink r:id="rId204" ref="H308"/>
  </hyperlinks>
  <drawing r:id="rId205"/>
  <legacyDrawing r:id="rId206"/>
</worksheet>
</file>