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ussi\OneDrive\Projects\Covid-2019\excel-github\all-exposure-checks\"/>
    </mc:Choice>
  </mc:AlternateContent>
  <xr:revisionPtr revIDLastSave="0" documentId="13_ncr:1_{532F8B7C-CF56-4CC4-AC7D-AD40B1F8D08F}" xr6:coauthVersionLast="45" xr6:coauthVersionMax="45" xr10:uidLastSave="{00000000-0000-0000-0000-000000000000}"/>
  <bookViews>
    <workbookView xWindow="994" yWindow="-103" windowWidth="21052" windowHeight="12549" xr2:uid="{C8451757-F61A-4204-92A2-683EE66AFF0A}"/>
  </bookViews>
  <sheets>
    <sheet name="Android" sheetId="1" r:id="rId1"/>
  </sheets>
  <definedNames>
    <definedName name="AllKeys">Android!$C$141:$C$263</definedName>
    <definedName name="data">Android!$C$9:$E$132</definedName>
    <definedName name="Json">Android!$A$4</definedName>
    <definedName name="time">Android!$C$9:$C$132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" i="1" l="1"/>
  <c r="H9" i="1" s="1"/>
  <c r="I9" i="1" l="1"/>
  <c r="J9" i="1" l="1"/>
  <c r="K9" i="1" s="1"/>
  <c r="L9" i="1" s="1"/>
  <c r="G10" i="1" s="1"/>
  <c r="H10" i="1" s="1"/>
  <c r="D9" i="1" l="1"/>
  <c r="G11" i="1"/>
  <c r="H11" i="1" s="1"/>
  <c r="I10" i="1"/>
  <c r="J10" i="1" l="1"/>
  <c r="K10" i="1" s="1"/>
  <c r="I11" i="1" l="1"/>
  <c r="G12" i="1"/>
  <c r="H12" i="1" s="1"/>
  <c r="L10" i="1"/>
  <c r="J11" i="1" l="1"/>
  <c r="K11" i="1" s="1"/>
  <c r="L11" i="1" l="1"/>
  <c r="G13" i="1"/>
  <c r="H13" i="1" s="1"/>
  <c r="I12" i="1"/>
  <c r="J12" i="1" l="1"/>
  <c r="K12" i="1" s="1"/>
  <c r="L12" i="1" l="1"/>
  <c r="G14" i="1"/>
  <c r="H14" i="1" s="1"/>
  <c r="I13" i="1"/>
  <c r="J13" i="1" l="1"/>
  <c r="K13" i="1" s="1"/>
  <c r="L13" i="1" l="1"/>
  <c r="G15" i="1"/>
  <c r="H15" i="1" s="1"/>
  <c r="I14" i="1"/>
  <c r="B15" i="1" l="1"/>
  <c r="C15" i="1" s="1"/>
  <c r="J14" i="1"/>
  <c r="K14" i="1" s="1"/>
  <c r="L14" i="1" l="1"/>
  <c r="G16" i="1"/>
  <c r="H16" i="1" s="1"/>
  <c r="I15" i="1"/>
  <c r="J15" i="1" l="1"/>
  <c r="K15" i="1" s="1"/>
  <c r="D15" i="1" l="1"/>
  <c r="B14" i="1"/>
  <c r="C14" i="1" s="1"/>
  <c r="L15" i="1"/>
  <c r="E15" i="1" s="1"/>
  <c r="G17" i="1"/>
  <c r="H17" i="1" s="1"/>
  <c r="I16" i="1"/>
  <c r="B17" i="1" l="1"/>
  <c r="C17" i="1" s="1"/>
  <c r="J16" i="1"/>
  <c r="K16" i="1" s="1"/>
  <c r="D14" i="1" l="1"/>
  <c r="G18" i="1"/>
  <c r="H18" i="1" s="1"/>
  <c r="I17" i="1"/>
  <c r="L16" i="1"/>
  <c r="B18" i="1" l="1"/>
  <c r="C18" i="1" s="1"/>
  <c r="E14" i="1"/>
  <c r="J17" i="1"/>
  <c r="K17" i="1" s="1"/>
  <c r="D17" i="1" l="1"/>
  <c r="B12" i="1"/>
  <c r="C12" i="1" s="1"/>
  <c r="L17" i="1"/>
  <c r="G19" i="1"/>
  <c r="H19" i="1" s="1"/>
  <c r="I18" i="1"/>
  <c r="B19" i="1" l="1"/>
  <c r="C19" i="1" s="1"/>
  <c r="E17" i="1"/>
  <c r="B13" i="1"/>
  <c r="C13" i="1" s="1"/>
  <c r="J18" i="1"/>
  <c r="K18" i="1" s="1"/>
  <c r="D18" i="1" l="1"/>
  <c r="D12" i="1"/>
  <c r="L18" i="1"/>
  <c r="E18" i="1" s="1"/>
  <c r="G20" i="1"/>
  <c r="H20" i="1" s="1"/>
  <c r="I19" i="1"/>
  <c r="E12" i="1" l="1"/>
  <c r="B16" i="1"/>
  <c r="C16" i="1" s="1"/>
  <c r="J19" i="1"/>
  <c r="K19" i="1" s="1"/>
  <c r="D19" i="1" l="1"/>
  <c r="B10" i="1"/>
  <c r="C10" i="1" s="1"/>
  <c r="L19" i="1"/>
  <c r="E13" i="1" s="1"/>
  <c r="D13" i="1"/>
  <c r="G21" i="1"/>
  <c r="H21" i="1" s="1"/>
  <c r="I20" i="1"/>
  <c r="G22" i="1" l="1"/>
  <c r="H22" i="1" s="1"/>
  <c r="E19" i="1"/>
  <c r="B20" i="1"/>
  <c r="C20" i="1" s="1"/>
  <c r="J20" i="1"/>
  <c r="K20" i="1" s="1"/>
  <c r="B21" i="1" l="1"/>
  <c r="C21" i="1" s="1"/>
  <c r="B22" i="1"/>
  <c r="C22" i="1" s="1"/>
  <c r="D10" i="1"/>
  <c r="B9" i="1"/>
  <c r="C9" i="1" s="1"/>
  <c r="L20" i="1"/>
  <c r="E16" i="1" s="1"/>
  <c r="D16" i="1"/>
  <c r="I21" i="1"/>
  <c r="E10" i="1" l="1"/>
  <c r="B11" i="1"/>
  <c r="J21" i="1"/>
  <c r="K21" i="1" s="1"/>
  <c r="C11" i="1" l="1"/>
  <c r="B140" i="1" s="1"/>
  <c r="B141" i="1" s="1"/>
  <c r="D21" i="1"/>
  <c r="I22" i="1"/>
  <c r="L21" i="1"/>
  <c r="E20" i="1" s="1"/>
  <c r="D20" i="1"/>
  <c r="G263" i="1" l="1"/>
  <c r="G262" i="1" s="1"/>
  <c r="K141" i="1"/>
  <c r="B142" i="1"/>
  <c r="K142" i="1" s="1"/>
  <c r="H263" i="1"/>
  <c r="E21" i="1"/>
  <c r="E9" i="1"/>
  <c r="J22" i="1"/>
  <c r="K22" i="1" s="1"/>
  <c r="D11" i="1"/>
  <c r="H262" i="1" l="1"/>
  <c r="G261" i="1"/>
  <c r="B143" i="1"/>
  <c r="K143" i="1" s="1"/>
  <c r="C142" i="1"/>
  <c r="J263" i="1"/>
  <c r="I263" i="1"/>
  <c r="B144" i="1"/>
  <c r="K144" i="1" s="1"/>
  <c r="D142" i="1"/>
  <c r="L22" i="1"/>
  <c r="E11" i="1" s="1"/>
  <c r="D22" i="1"/>
  <c r="D143" i="1" l="1"/>
  <c r="H261" i="1"/>
  <c r="G260" i="1"/>
  <c r="C143" i="1"/>
  <c r="I262" i="1"/>
  <c r="B145" i="1"/>
  <c r="K145" i="1" s="1"/>
  <c r="C141" i="1"/>
  <c r="C144" i="1"/>
  <c r="D144" i="1"/>
  <c r="E22" i="1"/>
  <c r="E2" i="1" s="1"/>
  <c r="H260" i="1" l="1"/>
  <c r="G259" i="1"/>
  <c r="I261" i="1"/>
  <c r="J261" i="1"/>
  <c r="J262" i="1"/>
  <c r="E141" i="1"/>
  <c r="E142" i="1" s="1"/>
  <c r="E143" i="1" s="1"/>
  <c r="E144" i="1" s="1"/>
  <c r="A136" i="1"/>
  <c r="B146" i="1"/>
  <c r="K146" i="1" s="1"/>
  <c r="D141" i="1"/>
  <c r="D145" i="1"/>
  <c r="C145" i="1"/>
  <c r="H259" i="1" l="1"/>
  <c r="G258" i="1"/>
  <c r="I260" i="1"/>
  <c r="J260" i="1"/>
  <c r="B147" i="1"/>
  <c r="K147" i="1" s="1"/>
  <c r="E145" i="1"/>
  <c r="D146" i="1"/>
  <c r="C146" i="1"/>
  <c r="H258" i="1" l="1"/>
  <c r="G257" i="1"/>
  <c r="J259" i="1"/>
  <c r="B148" i="1"/>
  <c r="K148" i="1" s="1"/>
  <c r="E146" i="1"/>
  <c r="D147" i="1"/>
  <c r="C147" i="1"/>
  <c r="H257" i="1" l="1"/>
  <c r="G256" i="1"/>
  <c r="I259" i="1"/>
  <c r="I258" i="1"/>
  <c r="J258" i="1"/>
  <c r="B149" i="1"/>
  <c r="K149" i="1" s="1"/>
  <c r="A141" i="1"/>
  <c r="E147" i="1"/>
  <c r="C148" i="1"/>
  <c r="D148" i="1"/>
  <c r="H256" i="1" l="1"/>
  <c r="G255" i="1"/>
  <c r="I257" i="1"/>
  <c r="J257" i="1"/>
  <c r="B150" i="1"/>
  <c r="K150" i="1" s="1"/>
  <c r="E148" i="1"/>
  <c r="D149" i="1"/>
  <c r="C149" i="1"/>
  <c r="H255" i="1" l="1"/>
  <c r="G254" i="1"/>
  <c r="I256" i="1"/>
  <c r="J256" i="1"/>
  <c r="B151" i="1"/>
  <c r="K151" i="1" s="1"/>
  <c r="E149" i="1"/>
  <c r="D150" i="1"/>
  <c r="C150" i="1"/>
  <c r="H254" i="1" l="1"/>
  <c r="G253" i="1"/>
  <c r="I255" i="1"/>
  <c r="B152" i="1"/>
  <c r="K152" i="1" s="1"/>
  <c r="E150" i="1"/>
  <c r="D151" i="1"/>
  <c r="C151" i="1"/>
  <c r="H253" i="1" l="1"/>
  <c r="G252" i="1"/>
  <c r="J255" i="1"/>
  <c r="I254" i="1"/>
  <c r="J254" i="1"/>
  <c r="B153" i="1"/>
  <c r="K153" i="1" s="1"/>
  <c r="E151" i="1"/>
  <c r="C152" i="1"/>
  <c r="D152" i="1"/>
  <c r="H252" i="1" l="1"/>
  <c r="G251" i="1"/>
  <c r="I253" i="1"/>
  <c r="B154" i="1"/>
  <c r="K154" i="1" s="1"/>
  <c r="E152" i="1"/>
  <c r="C153" i="1"/>
  <c r="D153" i="1"/>
  <c r="G250" i="1" l="1"/>
  <c r="H251" i="1"/>
  <c r="J253" i="1"/>
  <c r="I252" i="1"/>
  <c r="B155" i="1"/>
  <c r="K155" i="1" s="1"/>
  <c r="C154" i="1"/>
  <c r="A148" i="1" s="1"/>
  <c r="A142" i="1" s="1"/>
  <c r="D154" i="1"/>
  <c r="E153" i="1"/>
  <c r="J252" i="1" l="1"/>
  <c r="H250" i="1"/>
  <c r="G249" i="1"/>
  <c r="E154" i="1"/>
  <c r="B156" i="1"/>
  <c r="K156" i="1" s="1"/>
  <c r="C155" i="1"/>
  <c r="D155" i="1"/>
  <c r="I251" i="1" l="1"/>
  <c r="H249" i="1"/>
  <c r="G248" i="1"/>
  <c r="J251" i="1"/>
  <c r="E155" i="1"/>
  <c r="B157" i="1"/>
  <c r="K157" i="1" s="1"/>
  <c r="D156" i="1"/>
  <c r="C156" i="1"/>
  <c r="G247" i="1" l="1"/>
  <c r="H248" i="1"/>
  <c r="I250" i="1"/>
  <c r="I249" i="1"/>
  <c r="J250" i="1"/>
  <c r="B158" i="1"/>
  <c r="K158" i="1" s="1"/>
  <c r="C157" i="1"/>
  <c r="D157" i="1"/>
  <c r="E156" i="1"/>
  <c r="J249" i="1" l="1"/>
  <c r="H247" i="1"/>
  <c r="G246" i="1"/>
  <c r="E157" i="1"/>
  <c r="B159" i="1"/>
  <c r="K159" i="1" s="1"/>
  <c r="D158" i="1"/>
  <c r="C158" i="1"/>
  <c r="I247" i="1" l="1"/>
  <c r="I248" i="1"/>
  <c r="G245" i="1"/>
  <c r="H246" i="1"/>
  <c r="J248" i="1"/>
  <c r="E158" i="1"/>
  <c r="B160" i="1"/>
  <c r="K160" i="1" s="1"/>
  <c r="C159" i="1"/>
  <c r="D159" i="1"/>
  <c r="G244" i="1" l="1"/>
  <c r="H245" i="1"/>
  <c r="I246" i="1" s="1"/>
  <c r="J247" i="1"/>
  <c r="B161" i="1"/>
  <c r="K161" i="1" s="1"/>
  <c r="C160" i="1"/>
  <c r="D160" i="1"/>
  <c r="E159" i="1"/>
  <c r="J246" i="1" l="1"/>
  <c r="G243" i="1"/>
  <c r="H244" i="1"/>
  <c r="I245" i="1" s="1"/>
  <c r="E160" i="1"/>
  <c r="B162" i="1"/>
  <c r="K162" i="1" s="1"/>
  <c r="D161" i="1"/>
  <c r="C161" i="1"/>
  <c r="A155" i="1" s="1"/>
  <c r="A149" i="1" s="1"/>
  <c r="H243" i="1" l="1"/>
  <c r="G242" i="1"/>
  <c r="J245" i="1"/>
  <c r="J244" i="1"/>
  <c r="I244" i="1"/>
  <c r="E161" i="1"/>
  <c r="B163" i="1"/>
  <c r="K163" i="1" s="1"/>
  <c r="D162" i="1"/>
  <c r="C162" i="1"/>
  <c r="G241" i="1" l="1"/>
  <c r="H242" i="1"/>
  <c r="I243" i="1" s="1"/>
  <c r="B164" i="1"/>
  <c r="K164" i="1" s="1"/>
  <c r="C163" i="1"/>
  <c r="D163" i="1"/>
  <c r="E162" i="1"/>
  <c r="J243" i="1" l="1"/>
  <c r="G240" i="1"/>
  <c r="H241" i="1"/>
  <c r="J242" i="1" s="1"/>
  <c r="E163" i="1"/>
  <c r="B165" i="1"/>
  <c r="K165" i="1" s="1"/>
  <c r="D164" i="1"/>
  <c r="C164" i="1"/>
  <c r="H240" i="1" l="1"/>
  <c r="G239" i="1"/>
  <c r="I242" i="1"/>
  <c r="I241" i="1"/>
  <c r="E164" i="1"/>
  <c r="B166" i="1"/>
  <c r="K166" i="1" s="1"/>
  <c r="D165" i="1"/>
  <c r="C165" i="1"/>
  <c r="H239" i="1" l="1"/>
  <c r="G238" i="1"/>
  <c r="J241" i="1"/>
  <c r="J240" i="1"/>
  <c r="I240" i="1"/>
  <c r="E165" i="1"/>
  <c r="B167" i="1"/>
  <c r="K167" i="1" s="1"/>
  <c r="D166" i="1"/>
  <c r="C166" i="1"/>
  <c r="G237" i="1" l="1"/>
  <c r="H238" i="1"/>
  <c r="J239" i="1"/>
  <c r="I239" i="1"/>
  <c r="E166" i="1"/>
  <c r="B168" i="1"/>
  <c r="K168" i="1" s="1"/>
  <c r="D167" i="1"/>
  <c r="C167" i="1"/>
  <c r="G236" i="1" l="1"/>
  <c r="H237" i="1"/>
  <c r="E167" i="1"/>
  <c r="B169" i="1"/>
  <c r="K169" i="1" s="1"/>
  <c r="D168" i="1"/>
  <c r="C168" i="1"/>
  <c r="A162" i="1" s="1"/>
  <c r="A156" i="1" s="1"/>
  <c r="G235" i="1" l="1"/>
  <c r="H236" i="1"/>
  <c r="J238" i="1"/>
  <c r="J237" i="1"/>
  <c r="I238" i="1"/>
  <c r="B170" i="1"/>
  <c r="K170" i="1" s="1"/>
  <c r="D169" i="1"/>
  <c r="C169" i="1"/>
  <c r="E168" i="1"/>
  <c r="I237" i="1" l="1"/>
  <c r="H235" i="1"/>
  <c r="G234" i="1"/>
  <c r="E169" i="1"/>
  <c r="B171" i="1"/>
  <c r="K171" i="1" s="1"/>
  <c r="D170" i="1"/>
  <c r="C170" i="1"/>
  <c r="I236" i="1" l="1"/>
  <c r="G233" i="1"/>
  <c r="H234" i="1"/>
  <c r="J236" i="1"/>
  <c r="E170" i="1"/>
  <c r="B172" i="1"/>
  <c r="K172" i="1" s="1"/>
  <c r="C171" i="1"/>
  <c r="D171" i="1"/>
  <c r="I235" i="1" l="1"/>
  <c r="G232" i="1"/>
  <c r="H233" i="1"/>
  <c r="J235" i="1"/>
  <c r="B173" i="1"/>
  <c r="K173" i="1" s="1"/>
  <c r="C172" i="1"/>
  <c r="D172" i="1"/>
  <c r="E171" i="1"/>
  <c r="I234" i="1" l="1"/>
  <c r="H232" i="1"/>
  <c r="J233" i="1" s="1"/>
  <c r="G231" i="1"/>
  <c r="J234" i="1"/>
  <c r="E172" i="1"/>
  <c r="B174" i="1"/>
  <c r="K174" i="1" s="1"/>
  <c r="C173" i="1"/>
  <c r="D173" i="1"/>
  <c r="I233" i="1" l="1"/>
  <c r="H231" i="1"/>
  <c r="G230" i="1"/>
  <c r="E173" i="1"/>
  <c r="B175" i="1"/>
  <c r="K175" i="1" s="1"/>
  <c r="C174" i="1"/>
  <c r="D174" i="1"/>
  <c r="J232" i="1" l="1"/>
  <c r="G229" i="1"/>
  <c r="H230" i="1"/>
  <c r="I231" i="1" s="1"/>
  <c r="I232" i="1"/>
  <c r="E174" i="1"/>
  <c r="B176" i="1"/>
  <c r="K176" i="1" s="1"/>
  <c r="D175" i="1"/>
  <c r="C175" i="1"/>
  <c r="H229" i="1" l="1"/>
  <c r="G228" i="1"/>
  <c r="I230" i="1"/>
  <c r="J230" i="1"/>
  <c r="J231" i="1"/>
  <c r="E175" i="1"/>
  <c r="A169" i="1"/>
  <c r="B177" i="1"/>
  <c r="K177" i="1" s="1"/>
  <c r="D176" i="1"/>
  <c r="C176" i="1"/>
  <c r="G227" i="1" l="1"/>
  <c r="H228" i="1"/>
  <c r="J229" i="1" s="1"/>
  <c r="I229" i="1"/>
  <c r="B178" i="1"/>
  <c r="K178" i="1" s="1"/>
  <c r="D177" i="1"/>
  <c r="C177" i="1"/>
  <c r="A163" i="1"/>
  <c r="E176" i="1"/>
  <c r="G226" i="1" l="1"/>
  <c r="H227" i="1"/>
  <c r="E177" i="1"/>
  <c r="B179" i="1"/>
  <c r="K179" i="1" s="1"/>
  <c r="C178" i="1"/>
  <c r="D178" i="1"/>
  <c r="G225" i="1" l="1"/>
  <c r="H226" i="1"/>
  <c r="J228" i="1"/>
  <c r="I228" i="1"/>
  <c r="E178" i="1"/>
  <c r="B180" i="1"/>
  <c r="K180" i="1" s="1"/>
  <c r="C179" i="1"/>
  <c r="D179" i="1"/>
  <c r="J227" i="1" l="1"/>
  <c r="G224" i="1"/>
  <c r="H225" i="1"/>
  <c r="J226" i="1" s="1"/>
  <c r="I227" i="1"/>
  <c r="E179" i="1"/>
  <c r="B181" i="1"/>
  <c r="K181" i="1" s="1"/>
  <c r="D180" i="1"/>
  <c r="C180" i="1"/>
  <c r="I226" i="1" l="1"/>
  <c r="G223" i="1"/>
  <c r="H224" i="1"/>
  <c r="I225" i="1"/>
  <c r="E180" i="1"/>
  <c r="B182" i="1"/>
  <c r="K182" i="1" s="1"/>
  <c r="C181" i="1"/>
  <c r="D181" i="1"/>
  <c r="G222" i="1" l="1"/>
  <c r="H223" i="1"/>
  <c r="J225" i="1"/>
  <c r="E181" i="1"/>
  <c r="B183" i="1"/>
  <c r="K183" i="1" s="1"/>
  <c r="D182" i="1"/>
  <c r="C182" i="1"/>
  <c r="H222" i="1" l="1"/>
  <c r="G221" i="1"/>
  <c r="I224" i="1"/>
  <c r="J224" i="1"/>
  <c r="A176" i="1"/>
  <c r="E182" i="1"/>
  <c r="B184" i="1"/>
  <c r="K184" i="1" s="1"/>
  <c r="C183" i="1"/>
  <c r="D183" i="1"/>
  <c r="H221" i="1" l="1"/>
  <c r="G220" i="1"/>
  <c r="I222" i="1"/>
  <c r="J222" i="1"/>
  <c r="I223" i="1"/>
  <c r="J223" i="1"/>
  <c r="E183" i="1"/>
  <c r="B185" i="1"/>
  <c r="K185" i="1" s="1"/>
  <c r="C184" i="1"/>
  <c r="D184" i="1"/>
  <c r="A170" i="1"/>
  <c r="H220" i="1" l="1"/>
  <c r="G219" i="1"/>
  <c r="I221" i="1"/>
  <c r="J221" i="1"/>
  <c r="B186" i="1"/>
  <c r="K186" i="1" s="1"/>
  <c r="C185" i="1"/>
  <c r="D185" i="1"/>
  <c r="E184" i="1"/>
  <c r="G218" i="1" l="1"/>
  <c r="H219" i="1"/>
  <c r="I220" i="1"/>
  <c r="J220" i="1"/>
  <c r="E185" i="1"/>
  <c r="B187" i="1"/>
  <c r="K187" i="1" s="1"/>
  <c r="C186" i="1"/>
  <c r="D186" i="1"/>
  <c r="G217" i="1" l="1"/>
  <c r="H218" i="1"/>
  <c r="E186" i="1"/>
  <c r="B188" i="1"/>
  <c r="K188" i="1" s="1"/>
  <c r="C187" i="1"/>
  <c r="D187" i="1"/>
  <c r="G216" i="1" l="1"/>
  <c r="H217" i="1"/>
  <c r="I219" i="1"/>
  <c r="J219" i="1"/>
  <c r="B189" i="1"/>
  <c r="K189" i="1" s="1"/>
  <c r="D188" i="1"/>
  <c r="C188" i="1"/>
  <c r="E187" i="1"/>
  <c r="H216" i="1" l="1"/>
  <c r="G215" i="1"/>
  <c r="I218" i="1"/>
  <c r="J218" i="1"/>
  <c r="E188" i="1"/>
  <c r="B190" i="1"/>
  <c r="K190" i="1" s="1"/>
  <c r="D189" i="1"/>
  <c r="C189" i="1"/>
  <c r="G214" i="1" l="1"/>
  <c r="H215" i="1"/>
  <c r="I216" i="1" s="1"/>
  <c r="J217" i="1"/>
  <c r="I217" i="1"/>
  <c r="B191" i="1"/>
  <c r="K191" i="1" s="1"/>
  <c r="D190" i="1"/>
  <c r="C190" i="1"/>
  <c r="E189" i="1"/>
  <c r="A183" i="1"/>
  <c r="J216" i="1" l="1"/>
  <c r="G213" i="1"/>
  <c r="H214" i="1"/>
  <c r="I215" i="1" s="1"/>
  <c r="E190" i="1"/>
  <c r="A177" i="1"/>
  <c r="B192" i="1"/>
  <c r="K192" i="1" s="1"/>
  <c r="D191" i="1"/>
  <c r="C191" i="1"/>
  <c r="G212" i="1" l="1"/>
  <c r="H213" i="1"/>
  <c r="J214" i="1" s="1"/>
  <c r="J215" i="1"/>
  <c r="E191" i="1"/>
  <c r="B193" i="1"/>
  <c r="K193" i="1" s="1"/>
  <c r="D192" i="1"/>
  <c r="C192" i="1"/>
  <c r="I214" i="1" l="1"/>
  <c r="G211" i="1"/>
  <c r="H212" i="1"/>
  <c r="E192" i="1"/>
  <c r="B194" i="1"/>
  <c r="K194" i="1" s="1"/>
  <c r="D193" i="1"/>
  <c r="C193" i="1"/>
  <c r="H211" i="1" l="1"/>
  <c r="G210" i="1"/>
  <c r="I212" i="1"/>
  <c r="I213" i="1"/>
  <c r="J213" i="1"/>
  <c r="E193" i="1"/>
  <c r="B195" i="1"/>
  <c r="K195" i="1" s="1"/>
  <c r="C194" i="1"/>
  <c r="D194" i="1"/>
  <c r="G209" i="1" l="1"/>
  <c r="H210" i="1"/>
  <c r="J211" i="1" s="1"/>
  <c r="J212" i="1"/>
  <c r="E194" i="1"/>
  <c r="B196" i="1"/>
  <c r="K196" i="1" s="1"/>
  <c r="C195" i="1"/>
  <c r="E195" i="1" s="1"/>
  <c r="D195" i="1"/>
  <c r="I211" i="1" l="1"/>
  <c r="G208" i="1"/>
  <c r="H209" i="1"/>
  <c r="I210" i="1" s="1"/>
  <c r="B197" i="1"/>
  <c r="K197" i="1" s="1"/>
  <c r="D196" i="1"/>
  <c r="C196" i="1"/>
  <c r="H208" i="1" l="1"/>
  <c r="G207" i="1"/>
  <c r="I209" i="1"/>
  <c r="J210" i="1"/>
  <c r="A190" i="1"/>
  <c r="E196" i="1"/>
  <c r="B198" i="1"/>
  <c r="K198" i="1" s="1"/>
  <c r="C197" i="1"/>
  <c r="D197" i="1"/>
  <c r="G206" i="1" l="1"/>
  <c r="H207" i="1"/>
  <c r="J209" i="1"/>
  <c r="J208" i="1"/>
  <c r="B199" i="1"/>
  <c r="K199" i="1" s="1"/>
  <c r="C198" i="1"/>
  <c r="D198" i="1"/>
  <c r="E197" i="1"/>
  <c r="A184" i="1"/>
  <c r="I208" i="1" l="1"/>
  <c r="G205" i="1"/>
  <c r="H206" i="1"/>
  <c r="I207" i="1" s="1"/>
  <c r="E198" i="1"/>
  <c r="B200" i="1"/>
  <c r="K200" i="1" s="1"/>
  <c r="D199" i="1"/>
  <c r="C199" i="1"/>
  <c r="J207" i="1" l="1"/>
  <c r="H205" i="1"/>
  <c r="G204" i="1"/>
  <c r="J206" i="1"/>
  <c r="E199" i="1"/>
  <c r="B201" i="1"/>
  <c r="K201" i="1" s="1"/>
  <c r="C200" i="1"/>
  <c r="D200" i="1"/>
  <c r="G203" i="1" l="1"/>
  <c r="H204" i="1"/>
  <c r="I206" i="1"/>
  <c r="J205" i="1"/>
  <c r="E200" i="1"/>
  <c r="B202" i="1"/>
  <c r="K202" i="1" s="1"/>
  <c r="D201" i="1"/>
  <c r="C201" i="1"/>
  <c r="I205" i="1" l="1"/>
  <c r="G202" i="1"/>
  <c r="H203" i="1"/>
  <c r="E201" i="1"/>
  <c r="B203" i="1"/>
  <c r="K203" i="1" s="1"/>
  <c r="C202" i="1"/>
  <c r="D202" i="1"/>
  <c r="I204" i="1" l="1"/>
  <c r="G201" i="1"/>
  <c r="H202" i="1"/>
  <c r="E202" i="1"/>
  <c r="J204" i="1"/>
  <c r="B204" i="1"/>
  <c r="K204" i="1" s="1"/>
  <c r="C203" i="1"/>
  <c r="D203" i="1"/>
  <c r="H201" i="1" l="1"/>
  <c r="G200" i="1"/>
  <c r="I203" i="1"/>
  <c r="J202" i="1"/>
  <c r="J203" i="1"/>
  <c r="B205" i="1"/>
  <c r="K205" i="1" s="1"/>
  <c r="C204" i="1"/>
  <c r="D204" i="1"/>
  <c r="A197" i="1"/>
  <c r="E203" i="1"/>
  <c r="G199" i="1" l="1"/>
  <c r="H200" i="1"/>
  <c r="I202" i="1"/>
  <c r="J201" i="1"/>
  <c r="E204" i="1"/>
  <c r="A191" i="1"/>
  <c r="B206" i="1"/>
  <c r="K206" i="1" s="1"/>
  <c r="C205" i="1"/>
  <c r="D205" i="1"/>
  <c r="I201" i="1" l="1"/>
  <c r="H199" i="1"/>
  <c r="G198" i="1"/>
  <c r="E205" i="1"/>
  <c r="B207" i="1"/>
  <c r="K207" i="1" s="1"/>
  <c r="C206" i="1"/>
  <c r="D206" i="1"/>
  <c r="G197" i="1" l="1"/>
  <c r="H198" i="1"/>
  <c r="I200" i="1"/>
  <c r="J199" i="1"/>
  <c r="J200" i="1"/>
  <c r="E206" i="1"/>
  <c r="B208" i="1"/>
  <c r="K208" i="1" s="1"/>
  <c r="C207" i="1"/>
  <c r="D207" i="1"/>
  <c r="I199" i="1" l="1"/>
  <c r="H197" i="1"/>
  <c r="G196" i="1"/>
  <c r="E207" i="1"/>
  <c r="B209" i="1"/>
  <c r="K209" i="1" s="1"/>
  <c r="C208" i="1"/>
  <c r="D208" i="1"/>
  <c r="J198" i="1" l="1"/>
  <c r="H196" i="1"/>
  <c r="G195" i="1"/>
  <c r="I198" i="1"/>
  <c r="E208" i="1"/>
  <c r="B210" i="1"/>
  <c r="K210" i="1" s="1"/>
  <c r="C209" i="1"/>
  <c r="E209" i="1" s="1"/>
  <c r="D209" i="1"/>
  <c r="J197" i="1" l="1"/>
  <c r="H195" i="1"/>
  <c r="G194" i="1"/>
  <c r="I197" i="1"/>
  <c r="B211" i="1"/>
  <c r="K211" i="1" s="1"/>
  <c r="C210" i="1"/>
  <c r="D210" i="1"/>
  <c r="H194" i="1" l="1"/>
  <c r="G193" i="1"/>
  <c r="I196" i="1"/>
  <c r="J195" i="1"/>
  <c r="J196" i="1"/>
  <c r="A204" i="1"/>
  <c r="E210" i="1"/>
  <c r="B212" i="1"/>
  <c r="K212" i="1" s="1"/>
  <c r="D211" i="1"/>
  <c r="C211" i="1"/>
  <c r="H193" i="1" l="1"/>
  <c r="G192" i="1"/>
  <c r="I195" i="1"/>
  <c r="I194" i="1"/>
  <c r="E211" i="1"/>
  <c r="B213" i="1"/>
  <c r="K213" i="1" s="1"/>
  <c r="C212" i="1"/>
  <c r="D212" i="1"/>
  <c r="A198" i="1"/>
  <c r="G191" i="1" l="1"/>
  <c r="H192" i="1"/>
  <c r="J194" i="1"/>
  <c r="I193" i="1"/>
  <c r="E212" i="1"/>
  <c r="B214" i="1"/>
  <c r="K214" i="1" s="1"/>
  <c r="D213" i="1"/>
  <c r="C213" i="1"/>
  <c r="J193" i="1" l="1"/>
  <c r="G190" i="1"/>
  <c r="H191" i="1"/>
  <c r="J192" i="1" s="1"/>
  <c r="E213" i="1"/>
  <c r="B215" i="1"/>
  <c r="K215" i="1" s="1"/>
  <c r="D214" i="1"/>
  <c r="C214" i="1"/>
  <c r="H190" i="1" l="1"/>
  <c r="G189" i="1"/>
  <c r="I192" i="1"/>
  <c r="J191" i="1"/>
  <c r="B216" i="1"/>
  <c r="K216" i="1" s="1"/>
  <c r="C215" i="1"/>
  <c r="D215" i="1"/>
  <c r="E214" i="1"/>
  <c r="G188" i="1" l="1"/>
  <c r="H189" i="1"/>
  <c r="I191" i="1"/>
  <c r="I190" i="1"/>
  <c r="B217" i="1"/>
  <c r="K217" i="1" s="1"/>
  <c r="D216" i="1"/>
  <c r="C216" i="1"/>
  <c r="E215" i="1"/>
  <c r="J190" i="1" l="1"/>
  <c r="G187" i="1"/>
  <c r="H188" i="1"/>
  <c r="E216" i="1"/>
  <c r="B218" i="1"/>
  <c r="K218" i="1" s="1"/>
  <c r="C217" i="1"/>
  <c r="D217" i="1"/>
  <c r="G186" i="1" l="1"/>
  <c r="H187" i="1"/>
  <c r="J189" i="1"/>
  <c r="J188" i="1"/>
  <c r="I189" i="1"/>
  <c r="E217" i="1"/>
  <c r="A211" i="1"/>
  <c r="A205" i="1" s="1"/>
  <c r="B219" i="1"/>
  <c r="K219" i="1" s="1"/>
  <c r="C218" i="1"/>
  <c r="D218" i="1"/>
  <c r="I188" i="1" l="1"/>
  <c r="H186" i="1"/>
  <c r="G185" i="1"/>
  <c r="E218" i="1"/>
  <c r="B220" i="1"/>
  <c r="K220" i="1" s="1"/>
  <c r="D219" i="1"/>
  <c r="C219" i="1"/>
  <c r="G184" i="1" l="1"/>
  <c r="H185" i="1"/>
  <c r="I186" i="1" s="1"/>
  <c r="I187" i="1"/>
  <c r="J187" i="1"/>
  <c r="E219" i="1"/>
  <c r="B221" i="1"/>
  <c r="K221" i="1" s="1"/>
  <c r="C220" i="1"/>
  <c r="D220" i="1"/>
  <c r="J186" i="1" l="1"/>
  <c r="H184" i="1"/>
  <c r="G183" i="1"/>
  <c r="E220" i="1"/>
  <c r="B222" i="1"/>
  <c r="K222" i="1" s="1"/>
  <c r="C221" i="1"/>
  <c r="D221" i="1"/>
  <c r="G182" i="1" l="1"/>
  <c r="H183" i="1"/>
  <c r="J185" i="1"/>
  <c r="J184" i="1"/>
  <c r="I185" i="1"/>
  <c r="E221" i="1"/>
  <c r="B223" i="1"/>
  <c r="K223" i="1" s="1"/>
  <c r="D222" i="1"/>
  <c r="C222" i="1"/>
  <c r="I184" i="1" l="1"/>
  <c r="G181" i="1"/>
  <c r="H182" i="1"/>
  <c r="I183" i="1" s="1"/>
  <c r="E222" i="1"/>
  <c r="D223" i="1"/>
  <c r="B224" i="1"/>
  <c r="K224" i="1" s="1"/>
  <c r="C223" i="1"/>
  <c r="E223" i="1" s="1"/>
  <c r="G180" i="1" l="1"/>
  <c r="H181" i="1"/>
  <c r="J183" i="1"/>
  <c r="J182" i="1"/>
  <c r="B225" i="1"/>
  <c r="K225" i="1" s="1"/>
  <c r="C224" i="1"/>
  <c r="E224" i="1" s="1"/>
  <c r="D224" i="1"/>
  <c r="I182" i="1" l="1"/>
  <c r="G179" i="1"/>
  <c r="H180" i="1"/>
  <c r="J181" i="1" s="1"/>
  <c r="B226" i="1"/>
  <c r="K226" i="1" s="1"/>
  <c r="C225" i="1"/>
  <c r="E225" i="1" s="1"/>
  <c r="D225" i="1"/>
  <c r="G178" i="1" l="1"/>
  <c r="H179" i="1"/>
  <c r="J180" i="1" s="1"/>
  <c r="I181" i="1"/>
  <c r="B227" i="1"/>
  <c r="K227" i="1" s="1"/>
  <c r="C226" i="1"/>
  <c r="E226" i="1" s="1"/>
  <c r="D226" i="1"/>
  <c r="I180" i="1" l="1"/>
  <c r="G177" i="1"/>
  <c r="H178" i="1"/>
  <c r="J179" i="1" s="1"/>
  <c r="B228" i="1"/>
  <c r="K228" i="1" s="1"/>
  <c r="C227" i="1"/>
  <c r="E227" i="1" s="1"/>
  <c r="D227" i="1"/>
  <c r="I179" i="1" l="1"/>
  <c r="G176" i="1"/>
  <c r="H177" i="1"/>
  <c r="I178" i="1"/>
  <c r="C228" i="1"/>
  <c r="E228" i="1" s="1"/>
  <c r="B229" i="1"/>
  <c r="K229" i="1" s="1"/>
  <c r="D228" i="1"/>
  <c r="G175" i="1" l="1"/>
  <c r="H176" i="1"/>
  <c r="J178" i="1"/>
  <c r="C229" i="1"/>
  <c r="E229" i="1" s="1"/>
  <c r="B230" i="1"/>
  <c r="K230" i="1" s="1"/>
  <c r="D229" i="1"/>
  <c r="J177" i="1" l="1"/>
  <c r="G174" i="1"/>
  <c r="H175" i="1"/>
  <c r="I176" i="1" s="1"/>
  <c r="I177" i="1"/>
  <c r="D230" i="1"/>
  <c r="C230" i="1"/>
  <c r="E230" i="1" s="1"/>
  <c r="B231" i="1"/>
  <c r="K231" i="1" s="1"/>
  <c r="G173" i="1" l="1"/>
  <c r="H174" i="1"/>
  <c r="J175" i="1" s="1"/>
  <c r="J176" i="1"/>
  <c r="C231" i="1"/>
  <c r="E231" i="1" s="1"/>
  <c r="B232" i="1"/>
  <c r="K232" i="1" s="1"/>
  <c r="D231" i="1"/>
  <c r="I175" i="1" l="1"/>
  <c r="G172" i="1"/>
  <c r="H173" i="1"/>
  <c r="C232" i="1"/>
  <c r="E232" i="1" s="1"/>
  <c r="D232" i="1"/>
  <c r="B233" i="1"/>
  <c r="K233" i="1" s="1"/>
  <c r="J174" i="1" l="1"/>
  <c r="G171" i="1"/>
  <c r="H172" i="1"/>
  <c r="J173" i="1" s="1"/>
  <c r="I174" i="1"/>
  <c r="D233" i="1"/>
  <c r="C233" i="1"/>
  <c r="E233" i="1" s="1"/>
  <c r="B234" i="1"/>
  <c r="H171" i="1" l="1"/>
  <c r="I172" i="1" s="1"/>
  <c r="G170" i="1"/>
  <c r="I173" i="1"/>
  <c r="J172" i="1"/>
  <c r="B235" i="1"/>
  <c r="K234" i="1"/>
  <c r="D234" i="1"/>
  <c r="C234" i="1"/>
  <c r="E234" i="1" s="1"/>
  <c r="G169" i="1" l="1"/>
  <c r="H170" i="1"/>
  <c r="J171" i="1" s="1"/>
  <c r="C235" i="1"/>
  <c r="E235" i="1" s="1"/>
  <c r="K235" i="1"/>
  <c r="B236" i="1"/>
  <c r="D235" i="1"/>
  <c r="I171" i="1" l="1"/>
  <c r="G168" i="1"/>
  <c r="H169" i="1"/>
  <c r="I170" i="1" s="1"/>
  <c r="K236" i="1"/>
  <c r="C236" i="1"/>
  <c r="E236" i="1" s="1"/>
  <c r="B237" i="1"/>
  <c r="D236" i="1"/>
  <c r="G167" i="1" l="1"/>
  <c r="H168" i="1"/>
  <c r="J169" i="1" s="1"/>
  <c r="J170" i="1"/>
  <c r="K237" i="1"/>
  <c r="B238" i="1"/>
  <c r="C237" i="1"/>
  <c r="E237" i="1" s="1"/>
  <c r="D237" i="1"/>
  <c r="I169" i="1" l="1"/>
  <c r="H167" i="1"/>
  <c r="J168" i="1" s="1"/>
  <c r="G166" i="1"/>
  <c r="K238" i="1"/>
  <c r="C238" i="1"/>
  <c r="B239" i="1"/>
  <c r="D238" i="1"/>
  <c r="I168" i="1" l="1"/>
  <c r="H166" i="1"/>
  <c r="G165" i="1"/>
  <c r="K239" i="1"/>
  <c r="C239" i="1"/>
  <c r="D239" i="1"/>
  <c r="B240" i="1"/>
  <c r="B241" i="1" s="1"/>
  <c r="B242" i="1" s="1"/>
  <c r="E238" i="1"/>
  <c r="I167" i="1" l="1"/>
  <c r="G164" i="1"/>
  <c r="H165" i="1"/>
  <c r="J167" i="1"/>
  <c r="C242" i="1"/>
  <c r="B243" i="1"/>
  <c r="D242" i="1"/>
  <c r="C241" i="1"/>
  <c r="D241" i="1"/>
  <c r="E239" i="1"/>
  <c r="K240" i="1"/>
  <c r="D240" i="1"/>
  <c r="C240" i="1"/>
  <c r="I166" i="1" l="1"/>
  <c r="G163" i="1"/>
  <c r="H164" i="1"/>
  <c r="J166" i="1"/>
  <c r="C243" i="1"/>
  <c r="B244" i="1"/>
  <c r="D243" i="1"/>
  <c r="E240" i="1"/>
  <c r="E241" i="1" s="1"/>
  <c r="E242" i="1" s="1"/>
  <c r="I165" i="1" l="1"/>
  <c r="G162" i="1"/>
  <c r="H163" i="1"/>
  <c r="J165" i="1"/>
  <c r="C244" i="1"/>
  <c r="B245" i="1"/>
  <c r="D244" i="1"/>
  <c r="E243" i="1"/>
  <c r="I164" i="1" l="1"/>
  <c r="J164" i="1"/>
  <c r="G161" i="1"/>
  <c r="H162" i="1"/>
  <c r="J163" i="1" s="1"/>
  <c r="E244" i="1"/>
  <c r="C245" i="1"/>
  <c r="E245" i="1" s="1"/>
  <c r="D245" i="1"/>
  <c r="B246" i="1"/>
  <c r="G160" i="1" l="1"/>
  <c r="H161" i="1"/>
  <c r="J162" i="1" s="1"/>
  <c r="I163" i="1"/>
  <c r="C246" i="1"/>
  <c r="E246" i="1" s="1"/>
  <c r="B247" i="1"/>
  <c r="D246" i="1"/>
  <c r="I162" i="1" l="1"/>
  <c r="G159" i="1"/>
  <c r="H160" i="1"/>
  <c r="C247" i="1"/>
  <c r="E247" i="1" s="1"/>
  <c r="D247" i="1"/>
  <c r="B248" i="1"/>
  <c r="I161" i="1" l="1"/>
  <c r="G158" i="1"/>
  <c r="H159" i="1"/>
  <c r="I160" i="1" s="1"/>
  <c r="J161" i="1"/>
  <c r="C248" i="1"/>
  <c r="E248" i="1" s="1"/>
  <c r="D248" i="1"/>
  <c r="B249" i="1"/>
  <c r="G157" i="1" l="1"/>
  <c r="H158" i="1"/>
  <c r="J159" i="1" s="1"/>
  <c r="J160" i="1"/>
  <c r="C249" i="1"/>
  <c r="E249" i="1" s="1"/>
  <c r="D249" i="1"/>
  <c r="B250" i="1"/>
  <c r="I159" i="1" l="1"/>
  <c r="G156" i="1"/>
  <c r="H157" i="1"/>
  <c r="C250" i="1"/>
  <c r="E250" i="1" s="1"/>
  <c r="B251" i="1"/>
  <c r="D250" i="1"/>
  <c r="J158" i="1" l="1"/>
  <c r="G155" i="1"/>
  <c r="H156" i="1"/>
  <c r="I158" i="1"/>
  <c r="C251" i="1"/>
  <c r="D251" i="1"/>
  <c r="B252" i="1"/>
  <c r="I157" i="1" l="1"/>
  <c r="G154" i="1"/>
  <c r="H155" i="1"/>
  <c r="J157" i="1"/>
  <c r="C252" i="1"/>
  <c r="D252" i="1"/>
  <c r="B253" i="1"/>
  <c r="E251" i="1"/>
  <c r="I156" i="1" l="1"/>
  <c r="G153" i="1"/>
  <c r="H154" i="1"/>
  <c r="J155" i="1" s="1"/>
  <c r="J156" i="1"/>
  <c r="C253" i="1"/>
  <c r="D253" i="1"/>
  <c r="B254" i="1"/>
  <c r="B255" i="1" s="1"/>
  <c r="E252" i="1"/>
  <c r="G152" i="1" l="1"/>
  <c r="H153" i="1"/>
  <c r="I155" i="1"/>
  <c r="C255" i="1"/>
  <c r="D255" i="1"/>
  <c r="B256" i="1"/>
  <c r="I154" i="1"/>
  <c r="E253" i="1"/>
  <c r="C254" i="1"/>
  <c r="D254" i="1"/>
  <c r="D256" i="1" l="1"/>
  <c r="C256" i="1"/>
  <c r="B257" i="1"/>
  <c r="J154" i="1"/>
  <c r="E254" i="1"/>
  <c r="E255" i="1" s="1"/>
  <c r="H152" i="1"/>
  <c r="I153" i="1" s="1"/>
  <c r="G151" i="1"/>
  <c r="G150" i="1" l="1"/>
  <c r="H151" i="1"/>
  <c r="I152" i="1" s="1"/>
  <c r="J153" i="1"/>
  <c r="B258" i="1"/>
  <c r="D257" i="1"/>
  <c r="C257" i="1"/>
  <c r="E257" i="1" s="1"/>
  <c r="E256" i="1"/>
  <c r="C258" i="1" l="1"/>
  <c r="E258" i="1" s="1"/>
  <c r="D258" i="1"/>
  <c r="B259" i="1"/>
  <c r="J152" i="1"/>
  <c r="G149" i="1"/>
  <c r="H150" i="1"/>
  <c r="H149" i="1" l="1"/>
  <c r="G148" i="1"/>
  <c r="C259" i="1"/>
  <c r="B260" i="1"/>
  <c r="D259" i="1"/>
  <c r="I151" i="1"/>
  <c r="J151" i="1"/>
  <c r="G147" i="1" l="1"/>
  <c r="H148" i="1"/>
  <c r="I149" i="1" s="1"/>
  <c r="C260" i="1"/>
  <c r="D260" i="1"/>
  <c r="B261" i="1"/>
  <c r="I150" i="1"/>
  <c r="E259" i="1"/>
  <c r="J150" i="1"/>
  <c r="J149" i="1" l="1"/>
  <c r="C261" i="1"/>
  <c r="D261" i="1"/>
  <c r="B262" i="1"/>
  <c r="E260" i="1"/>
  <c r="G146" i="1"/>
  <c r="H147" i="1"/>
  <c r="C262" i="1" l="1"/>
  <c r="B263" i="1"/>
  <c r="D262" i="1"/>
  <c r="K262" i="1"/>
  <c r="E261" i="1"/>
  <c r="J148" i="1"/>
  <c r="H146" i="1"/>
  <c r="J147" i="1" s="1"/>
  <c r="G145" i="1"/>
  <c r="I148" i="1"/>
  <c r="G144" i="1" l="1"/>
  <c r="H145" i="1"/>
  <c r="C263" i="1"/>
  <c r="D263" i="1"/>
  <c r="K263" i="1"/>
  <c r="I147" i="1"/>
  <c r="E262" i="1"/>
  <c r="E263" i="1" l="1"/>
  <c r="F141" i="1" s="1"/>
  <c r="E136" i="1"/>
  <c r="G2" i="1"/>
  <c r="I146" i="1"/>
  <c r="J146" i="1"/>
  <c r="H144" i="1"/>
  <c r="G143" i="1"/>
  <c r="I145" i="1" l="1"/>
  <c r="A134" i="1"/>
  <c r="H2" i="1"/>
  <c r="J145" i="1"/>
  <c r="H143" i="1"/>
  <c r="I144" i="1" s="1"/>
  <c r="G142" i="1"/>
  <c r="H142" i="1" l="1"/>
  <c r="J143" i="1" s="1"/>
  <c r="G141" i="1"/>
  <c r="H141" i="1" s="1"/>
  <c r="I143" i="1"/>
  <c r="J144" i="1"/>
  <c r="J142" i="1" l="1"/>
  <c r="I142" i="1"/>
</calcChain>
</file>

<file path=xl/sharedStrings.xml><?xml version="1.0" encoding="utf-8"?>
<sst xmlns="http://schemas.openxmlformats.org/spreadsheetml/2006/main" count="32" uniqueCount="31">
  <si>
    <t>timestamp</t>
  </si>
  <si>
    <t>keycount</t>
  </si>
  <si>
    <t>matchesCount</t>
  </si>
  <si>
    <t>time</t>
  </si>
  <si>
    <t>Sorted entries if time correct</t>
  </si>
  <si>
    <t>https://thl.fi/fi/web/hyvinvoinnin-ja-terveyden-edistamisen-johtaminen/ajankohtaista/koronan-vaikutukset-yhteiskuntaan-ja-palveluihin#Koronavilkkua</t>
  </si>
  <si>
    <t>https://twitter.com/msrjksk/status/1310587581105659905</t>
  </si>
  <si>
    <t>Parsing A4 based on timestamp, text 2020, keyCount, matchesCount</t>
  </si>
  <si>
    <t>Tweet template:</t>
  </si>
  <si>
    <t>Matches</t>
  </si>
  <si>
    <t>Paste Android all-exposure-checks.json into A4</t>
  </si>
  <si>
    <t>https://twitter.com/spheroid/status/1317109409869406209</t>
  </si>
  <si>
    <t>Avauskoodin arvioinnista, oireista -2 päivää eteenpäin jaetaan käyttäjille:</t>
  </si>
  <si>
    <t>Keys, /5</t>
  </si>
  <si>
    <t>Vanhimmat luvut</t>
  </si>
  <si>
    <t>Koronavilkku</t>
  </si>
  <si>
    <t>LocalMax</t>
  </si>
  <si>
    <t>LocalMin</t>
  </si>
  <si>
    <t>LowestIn</t>
  </si>
  <si>
    <t>2020-11-24 Replaced MAXIF function. Now works with older Excel versions.</t>
  </si>
  <si>
    <t>Labels</t>
  </si>
  <si>
    <t>Uusin lisäys</t>
  </si>
  <si>
    <t>Vanhimmat</t>
  </si>
  <si>
    <t>Uusia ilmoitettuja COVID-19 tapauksia</t>
  </si>
  <si>
    <t>Koronavilkku päiväavaimia</t>
  </si>
  <si>
    <t>Paste to R:S from</t>
  </si>
  <si>
    <t>Time column is currently supported for ENG (FIN/UK), SWE (FIN) and FIN</t>
  </si>
  <si>
    <t xml:space="preserve">Copy G:J commands up </t>
  </si>
  <si>
    <t>Copy B.E down after adding new rows above. Not above last row.</t>
  </si>
  <si>
    <t>[{"timestamp":"26. joulukuuta 2020 klo 7.25","keyCount":266,"matchesCount":0,"appName":"Koronavilkku","hash":"H4WE2fLMsydC0klG+WZwpSCiwGzo\/i3kkMM08jt6IHM="},{"timestamp":"25. joulukuuta 2020 klo 7.12","keyCount":237,"matchesCount":0,"appName":"Koronavilkku","hash":"9M5IBZ2KUz8ULTSx2iXp2mZwb67hdp52JxoZvjgz+LQ="},{"timestamp":"24. joulukuuta 2020 klo 7.08","keyCount":442,"matchesCount":0,"appName":"Koronavilkku","hash":"tFKkf4lWOz4bXP3Ldufn0hDUmCerGO+yLn8lgHHqr4Y="},{"timestamp":"23. joulukuuta 2020 klo 7.02","keyCount":457,"matchesCount":0,"appName":"Koronavilkku","hash":"TgRRx\/p+QOqkx9fCCaoK4B6bpBTU5JaoPnYUi1IM2Vg="},{"timestamp":"22. joulukuuta 2020 klo 6.45","keyCount":495,"matchesCount":0,"appName":"Koronavilkku","hash":"UjYo6\/8fA8VrfdCkBSLbZnVN5F0Voa+I2InLx\/D2GeQ="},{"timestamp":"21. joulukuuta 2020 klo 6.43","keyCount":436,"matchesCount":0,"appName":"Koronavilkku","hash":"vc\/hVDWDJqdneV6aw30Hempc2gWpdHJJwwZaK5gwZnk="},{"timestamp":"20. joulukuuta 2020 klo 6.41","keyCount":393,"matchesCount":0,"appName":"Koronavilkku","hash":"gcJ4Cq5QInInvmkKccercVUGXVXSUMYtTPBovz2lLsE="},{"timestamp":"19. joulukuuta 2020 klo 6.11","keyCount":486,"matchesCount":0,"appName":"Koronavilkku","hash":"MW2NCRV+T4pKhM+nCobv97grkEllDzZkzicN4u7fRYg="},{"timestamp":"18. joulukuuta 2020 klo 9.54","keyCount":403,"matchesCount":0,"appName":"Koronavilkku","hash":"9pHiAD59xrEAmuTLMiLdizaWpjMkyqXRZ20FbzcPaJU="},{"timestamp":"17. joulukuuta 2020 klo 9.52","keyCount":571,"matchesCount":0,"appName":"Koronavilkku","hash":"W6PEmcvnXr1LC7vZH0jhhyiwItjAWZUTbcV4turXMxQ="},{"timestamp":"16. joulukuuta 2020 klo 9.48","keyCount":640,"matchesCount":1,"appName":"Koronavilkku","hash":"PFTTtM2ETHKCD+yJyPM32IRfXAffNd6M6oOUS9Fo8Ug="},{"timestamp":"15. joulukuuta 2020 klo 9.47","keyCount":504,"matchesCount":0,"appName":"Koronavilkku","hash":"\/sqZhgbdlMftoW7mgDzoogQqpd44RPl+6e2UjMz2g+c="},{"timestamp":"14. joulukuuta 2020 klo 9.43","keyCount":443,"matchesCount":0,"appName":"Koronavilkku","hash":"p4EJ4hQIxVKow09lK30xjzRGfG7at5+xk\/ui02xmYRg="},{"timestamp":"13. joulukuuta 2020 klo 9.06","keyCount":598,"matchesCount":0,"appName":"Koronavilkku","hash":"5w3eCs6Xn+NgRNZEwRfHKDRyN+dTz6CQvQuFWVrt0cs="},{"timestamp":"12. joulukuuta 2020 klo 8.49","keyCount":588,"matchesCount":0,"appName":"Koronavilkku","hash":"lL05mDJV9VI1LSRdVC1LI\/ISMRpJQ2EFalDg0xheyW4="},{"timestamp":"11. joulukuuta 2020 klo 8.10","keyCount":897,"matchesCount":0,"appName":"Koronavilkku","hash":"OAOJ921T2J34LlK87JDiWrNamZQUphSO1DgSGpcqVm0="}]</t>
  </si>
  <si>
    <t>Koronavilkku history data, copy each week old entries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</si>
</sst>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d/m"/>
    <numFmt numFmtId="166" formatCode="d/m/yyyy;@"/>
  </numFmts>
  <fonts count="4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System-ui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9" fontId="2" fillId="0" borderId="0" applyFont="0" applyFill="0" applyBorder="0" applyAlignment="0" applyProtection="0"/>
  </cellStyleXfs>
  <cellXfs count="19">
    <xf numFmtId="0" fontId="0" fillId="0" borderId="0" xfId="0"/>
    <xf numFmtId="0" fontId="0" fillId="2" borderId="0" xfId="0" applyFill="1"/>
    <xf numFmtId="0" fontId="0" fillId="3" borderId="0" xfId="0" applyFill="1"/>
    <xf numFmtId="14" fontId="0" fillId="0" borderId="0" xfId="0" applyNumberFormat="1"/>
    <xf numFmtId="14" fontId="0" fillId="2" borderId="0" xfId="0" applyNumberFormat="1" applyFill="1"/>
    <xf numFmtId="14" fontId="0" fillId="3" borderId="0" xfId="0" applyNumberFormat="1" applyFill="1"/>
    <xf numFmtId="0" fontId="1" fillId="0" borderId="0" xfId="1"/>
    <xf numFmtId="0" fontId="0" fillId="0" borderId="0" xfId="0" applyNumberFormat="1"/>
    <xf numFmtId="0" fontId="3" fillId="0" borderId="0" xfId="0" applyFont="1"/>
    <xf numFmtId="9" fontId="0" fillId="0" borderId="0" xfId="2" applyFont="1"/>
    <xf numFmtId="164" fontId="0" fillId="0" borderId="0" xfId="0" applyNumberFormat="1"/>
    <xf numFmtId="0" fontId="0" fillId="3" borderId="0" xfId="0" applyFill="1"/>
    <xf numFmtId="14" fontId="0" fillId="3" borderId="0" xfId="0" applyNumberFormat="1" applyFill="1"/>
    <xf numFmtId="2" fontId="0" fillId="0" borderId="0" xfId="0" applyNumberFormat="1"/>
    <xf numFmtId="165" fontId="0" fillId="0" borderId="0" xfId="0" applyNumberFormat="1"/>
    <xf numFmtId="165" fontId="0" fillId="0" borderId="0" xfId="0" applyNumberFormat="1" applyFill="1"/>
    <xf numFmtId="0" fontId="0" fillId="0" borderId="0" xfId="0" applyFill="1"/>
    <xf numFmtId="14" fontId="0" fillId="0" borderId="0" xfId="0" applyNumberFormat="1" applyFill="1"/>
    <xf numFmtId="166" fontId="0" fillId="2" borderId="0" xfId="0" applyNumberFormat="1" applyFill="1"/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Exposure</a:t>
            </a:r>
            <a:r>
              <a:rPr lang="en-US" baseline="0"/>
              <a:t> notification k</a:t>
            </a:r>
            <a:r>
              <a:rPr lang="en-US"/>
              <a:t>ey count</a:t>
            </a:r>
          </a:p>
        </c:rich>
      </c:tx>
      <c:layout>
        <c:manualLayout>
          <c:xMode val="edge"/>
          <c:yMode val="edge"/>
          <c:x val="0.32647585353511738"/>
          <c:y val="2.028985558699723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261981368937759"/>
          <c:y val="0.12388474580964778"/>
          <c:w val="0.84256843114483493"/>
          <c:h val="0.87611525419035219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Android!$D$8</c:f>
              <c:strCache>
                <c:ptCount val="1"/>
                <c:pt idx="0">
                  <c:v>keycount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Android!$B$9:$B$22</c:f>
              <c:strCache>
                <c:ptCount val="14"/>
                <c:pt idx="0">
                  <c:v>26. joulukuuta</c:v>
                </c:pt>
                <c:pt idx="1">
                  <c:v>25. joulukuuta</c:v>
                </c:pt>
                <c:pt idx="2">
                  <c:v>24. joulukuuta</c:v>
                </c:pt>
                <c:pt idx="3">
                  <c:v>23. joulukuuta</c:v>
                </c:pt>
                <c:pt idx="4">
                  <c:v>22. joulukuuta</c:v>
                </c:pt>
                <c:pt idx="5">
                  <c:v>21. joulukuuta</c:v>
                </c:pt>
                <c:pt idx="6">
                  <c:v>20. joulukuuta</c:v>
                </c:pt>
                <c:pt idx="7">
                  <c:v>19. joulukuuta</c:v>
                </c:pt>
                <c:pt idx="8">
                  <c:v>18. joulukuuta</c:v>
                </c:pt>
                <c:pt idx="9">
                  <c:v>17. joulukuuta</c:v>
                </c:pt>
                <c:pt idx="10">
                  <c:v>16. joulukuuta</c:v>
                </c:pt>
                <c:pt idx="11">
                  <c:v>15. joulukuuta</c:v>
                </c:pt>
                <c:pt idx="12">
                  <c:v>14. joulukuuta</c:v>
                </c:pt>
                <c:pt idx="13">
                  <c:v>13. joulukuuta</c:v>
                </c:pt>
              </c:strCache>
            </c:strRef>
          </c:cat>
          <c:val>
            <c:numRef>
              <c:f>Android!$D$9:$D$22</c:f>
              <c:numCache>
                <c:formatCode>General</c:formatCode>
                <c:ptCount val="14"/>
                <c:pt idx="0">
                  <c:v>266</c:v>
                </c:pt>
                <c:pt idx="1">
                  <c:v>237</c:v>
                </c:pt>
                <c:pt idx="2">
                  <c:v>442</c:v>
                </c:pt>
                <c:pt idx="3">
                  <c:v>457</c:v>
                </c:pt>
                <c:pt idx="4">
                  <c:v>495</c:v>
                </c:pt>
                <c:pt idx="5">
                  <c:v>436</c:v>
                </c:pt>
                <c:pt idx="6">
                  <c:v>393</c:v>
                </c:pt>
                <c:pt idx="7">
                  <c:v>486</c:v>
                </c:pt>
                <c:pt idx="8">
                  <c:v>403</c:v>
                </c:pt>
                <c:pt idx="9">
                  <c:v>571</c:v>
                </c:pt>
                <c:pt idx="10">
                  <c:v>640</c:v>
                </c:pt>
                <c:pt idx="11">
                  <c:v>504</c:v>
                </c:pt>
                <c:pt idx="12">
                  <c:v>443</c:v>
                </c:pt>
                <c:pt idx="13">
                  <c:v>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E1-4FBC-B851-994DE39C51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35327472"/>
        <c:axId val="635330752"/>
      </c:barChart>
      <c:catAx>
        <c:axId val="63532747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330752"/>
        <c:crosses val="autoZero"/>
        <c:auto val="0"/>
        <c:lblAlgn val="ctr"/>
        <c:lblOffset val="100"/>
        <c:noMultiLvlLbl val="0"/>
      </c:catAx>
      <c:valAx>
        <c:axId val="63533075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327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Android!$A$136</c:f>
          <c:strCache>
            <c:ptCount val="1"/>
            <c:pt idx="0">
              <c:v>26.12.2020 uusia Koronavilkku päiväavaimia n=266.</c:v>
            </c:pt>
          </c:strCache>
        </c:strRef>
      </c:tx>
      <c:layout>
        <c:manualLayout>
          <c:xMode val="edge"/>
          <c:yMode val="edge"/>
          <c:x val="5.3443771934114585E-2"/>
          <c:y val="3.742784958968847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1687830940441796E-2"/>
          <c:y val="1.7370173452000266E-2"/>
          <c:w val="0.94696457028094916"/>
          <c:h val="0.83648766708853217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A7C03C98-89D5-4965-9207-D2F84E69186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7722-4F14-9152-20D3A51EF43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03071BFC-6307-4FB5-9EEE-937D3B66CAF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7722-4F14-9152-20D3A51EF43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0F99B6BB-939B-44C0-BC93-72F322BA4C5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7722-4F14-9152-20D3A51EF43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ACDC7DAA-E643-41F2-9A34-D1AD78F3552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7722-4F14-9152-20D3A51EF43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0356A2F4-84DE-4E00-B18D-1E731FA9323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7722-4F14-9152-20D3A51EF43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07AF2FC6-0EA7-4A8D-89E7-273C62E4231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7722-4F14-9152-20D3A51EF431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F57ED538-0924-4316-B74E-47D38A1D824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7722-4F14-9152-20D3A51EF431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77C21BDD-79CC-4EA5-A1AF-CA8DB9F27AC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7722-4F14-9152-20D3A51EF431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333920AF-AB53-4743-8623-C34E0543558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7722-4F14-9152-20D3A51EF431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8A2CA9A4-4E35-411A-A4CA-F542350C131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7722-4F14-9152-20D3A51EF431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68FAE15B-0944-439D-AF71-5239DDD68BE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7722-4F14-9152-20D3A51EF431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0B6CFA57-DB37-45EA-B017-39C89035549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7722-4F14-9152-20D3A51EF431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3BBEB2CE-B1C1-4A4B-9537-626F5839572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7722-4F14-9152-20D3A51EF431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EBDDEF42-D6F1-49F3-B4F1-3672EFF7166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7722-4F14-9152-20D3A51EF431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EB989DD6-01B6-4C85-8458-F6B00E93FC9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7722-4F14-9152-20D3A51EF431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78FE9176-0A6C-432B-99AA-311495E8A0B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7722-4F14-9152-20D3A51EF431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7F2B25CE-4E75-4B15-BE11-17577F5654D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7722-4F14-9152-20D3A51EF431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1B70929F-75D3-4656-B17C-6AFAC8A33F4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7722-4F14-9152-20D3A51EF431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85942DD1-F075-4922-AA23-A389B9061A2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7722-4F14-9152-20D3A51EF431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6385CD8F-F607-4FA7-BBEC-91B69AF5228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7722-4F14-9152-20D3A51EF431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311658BC-6BDE-4E48-B146-930DD9F994C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7722-4F14-9152-20D3A51EF431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01D3957E-657E-49EE-8139-56EF57C9956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7722-4F14-9152-20D3A51EF431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540E10BB-D106-446A-A92E-E9510421829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7722-4F14-9152-20D3A51EF431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6DC34F40-BCEA-4B57-B2A9-D57DAC42C5B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7722-4F14-9152-20D3A51EF431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CA8DCAEF-642C-4865-AD74-C36D7817067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7722-4F14-9152-20D3A51EF431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AD0CF44E-AF54-488D-A673-4F221AE4ED5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7722-4F14-9152-20D3A51EF431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58476DD6-6CC1-4656-A000-372B8CC44E4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7722-4F14-9152-20D3A51EF431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879A6B18-8246-4BBF-8F5E-5C2071DC9A0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7722-4F14-9152-20D3A51EF431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2EDAB3CA-280A-4B59-ABA4-EBBD81C7FC6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7722-4F14-9152-20D3A51EF431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6DFAB5D2-D374-4C7E-B9CA-9D434992F99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7722-4F14-9152-20D3A51EF431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03534E8E-141C-405D-9C08-6B840BDDAA7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7722-4F14-9152-20D3A51EF431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E979D766-2908-4EA4-BF70-BE1C8E38A4B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7722-4F14-9152-20D3A51EF431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95D2C438-E2AF-408C-889D-4F5F5CD8D84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7722-4F14-9152-20D3A51EF431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A475F22B-A2F0-4C72-81B8-0C57DBFCF7A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7722-4F14-9152-20D3A51EF431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074F18A7-811D-4CF9-8838-5ADD9F14D4C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7722-4F14-9152-20D3A51EF431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7485970F-728F-4F84-B891-D8552776B43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7722-4F14-9152-20D3A51EF431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4EDDC8D6-15A1-4607-A4CA-DC1D60D618A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7722-4F14-9152-20D3A51EF431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D8ABE8A2-D147-4475-844D-96107C2BA12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7722-4F14-9152-20D3A51EF431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F6C354B3-8551-435F-9906-A97982531B4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7722-4F14-9152-20D3A51EF431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8F5AA34B-04A8-4B02-9F39-9343A698ABC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7722-4F14-9152-20D3A51EF431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8A223641-8C12-4D9D-8C5E-B5F44E931D9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7722-4F14-9152-20D3A51EF431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382CA29B-5D72-44A0-83EF-73D7BDA33EE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7722-4F14-9152-20D3A51EF431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84489A45-D240-43D4-B66C-674EAAADB00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7722-4F14-9152-20D3A51EF431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CB9ED4D4-0461-4A35-A4F1-305112E383F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7722-4F14-9152-20D3A51EF431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15186226-B80B-4682-8BAD-3B1848CF881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8-7722-4F14-9152-20D3A51EF431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383893CC-5077-4C50-B521-DF1FB03EA6E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9-7722-4F14-9152-20D3A51EF431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CA4D0BA1-6140-4EAD-A35E-47ACF9F7CC8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A-7722-4F14-9152-20D3A51EF431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fld id="{679B6A39-C563-46B8-A5BE-5A22FBCC11E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B-7722-4F14-9152-20D3A51EF431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fld id="{EC7441B3-8746-408D-8F64-C5F32FE9B99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C-7722-4F14-9152-20D3A51EF431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fld id="{0E21F57F-5C78-4F1C-BA68-FEBA09A041F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D-7722-4F14-9152-20D3A51EF431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fld id="{DCD8B84A-2716-45CF-BD50-F8A0D5FE3E2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E-7722-4F14-9152-20D3A51EF431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fld id="{0F882A8F-83CA-4DA2-817F-AB1174D1782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F-7722-4F14-9152-20D3A51EF431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fld id="{7369E79F-3B40-48AD-AECB-432DE9CCD2B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0-7722-4F14-9152-20D3A51EF431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fld id="{AC63A820-698A-4E09-A0DC-3DE83CDFD49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1-7722-4F14-9152-20D3A51EF431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fld id="{44E520A8-270A-4903-AFFD-D13CD1CC51E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2-7722-4F14-9152-20D3A51EF431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fld id="{8FCE7775-7AF6-4919-B2AB-8681034C3AA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3-7722-4F14-9152-20D3A51EF431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fld id="{4BF8EC83-7E53-41D1-8F49-AC0758B41F9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4-7722-4F14-9152-20D3A51EF431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fld id="{E6BBC883-A7E9-4883-97A6-0653C3E0DEB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5-7722-4F14-9152-20D3A51EF431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fld id="{F6DEC1DF-ECCE-4800-947C-7EEB83DC4E5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6-7722-4F14-9152-20D3A51EF431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fld id="{B0FABF41-81C7-43ED-8502-123CC6F0EF1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7-7722-4F14-9152-20D3A51EF431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fld id="{52CCC067-DC89-4E6C-B70E-E0E7719EF64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8-7722-4F14-9152-20D3A51EF431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fld id="{C8EF5114-336C-46F6-AC99-3E7E6DFBFA8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9-7722-4F14-9152-20D3A51EF431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fld id="{7AFA9D53-05A8-417F-986D-AEEE2FFCBA0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7722-4F14-9152-20D3A51EF431}"/>
                </c:ext>
              </c:extLst>
            </c:dLbl>
            <c:dLbl>
              <c:idx val="63"/>
              <c:tx>
                <c:rich>
                  <a:bodyPr/>
                  <a:lstStyle/>
                  <a:p>
                    <a:fld id="{E78DBD31-AA96-45F6-80FE-E7A0A88AAAD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9122-4399-BD62-9EBC7E391571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fld id="{27FD2B80-5DB3-4CE4-B86F-343DEC97BBA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7722-4F14-9152-20D3A51EF431}"/>
                </c:ext>
              </c:extLst>
            </c:dLbl>
            <c:dLbl>
              <c:idx val="65"/>
              <c:tx>
                <c:rich>
                  <a:bodyPr/>
                  <a:lstStyle/>
                  <a:p>
                    <a:fld id="{6C970A96-E89C-46B8-9690-FE2D48A2753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7722-4F14-9152-20D3A51EF431}"/>
                </c:ext>
              </c:extLst>
            </c:dLbl>
            <c:dLbl>
              <c:idx val="66"/>
              <c:tx>
                <c:rich>
                  <a:bodyPr/>
                  <a:lstStyle/>
                  <a:p>
                    <a:fld id="{4850D03C-3951-451F-A882-5D3602CEC77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A-7722-4F14-9152-20D3A51EF431}"/>
                </c:ext>
              </c:extLst>
            </c:dLbl>
            <c:dLbl>
              <c:idx val="67"/>
              <c:tx>
                <c:rich>
                  <a:bodyPr/>
                  <a:lstStyle/>
                  <a:p>
                    <a:fld id="{FE12A6B7-0A62-4B89-859C-FD03B367923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B-7722-4F14-9152-20D3A51EF431}"/>
                </c:ext>
              </c:extLst>
            </c:dLbl>
            <c:dLbl>
              <c:idx val="68"/>
              <c:tx>
                <c:rich>
                  <a:bodyPr/>
                  <a:lstStyle/>
                  <a:p>
                    <a:fld id="{1C848F1F-D1F5-44C8-A4DC-9BBFCB0EF63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C-7722-4F14-9152-20D3A51EF431}"/>
                </c:ext>
              </c:extLst>
            </c:dLbl>
            <c:dLbl>
              <c:idx val="69"/>
              <c:tx>
                <c:rich>
                  <a:bodyPr/>
                  <a:lstStyle/>
                  <a:p>
                    <a:fld id="{AA913213-2F9C-4279-8D9A-6F80FA65F86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D-7722-4F14-9152-20D3A51EF431}"/>
                </c:ext>
              </c:extLst>
            </c:dLbl>
            <c:dLbl>
              <c:idx val="70"/>
              <c:tx>
                <c:rich>
                  <a:bodyPr/>
                  <a:lstStyle/>
                  <a:p>
                    <a:fld id="{BBACB2F5-3A86-406E-975A-0EAF5CA566A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4DD5-4B95-9BAC-7980F04D1E11}"/>
                </c:ext>
              </c:extLst>
            </c:dLbl>
            <c:dLbl>
              <c:idx val="71"/>
              <c:tx>
                <c:rich>
                  <a:bodyPr/>
                  <a:lstStyle/>
                  <a:p>
                    <a:fld id="{5AB88BBB-9D32-45D3-B156-54CA87FAB35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E-7722-4F14-9152-20D3A51EF431}"/>
                </c:ext>
              </c:extLst>
            </c:dLbl>
            <c:dLbl>
              <c:idx val="72"/>
              <c:tx>
                <c:rich>
                  <a:bodyPr/>
                  <a:lstStyle/>
                  <a:p>
                    <a:fld id="{64F9AFF5-850B-4145-AFE0-954743ACD55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F-7722-4F14-9152-20D3A51EF431}"/>
                </c:ext>
              </c:extLst>
            </c:dLbl>
            <c:dLbl>
              <c:idx val="73"/>
              <c:tx>
                <c:rich>
                  <a:bodyPr/>
                  <a:lstStyle/>
                  <a:p>
                    <a:fld id="{6B35DEBA-06DF-4E58-A25B-C7DA5D6EC0D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0-7722-4F14-9152-20D3A51EF431}"/>
                </c:ext>
              </c:extLst>
            </c:dLbl>
            <c:dLbl>
              <c:idx val="74"/>
              <c:tx>
                <c:rich>
                  <a:bodyPr/>
                  <a:lstStyle/>
                  <a:p>
                    <a:fld id="{C5872C18-0E14-41C5-BF2F-1ECC09C6D70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1-7722-4F14-9152-20D3A51EF431}"/>
                </c:ext>
              </c:extLst>
            </c:dLbl>
            <c:dLbl>
              <c:idx val="75"/>
              <c:tx>
                <c:rich>
                  <a:bodyPr/>
                  <a:lstStyle/>
                  <a:p>
                    <a:fld id="{7BD134C2-57DD-45A1-B769-8122AAA4151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9122-4399-BD62-9EBC7E391571}"/>
                </c:ext>
              </c:extLst>
            </c:dLbl>
            <c:dLbl>
              <c:idx val="76"/>
              <c:tx>
                <c:rich>
                  <a:bodyPr/>
                  <a:lstStyle/>
                  <a:p>
                    <a:fld id="{953F4B12-6A7B-4258-B761-5C269B0769D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9122-4399-BD62-9EBC7E391571}"/>
                </c:ext>
              </c:extLst>
            </c:dLbl>
            <c:dLbl>
              <c:idx val="77"/>
              <c:tx>
                <c:rich>
                  <a:bodyPr/>
                  <a:lstStyle/>
                  <a:p>
                    <a:fld id="{F10EBFBA-00B3-4A35-AF4D-E35C867C732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9122-4399-BD62-9EBC7E391571}"/>
                </c:ext>
              </c:extLst>
            </c:dLbl>
            <c:dLbl>
              <c:idx val="78"/>
              <c:tx>
                <c:rich>
                  <a:bodyPr/>
                  <a:lstStyle/>
                  <a:p>
                    <a:fld id="{AE4C4EE9-E357-4AC7-B305-0EDD4B15779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2-7722-4F14-9152-20D3A51EF431}"/>
                </c:ext>
              </c:extLst>
            </c:dLbl>
            <c:dLbl>
              <c:idx val="79"/>
              <c:tx>
                <c:rich>
                  <a:bodyPr/>
                  <a:lstStyle/>
                  <a:p>
                    <a:fld id="{DDFA791D-36B1-4B63-B024-CB57BDFF7AA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9122-4399-BD62-9EBC7E391571}"/>
                </c:ext>
              </c:extLst>
            </c:dLbl>
            <c:dLbl>
              <c:idx val="80"/>
              <c:tx>
                <c:rich>
                  <a:bodyPr/>
                  <a:lstStyle/>
                  <a:p>
                    <a:fld id="{943D3530-FD71-4C94-AD6E-880B7066850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9122-4399-BD62-9EBC7E391571}"/>
                </c:ext>
              </c:extLst>
            </c:dLbl>
            <c:dLbl>
              <c:idx val="81"/>
              <c:tx>
                <c:rich>
                  <a:bodyPr/>
                  <a:lstStyle/>
                  <a:p>
                    <a:fld id="{1A0484C5-3370-4B88-9481-22169F6246A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9122-4399-BD62-9EBC7E391571}"/>
                </c:ext>
              </c:extLst>
            </c:dLbl>
            <c:dLbl>
              <c:idx val="82"/>
              <c:tx>
                <c:rich>
                  <a:bodyPr/>
                  <a:lstStyle/>
                  <a:p>
                    <a:fld id="{3B8D999C-7A43-47C5-83B2-0DCE27D4A4B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7722-4F14-9152-20D3A51EF431}"/>
                </c:ext>
              </c:extLst>
            </c:dLbl>
            <c:dLbl>
              <c:idx val="83"/>
              <c:tx>
                <c:rich>
                  <a:bodyPr/>
                  <a:lstStyle/>
                  <a:p>
                    <a:fld id="{36C2D515-24A5-4C34-A2C6-2DBC7CD74FF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7722-4F14-9152-20D3A51EF431}"/>
                </c:ext>
              </c:extLst>
            </c:dLbl>
            <c:dLbl>
              <c:idx val="84"/>
              <c:tx>
                <c:rich>
                  <a:bodyPr/>
                  <a:lstStyle/>
                  <a:p>
                    <a:fld id="{DBA2F75F-3C5F-4391-AAF4-90DF1E10E57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7722-4F14-9152-20D3A51EF431}"/>
                </c:ext>
              </c:extLst>
            </c:dLbl>
            <c:dLbl>
              <c:idx val="85"/>
              <c:tx>
                <c:rich>
                  <a:bodyPr/>
                  <a:lstStyle/>
                  <a:p>
                    <a:fld id="{62EB4598-70A9-4801-8E31-06C0B5CD055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7722-4F14-9152-20D3A51EF431}"/>
                </c:ext>
              </c:extLst>
            </c:dLbl>
            <c:dLbl>
              <c:idx val="86"/>
              <c:tx>
                <c:rich>
                  <a:bodyPr/>
                  <a:lstStyle/>
                  <a:p>
                    <a:fld id="{7F1CAE49-ACC5-45A8-BCEB-795FB8D7C73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7722-4F14-9152-20D3A51EF431}"/>
                </c:ext>
              </c:extLst>
            </c:dLbl>
            <c:dLbl>
              <c:idx val="87"/>
              <c:layout>
                <c:manualLayout>
                  <c:x val="-1.1305842063452717E-2"/>
                  <c:y val="-5.8706455722876548E-2"/>
                </c:manualLayout>
              </c:layout>
              <c:tx>
                <c:rich>
                  <a:bodyPr/>
                  <a:lstStyle/>
                  <a:p>
                    <a:fld id="{134B8DF8-6C22-4A81-A2C9-A7BB0AF8F96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7722-4F14-9152-20D3A51EF431}"/>
                </c:ext>
              </c:extLst>
            </c:dLbl>
            <c:dLbl>
              <c:idx val="88"/>
              <c:tx>
                <c:rich>
                  <a:bodyPr/>
                  <a:lstStyle/>
                  <a:p>
                    <a:fld id="{D7CE2FA7-0E7D-4FEA-B4E4-076F2199282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7722-4F14-9152-20D3A51EF431}"/>
                </c:ext>
              </c:extLst>
            </c:dLbl>
            <c:dLbl>
              <c:idx val="89"/>
              <c:tx>
                <c:rich>
                  <a:bodyPr/>
                  <a:lstStyle/>
                  <a:p>
                    <a:fld id="{C1012349-C290-433C-AAFF-BC1C51A8E2B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E24A-406D-AFD1-0EF1255AA3AC}"/>
                </c:ext>
              </c:extLst>
            </c:dLbl>
            <c:dLbl>
              <c:idx val="90"/>
              <c:tx>
                <c:rich>
                  <a:bodyPr/>
                  <a:lstStyle/>
                  <a:p>
                    <a:fld id="{E5B50087-EBDD-4CC8-8062-5D0FF81B698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E24A-406D-AFD1-0EF1255AA3AC}"/>
                </c:ext>
              </c:extLst>
            </c:dLbl>
            <c:dLbl>
              <c:idx val="91"/>
              <c:tx>
                <c:rich>
                  <a:bodyPr/>
                  <a:lstStyle/>
                  <a:p>
                    <a:fld id="{33E85803-F667-4056-B8D3-EC37346F054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E24A-406D-AFD1-0EF1255AA3AC}"/>
                </c:ext>
              </c:extLst>
            </c:dLbl>
            <c:dLbl>
              <c:idx val="92"/>
              <c:tx>
                <c:rich>
                  <a:bodyPr/>
                  <a:lstStyle/>
                  <a:p>
                    <a:fld id="{8A9AB7DF-EA3C-4233-BA9F-D53E7B1E0C7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E24A-406D-AFD1-0EF1255AA3AC}"/>
                </c:ext>
              </c:extLst>
            </c:dLbl>
            <c:dLbl>
              <c:idx val="93"/>
              <c:tx>
                <c:rich>
                  <a:bodyPr/>
                  <a:lstStyle/>
                  <a:p>
                    <a:fld id="{6A17BBE2-9577-498E-B4DE-98D6826052E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E24A-406D-AFD1-0EF1255AA3AC}"/>
                </c:ext>
              </c:extLst>
            </c:dLbl>
            <c:dLbl>
              <c:idx val="94"/>
              <c:tx>
                <c:rich>
                  <a:bodyPr/>
                  <a:lstStyle/>
                  <a:p>
                    <a:fld id="{F5B2F2C4-D51E-402E-92E6-77580609684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E24A-406D-AFD1-0EF1255AA3AC}"/>
                </c:ext>
              </c:extLst>
            </c:dLbl>
            <c:dLbl>
              <c:idx val="95"/>
              <c:tx>
                <c:rich>
                  <a:bodyPr/>
                  <a:lstStyle/>
                  <a:p>
                    <a:fld id="{6F9F9AB4-1781-489D-90A4-D2E915FACDD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C2D4-43BF-B10D-03476A552DB2}"/>
                </c:ext>
              </c:extLst>
            </c:dLbl>
            <c:dLbl>
              <c:idx val="96"/>
              <c:tx>
                <c:rich>
                  <a:bodyPr/>
                  <a:lstStyle/>
                  <a:p>
                    <a:fld id="{E6CC5816-1DD2-49D7-8449-7204D7C3DE4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1056-424A-B952-882C32191493}"/>
                </c:ext>
              </c:extLst>
            </c:dLbl>
            <c:dLbl>
              <c:idx val="97"/>
              <c:tx>
                <c:rich>
                  <a:bodyPr/>
                  <a:lstStyle/>
                  <a:p>
                    <a:fld id="{465F84CD-F18E-470B-8C39-29A0D1B1251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1056-424A-B952-882C32191493}"/>
                </c:ext>
              </c:extLst>
            </c:dLbl>
            <c:dLbl>
              <c:idx val="98"/>
              <c:tx>
                <c:rich>
                  <a:bodyPr/>
                  <a:lstStyle/>
                  <a:p>
                    <a:fld id="{0DA9F71A-A3D8-42F4-BFB4-FF45D2572DD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1056-424A-B952-882C32191493}"/>
                </c:ext>
              </c:extLst>
            </c:dLbl>
            <c:dLbl>
              <c:idx val="99"/>
              <c:tx>
                <c:rich>
                  <a:bodyPr/>
                  <a:lstStyle/>
                  <a:p>
                    <a:fld id="{A6BA822D-109C-45F2-9ED7-171D3886F4F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3.3084332912880231E-2"/>
                      <c:h val="4.7917409713412823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1056-424A-B952-882C32191493}"/>
                </c:ext>
              </c:extLst>
            </c:dLbl>
            <c:dLbl>
              <c:idx val="100"/>
              <c:tx>
                <c:rich>
                  <a:bodyPr/>
                  <a:lstStyle/>
                  <a:p>
                    <a:fld id="{D1E728B6-AD9C-4AEF-B5D3-69378C90768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1056-424A-B952-882C32191493}"/>
                </c:ext>
              </c:extLst>
            </c:dLbl>
            <c:dLbl>
              <c:idx val="101"/>
              <c:tx>
                <c:rich>
                  <a:bodyPr/>
                  <a:lstStyle/>
                  <a:p>
                    <a:fld id="{BCE09CD8-35C8-4422-98EB-155CC241616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CEE0-44E4-BE37-C374CF4B2E3A}"/>
                </c:ext>
              </c:extLst>
            </c:dLbl>
            <c:dLbl>
              <c:idx val="102"/>
              <c:tx>
                <c:rich>
                  <a:bodyPr/>
                  <a:lstStyle/>
                  <a:p>
                    <a:fld id="{C0FEE09E-F06D-435A-9951-D5EDB972EC4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E63D-460A-B922-F5D30B99A840}"/>
                </c:ext>
              </c:extLst>
            </c:dLbl>
            <c:dLbl>
              <c:idx val="103"/>
              <c:tx>
                <c:rich>
                  <a:bodyPr/>
                  <a:lstStyle/>
                  <a:p>
                    <a:fld id="{FC4F8191-5116-4F9A-81CF-C8F753E5491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E63D-460A-B922-F5D30B99A840}"/>
                </c:ext>
              </c:extLst>
            </c:dLbl>
            <c:dLbl>
              <c:idx val="104"/>
              <c:tx>
                <c:rich>
                  <a:bodyPr/>
                  <a:lstStyle/>
                  <a:p>
                    <a:fld id="{2658D6B5-D719-4E9C-8F25-19A3C5E6638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E63D-460A-B922-F5D30B99A840}"/>
                </c:ext>
              </c:extLst>
            </c:dLbl>
            <c:dLbl>
              <c:idx val="105"/>
              <c:tx>
                <c:rich>
                  <a:bodyPr/>
                  <a:lstStyle/>
                  <a:p>
                    <a:fld id="{49DEF648-386D-4080-B6EB-95F0ED23DFA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E63D-460A-B922-F5D30B99A840}"/>
                </c:ext>
              </c:extLst>
            </c:dLbl>
            <c:dLbl>
              <c:idx val="106"/>
              <c:tx>
                <c:rich>
                  <a:bodyPr/>
                  <a:lstStyle/>
                  <a:p>
                    <a:fld id="{CE7D0E84-17DC-4A9C-A20B-7D3251334C8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E63D-460A-B922-F5D30B99A840}"/>
                </c:ext>
              </c:extLst>
            </c:dLbl>
            <c:dLbl>
              <c:idx val="107"/>
              <c:tx>
                <c:rich>
                  <a:bodyPr/>
                  <a:lstStyle/>
                  <a:p>
                    <a:fld id="{D6017213-1B27-4627-AE00-27CC551EDFC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E63D-460A-B922-F5D30B99A840}"/>
                </c:ext>
              </c:extLst>
            </c:dLbl>
            <c:dLbl>
              <c:idx val="108"/>
              <c:tx>
                <c:rich>
                  <a:bodyPr/>
                  <a:lstStyle/>
                  <a:p>
                    <a:fld id="{018AF045-5D24-43EB-8DD7-38AB50E7EBE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FBD0-4045-9B8A-BDA23E6BDC28}"/>
                </c:ext>
              </c:extLst>
            </c:dLbl>
            <c:dLbl>
              <c:idx val="109"/>
              <c:tx>
                <c:rich>
                  <a:bodyPr/>
                  <a:lstStyle/>
                  <a:p>
                    <a:fld id="{28D222D5-BED9-4E3C-8957-011F45F5C07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D6A3-4EA2-83E7-417BAC548B58}"/>
                </c:ext>
              </c:extLst>
            </c:dLbl>
            <c:dLbl>
              <c:idx val="110"/>
              <c:tx>
                <c:rich>
                  <a:bodyPr/>
                  <a:lstStyle/>
                  <a:p>
                    <a:fld id="{16B4E7FB-E56F-4155-A644-F16684D469A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D6A3-4EA2-83E7-417BAC548B58}"/>
                </c:ext>
              </c:extLst>
            </c:dLbl>
            <c:dLbl>
              <c:idx val="111"/>
              <c:tx>
                <c:rich>
                  <a:bodyPr/>
                  <a:lstStyle/>
                  <a:p>
                    <a:fld id="{4DDC2041-5CC8-47C8-831A-CDE35C0D996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D6A3-4EA2-83E7-417BAC548B58}"/>
                </c:ext>
              </c:extLst>
            </c:dLbl>
            <c:dLbl>
              <c:idx val="112"/>
              <c:tx>
                <c:rich>
                  <a:bodyPr/>
                  <a:lstStyle/>
                  <a:p>
                    <a:fld id="{8996513A-E0DD-40AF-A0D6-98CA412165C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D6A3-4EA2-83E7-417BAC548B58}"/>
                </c:ext>
              </c:extLst>
            </c:dLbl>
            <c:dLbl>
              <c:idx val="113"/>
              <c:tx>
                <c:rich>
                  <a:bodyPr/>
                  <a:lstStyle/>
                  <a:p>
                    <a:fld id="{2F817661-813E-4A79-AB23-5536C53D646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D6A3-4EA2-83E7-417BAC548B58}"/>
                </c:ext>
              </c:extLst>
            </c:dLbl>
            <c:dLbl>
              <c:idx val="114"/>
              <c:tx>
                <c:rich>
                  <a:bodyPr/>
                  <a:lstStyle/>
                  <a:p>
                    <a:fld id="{06389690-3865-4A55-8BA0-45380D48E9C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D6A3-4EA2-83E7-417BAC548B58}"/>
                </c:ext>
              </c:extLst>
            </c:dLbl>
            <c:dLbl>
              <c:idx val="115"/>
              <c:tx>
                <c:rich>
                  <a:bodyPr/>
                  <a:lstStyle/>
                  <a:p>
                    <a:fld id="{B2E4A59C-FD9F-476D-8742-F505A948E19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06DA-4923-A509-5DAB0DFE38D4}"/>
                </c:ext>
              </c:extLst>
            </c:dLbl>
            <c:dLbl>
              <c:idx val="116"/>
              <c:tx>
                <c:rich>
                  <a:bodyPr/>
                  <a:lstStyle/>
                  <a:p>
                    <a:fld id="{108A65B6-F1CB-480A-8CD3-CB2659430BD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C26A-4DF4-9126-C6224C769E21}"/>
                </c:ext>
              </c:extLst>
            </c:dLbl>
            <c:dLbl>
              <c:idx val="117"/>
              <c:tx>
                <c:rich>
                  <a:bodyPr/>
                  <a:lstStyle/>
                  <a:p>
                    <a:fld id="{FFDC9D2F-5E35-488C-BD05-B748DB2FDB7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C26A-4DF4-9126-C6224C769E21}"/>
                </c:ext>
              </c:extLst>
            </c:dLbl>
            <c:dLbl>
              <c:idx val="118"/>
              <c:tx>
                <c:rich>
                  <a:bodyPr/>
                  <a:lstStyle/>
                  <a:p>
                    <a:fld id="{5FDEE7C8-F6D6-4465-B111-C7067697A6F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C26A-4DF4-9126-C6224C769E21}"/>
                </c:ext>
              </c:extLst>
            </c:dLbl>
            <c:dLbl>
              <c:idx val="119"/>
              <c:tx>
                <c:rich>
                  <a:bodyPr/>
                  <a:lstStyle/>
                  <a:p>
                    <a:fld id="{7086B6A1-FF71-47DB-BE07-399857BEDFE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C26A-4DF4-9126-C6224C769E21}"/>
                </c:ext>
              </c:extLst>
            </c:dLbl>
            <c:dLbl>
              <c:idx val="120"/>
              <c:tx>
                <c:rich>
                  <a:bodyPr/>
                  <a:lstStyle/>
                  <a:p>
                    <a:fld id="{7B90396D-CB4E-482C-AFFF-AC74AEF1362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C26A-4DF4-9126-C6224C769E21}"/>
                </c:ext>
              </c:extLst>
            </c:dLbl>
            <c:dLbl>
              <c:idx val="121"/>
              <c:tx>
                <c:rich>
                  <a:bodyPr/>
                  <a:lstStyle/>
                  <a:p>
                    <a:fld id="{9FFB8D8E-8D9F-4C1D-971F-9FA612DB564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C26A-4DF4-9126-C6224C769E21}"/>
                </c:ext>
              </c:extLst>
            </c:dLbl>
            <c:dLbl>
              <c:idx val="122"/>
              <c:layout>
                <c:manualLayout>
                  <c:x val="-1.60361457054283E-16"/>
                  <c:y val="-4.9579441794928146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5A7633AF-557D-4C44-8D25-30A05C8C5205}" type="CELLRANGE">
                      <a:rPr lang="en-US"/>
                      <a:pPr>
                        <a:defRPr/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3.3400215146969302E-2"/>
                      <c:h val="6.0270011451077202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D8FB-4AC3-B536-9F99331ABE4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cat>
            <c:numRef>
              <c:f>Android!$B$141:$B$263</c:f>
              <c:numCache>
                <c:formatCode>d/m</c:formatCode>
                <c:ptCount val="123"/>
                <c:pt idx="0">
                  <c:v>44191</c:v>
                </c:pt>
                <c:pt idx="1">
                  <c:v>44190</c:v>
                </c:pt>
                <c:pt idx="2">
                  <c:v>44189</c:v>
                </c:pt>
                <c:pt idx="3">
                  <c:v>44188</c:v>
                </c:pt>
                <c:pt idx="4">
                  <c:v>44187</c:v>
                </c:pt>
                <c:pt idx="5">
                  <c:v>44186</c:v>
                </c:pt>
                <c:pt idx="6">
                  <c:v>44185</c:v>
                </c:pt>
                <c:pt idx="7">
                  <c:v>44184</c:v>
                </c:pt>
                <c:pt idx="8">
                  <c:v>44183</c:v>
                </c:pt>
                <c:pt idx="9">
                  <c:v>44182</c:v>
                </c:pt>
                <c:pt idx="10">
                  <c:v>44181</c:v>
                </c:pt>
                <c:pt idx="11">
                  <c:v>44180</c:v>
                </c:pt>
                <c:pt idx="12">
                  <c:v>44179</c:v>
                </c:pt>
                <c:pt idx="13">
                  <c:v>44178</c:v>
                </c:pt>
                <c:pt idx="14">
                  <c:v>44177</c:v>
                </c:pt>
                <c:pt idx="15">
                  <c:v>44176</c:v>
                </c:pt>
                <c:pt idx="16">
                  <c:v>44175</c:v>
                </c:pt>
                <c:pt idx="17">
                  <c:v>44174</c:v>
                </c:pt>
                <c:pt idx="18">
                  <c:v>44173</c:v>
                </c:pt>
                <c:pt idx="19">
                  <c:v>44172</c:v>
                </c:pt>
                <c:pt idx="20">
                  <c:v>44171</c:v>
                </c:pt>
                <c:pt idx="21">
                  <c:v>44170</c:v>
                </c:pt>
                <c:pt idx="22">
                  <c:v>44169</c:v>
                </c:pt>
                <c:pt idx="23">
                  <c:v>44168</c:v>
                </c:pt>
                <c:pt idx="24">
                  <c:v>44167</c:v>
                </c:pt>
                <c:pt idx="25">
                  <c:v>44166</c:v>
                </c:pt>
                <c:pt idx="26">
                  <c:v>44165</c:v>
                </c:pt>
                <c:pt idx="27">
                  <c:v>44164</c:v>
                </c:pt>
                <c:pt idx="28">
                  <c:v>44163</c:v>
                </c:pt>
                <c:pt idx="29">
                  <c:v>44162</c:v>
                </c:pt>
                <c:pt idx="30">
                  <c:v>44161</c:v>
                </c:pt>
                <c:pt idx="31">
                  <c:v>44160</c:v>
                </c:pt>
                <c:pt idx="32">
                  <c:v>44159</c:v>
                </c:pt>
                <c:pt idx="33">
                  <c:v>44158</c:v>
                </c:pt>
                <c:pt idx="34">
                  <c:v>44157</c:v>
                </c:pt>
                <c:pt idx="35">
                  <c:v>44156</c:v>
                </c:pt>
                <c:pt idx="36">
                  <c:v>44155</c:v>
                </c:pt>
                <c:pt idx="37">
                  <c:v>44154</c:v>
                </c:pt>
                <c:pt idx="38">
                  <c:v>44153</c:v>
                </c:pt>
                <c:pt idx="39">
                  <c:v>44152</c:v>
                </c:pt>
                <c:pt idx="40">
                  <c:v>44151</c:v>
                </c:pt>
                <c:pt idx="41">
                  <c:v>44150</c:v>
                </c:pt>
                <c:pt idx="42">
                  <c:v>44149</c:v>
                </c:pt>
                <c:pt idx="43">
                  <c:v>44148</c:v>
                </c:pt>
                <c:pt idx="44">
                  <c:v>44147</c:v>
                </c:pt>
                <c:pt idx="45">
                  <c:v>44146</c:v>
                </c:pt>
                <c:pt idx="46">
                  <c:v>44145</c:v>
                </c:pt>
                <c:pt idx="47">
                  <c:v>44144</c:v>
                </c:pt>
                <c:pt idx="48">
                  <c:v>44143</c:v>
                </c:pt>
                <c:pt idx="49">
                  <c:v>44142</c:v>
                </c:pt>
                <c:pt idx="50">
                  <c:v>44141</c:v>
                </c:pt>
                <c:pt idx="51">
                  <c:v>44140</c:v>
                </c:pt>
                <c:pt idx="52">
                  <c:v>44139</c:v>
                </c:pt>
                <c:pt idx="53">
                  <c:v>44138</c:v>
                </c:pt>
                <c:pt idx="54">
                  <c:v>44137</c:v>
                </c:pt>
                <c:pt idx="55">
                  <c:v>44136</c:v>
                </c:pt>
                <c:pt idx="56">
                  <c:v>44135</c:v>
                </c:pt>
                <c:pt idx="57">
                  <c:v>44134</c:v>
                </c:pt>
                <c:pt idx="58">
                  <c:v>44133</c:v>
                </c:pt>
                <c:pt idx="59">
                  <c:v>44132</c:v>
                </c:pt>
                <c:pt idx="60">
                  <c:v>44131</c:v>
                </c:pt>
                <c:pt idx="61">
                  <c:v>44130</c:v>
                </c:pt>
                <c:pt idx="62">
                  <c:v>44129</c:v>
                </c:pt>
                <c:pt idx="63">
                  <c:v>44128</c:v>
                </c:pt>
                <c:pt idx="64">
                  <c:v>44127</c:v>
                </c:pt>
                <c:pt idx="65">
                  <c:v>44126</c:v>
                </c:pt>
                <c:pt idx="66">
                  <c:v>44125</c:v>
                </c:pt>
                <c:pt idx="67">
                  <c:v>44124</c:v>
                </c:pt>
                <c:pt idx="68">
                  <c:v>44123</c:v>
                </c:pt>
                <c:pt idx="69">
                  <c:v>44122</c:v>
                </c:pt>
                <c:pt idx="70">
                  <c:v>44121</c:v>
                </c:pt>
                <c:pt idx="71">
                  <c:v>44120</c:v>
                </c:pt>
                <c:pt idx="72">
                  <c:v>44119</c:v>
                </c:pt>
                <c:pt idx="73">
                  <c:v>44118</c:v>
                </c:pt>
                <c:pt idx="74">
                  <c:v>44117</c:v>
                </c:pt>
                <c:pt idx="75">
                  <c:v>44116</c:v>
                </c:pt>
                <c:pt idx="76">
                  <c:v>44115</c:v>
                </c:pt>
                <c:pt idx="77">
                  <c:v>44114</c:v>
                </c:pt>
                <c:pt idx="78">
                  <c:v>44113</c:v>
                </c:pt>
                <c:pt idx="79">
                  <c:v>44112</c:v>
                </c:pt>
                <c:pt idx="80">
                  <c:v>44111</c:v>
                </c:pt>
                <c:pt idx="81">
                  <c:v>44110</c:v>
                </c:pt>
                <c:pt idx="82">
                  <c:v>44109</c:v>
                </c:pt>
                <c:pt idx="83">
                  <c:v>44108</c:v>
                </c:pt>
                <c:pt idx="84">
                  <c:v>44107</c:v>
                </c:pt>
                <c:pt idx="85">
                  <c:v>44106</c:v>
                </c:pt>
                <c:pt idx="86">
                  <c:v>44105</c:v>
                </c:pt>
                <c:pt idx="87">
                  <c:v>44104</c:v>
                </c:pt>
                <c:pt idx="88">
                  <c:v>44103</c:v>
                </c:pt>
                <c:pt idx="89">
                  <c:v>44102</c:v>
                </c:pt>
                <c:pt idx="90">
                  <c:v>44101</c:v>
                </c:pt>
                <c:pt idx="91">
                  <c:v>44100</c:v>
                </c:pt>
                <c:pt idx="92">
                  <c:v>44099</c:v>
                </c:pt>
                <c:pt idx="93">
                  <c:v>44098</c:v>
                </c:pt>
                <c:pt idx="94">
                  <c:v>44097</c:v>
                </c:pt>
                <c:pt idx="95">
                  <c:v>44096</c:v>
                </c:pt>
                <c:pt idx="96">
                  <c:v>44095</c:v>
                </c:pt>
                <c:pt idx="97">
                  <c:v>44094</c:v>
                </c:pt>
                <c:pt idx="98">
                  <c:v>44093</c:v>
                </c:pt>
                <c:pt idx="99">
                  <c:v>44092</c:v>
                </c:pt>
                <c:pt idx="100">
                  <c:v>44091</c:v>
                </c:pt>
                <c:pt idx="101">
                  <c:v>44090</c:v>
                </c:pt>
                <c:pt idx="102">
                  <c:v>44089</c:v>
                </c:pt>
                <c:pt idx="103">
                  <c:v>44088</c:v>
                </c:pt>
                <c:pt idx="104">
                  <c:v>44087</c:v>
                </c:pt>
                <c:pt idx="105">
                  <c:v>44086</c:v>
                </c:pt>
                <c:pt idx="106">
                  <c:v>44085</c:v>
                </c:pt>
                <c:pt idx="107">
                  <c:v>44084</c:v>
                </c:pt>
                <c:pt idx="108">
                  <c:v>44083</c:v>
                </c:pt>
                <c:pt idx="109">
                  <c:v>44082</c:v>
                </c:pt>
                <c:pt idx="110">
                  <c:v>44081</c:v>
                </c:pt>
                <c:pt idx="111">
                  <c:v>44080</c:v>
                </c:pt>
                <c:pt idx="112">
                  <c:v>44079</c:v>
                </c:pt>
                <c:pt idx="113">
                  <c:v>44078</c:v>
                </c:pt>
                <c:pt idx="114">
                  <c:v>44077</c:v>
                </c:pt>
                <c:pt idx="115">
                  <c:v>44077</c:v>
                </c:pt>
                <c:pt idx="116">
                  <c:v>44077</c:v>
                </c:pt>
                <c:pt idx="117">
                  <c:v>44077</c:v>
                </c:pt>
                <c:pt idx="118">
                  <c:v>44077</c:v>
                </c:pt>
                <c:pt idx="119">
                  <c:v>44077</c:v>
                </c:pt>
                <c:pt idx="120">
                  <c:v>44077</c:v>
                </c:pt>
                <c:pt idx="121">
                  <c:v>44077</c:v>
                </c:pt>
                <c:pt idx="122">
                  <c:v>44077</c:v>
                </c:pt>
              </c:numCache>
            </c:numRef>
          </c:cat>
          <c:val>
            <c:numRef>
              <c:f>Android!$C$141:$C$263</c:f>
              <c:numCache>
                <c:formatCode>General</c:formatCode>
                <c:ptCount val="123"/>
                <c:pt idx="0">
                  <c:v>266</c:v>
                </c:pt>
                <c:pt idx="1">
                  <c:v>237</c:v>
                </c:pt>
                <c:pt idx="2">
                  <c:v>442</c:v>
                </c:pt>
                <c:pt idx="3">
                  <c:v>457</c:v>
                </c:pt>
                <c:pt idx="4">
                  <c:v>495</c:v>
                </c:pt>
                <c:pt idx="5">
                  <c:v>436</c:v>
                </c:pt>
                <c:pt idx="6">
                  <c:v>393</c:v>
                </c:pt>
                <c:pt idx="7">
                  <c:v>486</c:v>
                </c:pt>
                <c:pt idx="8">
                  <c:v>403</c:v>
                </c:pt>
                <c:pt idx="9">
                  <c:v>571</c:v>
                </c:pt>
                <c:pt idx="10">
                  <c:v>640</c:v>
                </c:pt>
                <c:pt idx="11">
                  <c:v>504</c:v>
                </c:pt>
                <c:pt idx="12">
                  <c:v>443</c:v>
                </c:pt>
                <c:pt idx="13">
                  <c:v>598</c:v>
                </c:pt>
                <c:pt idx="14">
                  <c:v>588</c:v>
                </c:pt>
                <c:pt idx="15">
                  <c:v>897</c:v>
                </c:pt>
                <c:pt idx="16">
                  <c:v>710</c:v>
                </c:pt>
                <c:pt idx="17">
                  <c:v>817</c:v>
                </c:pt>
                <c:pt idx="18">
                  <c:v>695</c:v>
                </c:pt>
                <c:pt idx="19">
                  <c:v>531</c:v>
                </c:pt>
                <c:pt idx="20">
                  <c:v>865</c:v>
                </c:pt>
                <c:pt idx="21">
                  <c:v>845</c:v>
                </c:pt>
                <c:pt idx="22">
                  <c:v>748</c:v>
                </c:pt>
                <c:pt idx="23">
                  <c:v>714</c:v>
                </c:pt>
                <c:pt idx="24">
                  <c:v>995</c:v>
                </c:pt>
                <c:pt idx="25">
                  <c:v>722</c:v>
                </c:pt>
                <c:pt idx="26">
                  <c:v>725</c:v>
                </c:pt>
                <c:pt idx="27">
                  <c:v>753</c:v>
                </c:pt>
                <c:pt idx="28">
                  <c:v>1025</c:v>
                </c:pt>
                <c:pt idx="29">
                  <c:v>838</c:v>
                </c:pt>
                <c:pt idx="30">
                  <c:v>923</c:v>
                </c:pt>
                <c:pt idx="31">
                  <c:v>1098</c:v>
                </c:pt>
                <c:pt idx="32">
                  <c:v>874</c:v>
                </c:pt>
                <c:pt idx="33">
                  <c:v>383</c:v>
                </c:pt>
                <c:pt idx="34">
                  <c:v>485</c:v>
                </c:pt>
                <c:pt idx="35">
                  <c:v>626</c:v>
                </c:pt>
                <c:pt idx="36">
                  <c:v>518</c:v>
                </c:pt>
                <c:pt idx="37">
                  <c:v>537</c:v>
                </c:pt>
                <c:pt idx="38">
                  <c:v>458</c:v>
                </c:pt>
                <c:pt idx="39">
                  <c:v>389</c:v>
                </c:pt>
                <c:pt idx="40">
                  <c:v>301</c:v>
                </c:pt>
                <c:pt idx="41">
                  <c:v>321</c:v>
                </c:pt>
                <c:pt idx="42">
                  <c:v>279</c:v>
                </c:pt>
                <c:pt idx="43">
                  <c:v>280</c:v>
                </c:pt>
                <c:pt idx="44">
                  <c:v>255</c:v>
                </c:pt>
                <c:pt idx="45">
                  <c:v>248</c:v>
                </c:pt>
                <c:pt idx="46">
                  <c:v>202</c:v>
                </c:pt>
                <c:pt idx="47">
                  <c:v>171</c:v>
                </c:pt>
                <c:pt idx="48">
                  <c:v>252</c:v>
                </c:pt>
                <c:pt idx="49">
                  <c:v>365</c:v>
                </c:pt>
                <c:pt idx="50">
                  <c:v>378</c:v>
                </c:pt>
                <c:pt idx="51">
                  <c:v>309</c:v>
                </c:pt>
                <c:pt idx="52">
                  <c:v>345</c:v>
                </c:pt>
                <c:pt idx="53">
                  <c:v>252</c:v>
                </c:pt>
                <c:pt idx="54">
                  <c:v>241</c:v>
                </c:pt>
                <c:pt idx="55">
                  <c:v>240</c:v>
                </c:pt>
                <c:pt idx="56">
                  <c:v>372</c:v>
                </c:pt>
                <c:pt idx="57">
                  <c:v>367</c:v>
                </c:pt>
                <c:pt idx="58">
                  <c:v>353</c:v>
                </c:pt>
                <c:pt idx="59">
                  <c:v>367</c:v>
                </c:pt>
                <c:pt idx="60">
                  <c:v>260</c:v>
                </c:pt>
                <c:pt idx="61">
                  <c:v>309</c:v>
                </c:pt>
                <c:pt idx="62">
                  <c:v>312</c:v>
                </c:pt>
                <c:pt idx="63">
                  <c:v>329</c:v>
                </c:pt>
                <c:pt idx="64">
                  <c:v>486</c:v>
                </c:pt>
                <c:pt idx="65">
                  <c:v>372</c:v>
                </c:pt>
                <c:pt idx="66">
                  <c:v>446</c:v>
                </c:pt>
                <c:pt idx="67">
                  <c:v>386</c:v>
                </c:pt>
                <c:pt idx="68">
                  <c:v>421</c:v>
                </c:pt>
                <c:pt idx="69">
                  <c:v>535</c:v>
                </c:pt>
                <c:pt idx="70">
                  <c:v>537</c:v>
                </c:pt>
                <c:pt idx="71">
                  <c:v>639</c:v>
                </c:pt>
                <c:pt idx="72">
                  <c:v>429</c:v>
                </c:pt>
                <c:pt idx="73">
                  <c:v>559</c:v>
                </c:pt>
                <c:pt idx="74">
                  <c:v>649</c:v>
                </c:pt>
                <c:pt idx="75">
                  <c:v>691</c:v>
                </c:pt>
                <c:pt idx="76">
                  <c:v>666</c:v>
                </c:pt>
                <c:pt idx="77">
                  <c:v>720</c:v>
                </c:pt>
                <c:pt idx="78">
                  <c:v>640</c:v>
                </c:pt>
                <c:pt idx="79">
                  <c:v>445</c:v>
                </c:pt>
                <c:pt idx="80">
                  <c:v>578</c:v>
                </c:pt>
                <c:pt idx="81">
                  <c:v>655</c:v>
                </c:pt>
                <c:pt idx="82">
                  <c:v>453</c:v>
                </c:pt>
                <c:pt idx="83">
                  <c:v>294</c:v>
                </c:pt>
                <c:pt idx="84">
                  <c:v>463</c:v>
                </c:pt>
                <c:pt idx="85">
                  <c:v>169</c:v>
                </c:pt>
                <c:pt idx="86">
                  <c:v>203</c:v>
                </c:pt>
                <c:pt idx="87">
                  <c:v>318</c:v>
                </c:pt>
                <c:pt idx="88">
                  <c:v>238</c:v>
                </c:pt>
                <c:pt idx="89">
                  <c:v>199</c:v>
                </c:pt>
                <c:pt idx="90">
                  <c:v>141</c:v>
                </c:pt>
                <c:pt idx="91">
                  <c:v>242</c:v>
                </c:pt>
                <c:pt idx="92">
                  <c:v>217</c:v>
                </c:pt>
                <c:pt idx="93">
                  <c:v>211</c:v>
                </c:pt>
                <c:pt idx="94">
                  <c:v>189</c:v>
                </c:pt>
                <c:pt idx="95">
                  <c:v>311</c:v>
                </c:pt>
                <c:pt idx="96">
                  <c:v>157</c:v>
                </c:pt>
                <c:pt idx="97">
                  <c:v>202</c:v>
                </c:pt>
                <c:pt idx="98">
                  <c:v>190</c:v>
                </c:pt>
                <c:pt idx="99">
                  <c:v>82</c:v>
                </c:pt>
                <c:pt idx="100">
                  <c:v>137</c:v>
                </c:pt>
                <c:pt idx="101">
                  <c:v>125</c:v>
                </c:pt>
                <c:pt idx="102">
                  <c:v>136</c:v>
                </c:pt>
                <c:pt idx="103">
                  <c:v>67</c:v>
                </c:pt>
                <c:pt idx="104">
                  <c:v>87</c:v>
                </c:pt>
                <c:pt idx="105">
                  <c:v>46</c:v>
                </c:pt>
                <c:pt idx="106">
                  <c:v>70</c:v>
                </c:pt>
                <c:pt idx="107">
                  <c:v>75</c:v>
                </c:pt>
                <c:pt idx="108">
                  <c:v>101</c:v>
                </c:pt>
                <c:pt idx="109">
                  <c:v>56</c:v>
                </c:pt>
                <c:pt idx="110">
                  <c:v>46</c:v>
                </c:pt>
                <c:pt idx="111">
                  <c:v>10</c:v>
                </c:pt>
                <c:pt idx="112">
                  <c:v>15</c:v>
                </c:pt>
                <c:pt idx="113">
                  <c:v>19</c:v>
                </c:pt>
                <c:pt idx="114">
                  <c:v>6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Android!$I$141:$I$263</c15:f>
                <c15:dlblRangeCache>
                  <c:ptCount val="123"/>
                  <c:pt idx="9">
                    <c:v>19</c:v>
                  </c:pt>
                  <c:pt idx="14">
                    <c:v>101</c:v>
                  </c:pt>
                  <c:pt idx="18">
                    <c:v>87</c:v>
                  </c:pt>
                  <c:pt idx="20">
                    <c:v>136</c:v>
                  </c:pt>
                  <c:pt idx="22">
                    <c:v>137</c:v>
                  </c:pt>
                  <c:pt idx="25">
                    <c:v>202</c:v>
                  </c:pt>
                  <c:pt idx="27">
                    <c:v>311</c:v>
                  </c:pt>
                  <c:pt idx="31">
                    <c:v>242</c:v>
                  </c:pt>
                  <c:pt idx="35">
                    <c:v>318</c:v>
                  </c:pt>
                  <c:pt idx="38">
                    <c:v>463</c:v>
                  </c:pt>
                  <c:pt idx="41">
                    <c:v>655</c:v>
                  </c:pt>
                  <c:pt idx="45">
                    <c:v>720</c:v>
                  </c:pt>
                  <c:pt idx="47">
                    <c:v>691</c:v>
                  </c:pt>
                  <c:pt idx="51">
                    <c:v>639</c:v>
                  </c:pt>
                  <c:pt idx="56">
                    <c:v>446</c:v>
                  </c:pt>
                  <c:pt idx="58">
                    <c:v>486</c:v>
                  </c:pt>
                  <c:pt idx="63">
                    <c:v>367</c:v>
                  </c:pt>
                  <c:pt idx="66">
                    <c:v>372</c:v>
                  </c:pt>
                  <c:pt idx="70">
                    <c:v>345</c:v>
                  </c:pt>
                  <c:pt idx="72">
                    <c:v>378</c:v>
                  </c:pt>
                  <c:pt idx="79">
                    <c:v>280</c:v>
                  </c:pt>
                  <c:pt idx="81">
                    <c:v>321</c:v>
                  </c:pt>
                  <c:pt idx="85">
                    <c:v>537</c:v>
                  </c:pt>
                  <c:pt idx="87">
                    <c:v>626</c:v>
                  </c:pt>
                  <c:pt idx="91">
                    <c:v>1098</c:v>
                  </c:pt>
                  <c:pt idx="94">
                    <c:v>1025</c:v>
                  </c:pt>
                  <c:pt idx="98">
                    <c:v>995</c:v>
                  </c:pt>
                  <c:pt idx="102">
                    <c:v>865</c:v>
                  </c:pt>
                  <c:pt idx="105">
                    <c:v>817</c:v>
                  </c:pt>
                  <c:pt idx="107">
                    <c:v>897</c:v>
                  </c:pt>
                  <c:pt idx="109">
                    <c:v>598</c:v>
                  </c:pt>
                  <c:pt idx="112">
                    <c:v>640</c:v>
                  </c:pt>
                  <c:pt idx="115">
                    <c:v>486</c:v>
                  </c:pt>
                  <c:pt idx="118">
                    <c:v>495</c:v>
                  </c:pt>
                  <c:pt idx="122">
                    <c:v>266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85F9-4F5C-93D0-3CDCB7678268}"/>
            </c:ext>
          </c:extLst>
        </c:ser>
        <c:ser>
          <c:idx val="1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1E86581D-3948-481C-850D-FC80646A8FA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A-7722-4F14-9152-20D3A51EF43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E6FC64F1-51F5-44AE-A339-0C4BE4F51C2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B-7722-4F14-9152-20D3A51EF43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2E25E43F-988D-4C53-B9F9-10218A38E00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C-7722-4F14-9152-20D3A51EF43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3C735662-6087-42A7-8990-E5878925995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D-7722-4F14-9152-20D3A51EF43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9B07BCE9-A931-48EC-9137-68C4014014D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E-7722-4F14-9152-20D3A51EF43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002BDAF4-3C53-4507-B1B6-26B2CE84F3E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F-7722-4F14-9152-20D3A51EF431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965339DD-176B-495A-97C7-7A2BCF58E92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0-7722-4F14-9152-20D3A51EF431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44676036-86A5-4AFC-90A9-0ED13C555E8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1-7722-4F14-9152-20D3A51EF431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CBA522B0-9646-4B23-9F99-DC3ECEE8DCA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2-7722-4F14-9152-20D3A51EF431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DE22293A-9A88-42A9-BC2B-FD1994EBDBB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3-7722-4F14-9152-20D3A51EF431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78FB8279-36F2-4B38-B2C2-DCF3C55A0FD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4-7722-4F14-9152-20D3A51EF431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F5C7D93E-39CB-436D-B0FE-27AF238DB3A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8-7722-4F14-9152-20D3A51EF431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0196525C-B481-40B0-90CC-DF9B8E55745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5-7722-4F14-9152-20D3A51EF431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E3AE32CA-B633-46CE-A04E-DDD37C53599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6-7722-4F14-9152-20D3A51EF431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7C0202E2-5158-4B8B-AC8C-4F72E9EDCC2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7-7722-4F14-9152-20D3A51EF431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4C1EAFDC-ECFB-4F42-A6B4-4AB0DA86DBD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8-7722-4F14-9152-20D3A51EF431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E35051E7-05D2-4282-B408-BDC23F1EAA0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9-7722-4F14-9152-20D3A51EF431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8A4F36B8-21AD-4AE3-ACD0-7A95373CF71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9-7722-4F14-9152-20D3A51EF431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5B75E6A8-0F1D-434D-9049-A661F376787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A-7722-4F14-9152-20D3A51EF431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36150105-2675-4147-9756-E18A0BC680A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B-7722-4F14-9152-20D3A51EF431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FBC46A89-8C91-4AC4-8A20-FB9E362A3B9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C-7722-4F14-9152-20D3A51EF431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DA228E3B-BB7B-4DA8-90B6-64631914122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D-7722-4F14-9152-20D3A51EF431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C1C36999-9B02-42A2-B880-8DC84068918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E-7722-4F14-9152-20D3A51EF431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0ADBEF61-6938-4535-A63F-E60FA14761E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F-7722-4F14-9152-20D3A51EF431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76EBD44F-5DCF-4D7D-A074-9230B44AB96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0-7722-4F14-9152-20D3A51EF431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6C75F9BA-C501-4649-9ABF-FA23EF6FB0B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1-7722-4F14-9152-20D3A51EF431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04ECFCCF-F54F-4F8B-ACC6-4B12A3B6E9B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2-7722-4F14-9152-20D3A51EF431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14DCB761-0274-434F-AFB7-95F1C33C7EB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3-7722-4F14-9152-20D3A51EF431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D9F706AA-D20B-41B6-AB7C-1817C4441DA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4-7722-4F14-9152-20D3A51EF431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A98366E0-F14F-4572-9084-21988A95023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5-7722-4F14-9152-20D3A51EF431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D7D66D1C-D998-4D71-AA45-78D6116E6EB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6-7722-4F14-9152-20D3A51EF431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65E1E6E7-2718-4AF8-9810-AE70ABAB6CB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7-7722-4F14-9152-20D3A51EF431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D6DD5979-C504-4AE2-B5EE-492F6122589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8-7722-4F14-9152-20D3A51EF431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F2F98579-7BB5-4BA8-B81E-39EAB102A52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9-7722-4F14-9152-20D3A51EF431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A85DD938-4958-41A0-9E52-535D07EBD2D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A-7722-4F14-9152-20D3A51EF431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09560FAF-8822-4108-B4F1-5B2B6AEB9DC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B-7722-4F14-9152-20D3A51EF431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CC19C08F-AD32-4AF2-9E5E-D63C5A12060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C-7722-4F14-9152-20D3A51EF431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6C8A9DDF-15FE-4A1E-B443-6A4692B9BFC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D-7722-4F14-9152-20D3A51EF431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89D8617E-C281-4C0C-A763-23BB05CC3D3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E-7722-4F14-9152-20D3A51EF431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AD11F432-BAFC-4E4E-9018-EB91DFB4041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F-7722-4F14-9152-20D3A51EF431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EBC3E3C2-8AA9-4096-9238-5D87B3D6F2C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0-7722-4F14-9152-20D3A51EF431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774C1B77-AE88-4002-B956-75C32C6D887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1-7722-4F14-9152-20D3A51EF431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4DA47DE9-49EC-4178-A5C3-5940FB55F8A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5-7722-4F14-9152-20D3A51EF431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78BDEC75-FC7F-48B1-B158-430938EB1AF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2-7722-4F14-9152-20D3A51EF431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E00FF92C-F9AB-4199-AED6-C7CCB3313B3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3-7722-4F14-9152-20D3A51EF431}"/>
                </c:ext>
              </c:extLst>
            </c:dLbl>
            <c:dLbl>
              <c:idx val="4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84-7722-4F14-9152-20D3A51EF431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56493C2D-D44D-4639-9003-289D697E7AD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5-7722-4F14-9152-20D3A51EF431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fld id="{901479EA-D0A2-454D-A623-1E5D7B53635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6-7722-4F14-9152-20D3A51EF431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fld id="{93D8AEAA-190B-44EB-A323-931D39DEA8D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7-7722-4F14-9152-20D3A51EF431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fld id="{8DC7F85C-1A2E-448F-AD39-E14145C2664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8-7722-4F14-9152-20D3A51EF431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fld id="{F7387482-B48D-4FDE-9559-849D2CF7013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9-7722-4F14-9152-20D3A51EF431}"/>
                </c:ext>
              </c:extLst>
            </c:dLbl>
            <c:dLbl>
              <c:idx val="51"/>
              <c:layout>
                <c:manualLayout>
                  <c:x val="-2.5788245187612378E-2"/>
                  <c:y val="2.3785794615018969E-2"/>
                </c:manualLayout>
              </c:layout>
              <c:tx>
                <c:rich>
                  <a:bodyPr/>
                  <a:lstStyle/>
                  <a:p>
                    <a:fld id="{ADE7F923-F53C-4D74-AA0F-3DF88CC4881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A-7722-4F14-9152-20D3A51EF431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fld id="{2BD06132-CF5B-4778-B1D1-A4003C11326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B-7722-4F14-9152-20D3A51EF431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fld id="{075C2971-82E6-49B2-B5A6-5A36B6B5EC4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C-7722-4F14-9152-20D3A51EF431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fld id="{9EC9E6B5-1378-4FB1-A590-3AA555FB11A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D-7722-4F14-9152-20D3A51EF431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fld id="{1CF3C8A5-B20F-4A07-B592-D5A4E238B64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E-7722-4F14-9152-20D3A51EF431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fld id="{80F369CC-97CD-4086-8C0D-3F2AAE5DF6D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F-7722-4F14-9152-20D3A51EF431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fld id="{EFA53608-16E7-4F46-BBCC-BC1CFE81F67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6-7722-4F14-9152-20D3A51EF431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fld id="{C284CC57-F23A-4F13-92E0-8BF6C428D99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0-7722-4F14-9152-20D3A51EF431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fld id="{DC3B556E-C34D-40D4-9164-219096369E1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4-7722-4F14-9152-20D3A51EF431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fld id="{1FA4938B-BC74-473F-B092-FF13625C5EE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1-7722-4F14-9152-20D3A51EF431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fld id="{DFC7B4AA-E94C-4A2E-9C39-1F396B0E17B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7-7722-4F14-9152-20D3A51EF431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fld id="{81D52C77-DC3B-42F6-A51D-AE978215F07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2-7722-4F14-9152-20D3A51EF431}"/>
                </c:ext>
              </c:extLst>
            </c:dLbl>
            <c:dLbl>
              <c:idx val="63"/>
              <c:tx>
                <c:rich>
                  <a:bodyPr/>
                  <a:lstStyle/>
                  <a:p>
                    <a:fld id="{2CF8AA9E-55E2-46F4-8FA7-9F1184FD701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3-7722-4F14-9152-20D3A51EF431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fld id="{350FE3D9-CBBE-4730-A3E0-2E31B7651AB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4-7722-4F14-9152-20D3A51EF431}"/>
                </c:ext>
              </c:extLst>
            </c:dLbl>
            <c:dLbl>
              <c:idx val="65"/>
              <c:tx>
                <c:rich>
                  <a:bodyPr/>
                  <a:lstStyle/>
                  <a:p>
                    <a:fld id="{ECEAFE8E-33D9-4BAB-BEC6-52C42520D3C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5-7722-4F14-9152-20D3A51EF431}"/>
                </c:ext>
              </c:extLst>
            </c:dLbl>
            <c:dLbl>
              <c:idx val="66"/>
              <c:tx>
                <c:rich>
                  <a:bodyPr/>
                  <a:lstStyle/>
                  <a:p>
                    <a:fld id="{3724422C-D1C8-4416-A572-2FCCBE70246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6-7722-4F14-9152-20D3A51EF431}"/>
                </c:ext>
              </c:extLst>
            </c:dLbl>
            <c:dLbl>
              <c:idx val="67"/>
              <c:tx>
                <c:rich>
                  <a:bodyPr/>
                  <a:lstStyle/>
                  <a:p>
                    <a:fld id="{EC45413E-11D9-4F35-89DE-9DB9BB99145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7-7722-4F14-9152-20D3A51EF431}"/>
                </c:ext>
              </c:extLst>
            </c:dLbl>
            <c:dLbl>
              <c:idx val="68"/>
              <c:tx>
                <c:rich>
                  <a:bodyPr/>
                  <a:lstStyle/>
                  <a:p>
                    <a:fld id="{038DB64A-0DD5-4B06-A34A-60917B20C9A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8-7722-4F14-9152-20D3A51EF431}"/>
                </c:ext>
              </c:extLst>
            </c:dLbl>
            <c:dLbl>
              <c:idx val="69"/>
              <c:tx>
                <c:rich>
                  <a:bodyPr/>
                  <a:lstStyle/>
                  <a:p>
                    <a:fld id="{492AC301-0BD2-4C62-A271-24DEDD8173B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9-7722-4F14-9152-20D3A51EF431}"/>
                </c:ext>
              </c:extLst>
            </c:dLbl>
            <c:dLbl>
              <c:idx val="70"/>
              <c:tx>
                <c:rich>
                  <a:bodyPr/>
                  <a:lstStyle/>
                  <a:p>
                    <a:fld id="{088DED8A-1BF8-43AF-97D6-14B0C7E68DB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A-7722-4F14-9152-20D3A51EF431}"/>
                </c:ext>
              </c:extLst>
            </c:dLbl>
            <c:dLbl>
              <c:idx val="71"/>
              <c:tx>
                <c:rich>
                  <a:bodyPr/>
                  <a:lstStyle/>
                  <a:p>
                    <a:fld id="{A3654C5A-A9D3-4F8A-82D4-FE155F89D0D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B-7722-4F14-9152-20D3A51EF431}"/>
                </c:ext>
              </c:extLst>
            </c:dLbl>
            <c:dLbl>
              <c:idx val="72"/>
              <c:tx>
                <c:rich>
                  <a:bodyPr/>
                  <a:lstStyle/>
                  <a:p>
                    <a:fld id="{E41C4134-65C4-4C65-A176-9FA7FDFD0CD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C-7722-4F14-9152-20D3A51EF431}"/>
                </c:ext>
              </c:extLst>
            </c:dLbl>
            <c:dLbl>
              <c:idx val="73"/>
              <c:tx>
                <c:rich>
                  <a:bodyPr/>
                  <a:lstStyle/>
                  <a:p>
                    <a:fld id="{0101740E-9DAE-4BDA-9625-9E110FD5C2F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D-7722-4F14-9152-20D3A51EF431}"/>
                </c:ext>
              </c:extLst>
            </c:dLbl>
            <c:dLbl>
              <c:idx val="74"/>
              <c:tx>
                <c:rich>
                  <a:bodyPr/>
                  <a:lstStyle/>
                  <a:p>
                    <a:fld id="{75D5ADD8-2FE4-4915-8D4E-F85199FDBA3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E-7722-4F14-9152-20D3A51EF431}"/>
                </c:ext>
              </c:extLst>
            </c:dLbl>
            <c:dLbl>
              <c:idx val="75"/>
              <c:tx>
                <c:rich>
                  <a:bodyPr/>
                  <a:lstStyle/>
                  <a:p>
                    <a:fld id="{E828639E-3FCB-420E-B989-B2463EABAD1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F-7722-4F14-9152-20D3A51EF431}"/>
                </c:ext>
              </c:extLst>
            </c:dLbl>
            <c:dLbl>
              <c:idx val="76"/>
              <c:tx>
                <c:rich>
                  <a:bodyPr/>
                  <a:lstStyle/>
                  <a:p>
                    <a:fld id="{76D3F915-05E1-4D16-AA62-27FDB58C237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0-7722-4F14-9152-20D3A51EF431}"/>
                </c:ext>
              </c:extLst>
            </c:dLbl>
            <c:dLbl>
              <c:idx val="77"/>
              <c:tx>
                <c:rich>
                  <a:bodyPr/>
                  <a:lstStyle/>
                  <a:p>
                    <a:fld id="{875AEFE5-716E-45E3-A553-7034E983B78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1-7722-4F14-9152-20D3A51EF431}"/>
                </c:ext>
              </c:extLst>
            </c:dLbl>
            <c:dLbl>
              <c:idx val="78"/>
              <c:tx>
                <c:rich>
                  <a:bodyPr/>
                  <a:lstStyle/>
                  <a:p>
                    <a:fld id="{FF4E1F94-DF64-41E0-A378-D412F4FADBE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2-7722-4F14-9152-20D3A51EF431}"/>
                </c:ext>
              </c:extLst>
            </c:dLbl>
            <c:dLbl>
              <c:idx val="79"/>
              <c:tx>
                <c:rich>
                  <a:bodyPr/>
                  <a:lstStyle/>
                  <a:p>
                    <a:fld id="{2CE055A9-7190-46EC-89F9-764E9B6A713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3-7722-4F14-9152-20D3A51EF431}"/>
                </c:ext>
              </c:extLst>
            </c:dLbl>
            <c:dLbl>
              <c:idx val="80"/>
              <c:tx>
                <c:rich>
                  <a:bodyPr/>
                  <a:lstStyle/>
                  <a:p>
                    <a:fld id="{B8496855-0F6E-4551-80F1-2A6F935CD08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4-7722-4F14-9152-20D3A51EF431}"/>
                </c:ext>
              </c:extLst>
            </c:dLbl>
            <c:dLbl>
              <c:idx val="81"/>
              <c:tx>
                <c:rich>
                  <a:bodyPr/>
                  <a:lstStyle/>
                  <a:p>
                    <a:fld id="{7DB08536-26A9-4164-A544-5BB179EF087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5-7722-4F14-9152-20D3A51EF431}"/>
                </c:ext>
              </c:extLst>
            </c:dLbl>
            <c:dLbl>
              <c:idx val="82"/>
              <c:tx>
                <c:rich>
                  <a:bodyPr/>
                  <a:lstStyle/>
                  <a:p>
                    <a:fld id="{84A8845E-60B4-4F28-AA12-FA090A7F943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6-7722-4F14-9152-20D3A51EF431}"/>
                </c:ext>
              </c:extLst>
            </c:dLbl>
            <c:dLbl>
              <c:idx val="83"/>
              <c:tx>
                <c:rich>
                  <a:bodyPr/>
                  <a:lstStyle/>
                  <a:p>
                    <a:fld id="{34A8E2A9-2B4E-49B4-84DC-DBD5D2E6842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7-7722-4F14-9152-20D3A51EF431}"/>
                </c:ext>
              </c:extLst>
            </c:dLbl>
            <c:dLbl>
              <c:idx val="84"/>
              <c:tx>
                <c:rich>
                  <a:bodyPr/>
                  <a:lstStyle/>
                  <a:p>
                    <a:fld id="{6FEFC292-3F39-4C34-9234-E2E090D6C19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8-7722-4F14-9152-20D3A51EF431}"/>
                </c:ext>
              </c:extLst>
            </c:dLbl>
            <c:dLbl>
              <c:idx val="85"/>
              <c:tx>
                <c:rich>
                  <a:bodyPr/>
                  <a:lstStyle/>
                  <a:p>
                    <a:fld id="{62B8D5C9-2AEA-4C90-A9D0-C5EFC7A0B1D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9-7722-4F14-9152-20D3A51EF431}"/>
                </c:ext>
              </c:extLst>
            </c:dLbl>
            <c:dLbl>
              <c:idx val="86"/>
              <c:tx>
                <c:rich>
                  <a:bodyPr/>
                  <a:lstStyle/>
                  <a:p>
                    <a:fld id="{96B7F82D-7CBC-4CC8-B6AF-960FECBD517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A-7722-4F14-9152-20D3A51EF431}"/>
                </c:ext>
              </c:extLst>
            </c:dLbl>
            <c:dLbl>
              <c:idx val="87"/>
              <c:tx>
                <c:rich>
                  <a:bodyPr/>
                  <a:lstStyle/>
                  <a:p>
                    <a:fld id="{D33E89DE-E636-417F-966F-7322AD58B05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B-7722-4F14-9152-20D3A51EF431}"/>
                </c:ext>
              </c:extLst>
            </c:dLbl>
            <c:dLbl>
              <c:idx val="88"/>
              <c:tx>
                <c:rich>
                  <a:bodyPr/>
                  <a:lstStyle/>
                  <a:p>
                    <a:fld id="{C5BE1EA7-0844-4B8E-99E9-615303062BD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C-7722-4F14-9152-20D3A51EF431}"/>
                </c:ext>
              </c:extLst>
            </c:dLbl>
            <c:dLbl>
              <c:idx val="89"/>
              <c:tx>
                <c:rich>
                  <a:bodyPr/>
                  <a:lstStyle/>
                  <a:p>
                    <a:fld id="{367AD099-09DE-4787-938E-50A57ADA698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E24A-406D-AFD1-0EF1255AA3AC}"/>
                </c:ext>
              </c:extLst>
            </c:dLbl>
            <c:dLbl>
              <c:idx val="90"/>
              <c:tx>
                <c:rich>
                  <a:bodyPr/>
                  <a:lstStyle/>
                  <a:p>
                    <a:fld id="{DB4812E0-3B0B-4033-AD8D-A9740E48079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E24A-406D-AFD1-0EF1255AA3AC}"/>
                </c:ext>
              </c:extLst>
            </c:dLbl>
            <c:dLbl>
              <c:idx val="91"/>
              <c:tx>
                <c:rich>
                  <a:bodyPr/>
                  <a:lstStyle/>
                  <a:p>
                    <a:fld id="{38394FB2-5E4E-4D64-A4F7-34B3A4FA09C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E24A-406D-AFD1-0EF1255AA3AC}"/>
                </c:ext>
              </c:extLst>
            </c:dLbl>
            <c:dLbl>
              <c:idx val="92"/>
              <c:tx>
                <c:rich>
                  <a:bodyPr/>
                  <a:lstStyle/>
                  <a:p>
                    <a:fld id="{1F2FF721-04EB-4076-8A53-40CC87F0CFA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E24A-406D-AFD1-0EF1255AA3AC}"/>
                </c:ext>
              </c:extLst>
            </c:dLbl>
            <c:dLbl>
              <c:idx val="93"/>
              <c:tx>
                <c:rich>
                  <a:bodyPr/>
                  <a:lstStyle/>
                  <a:p>
                    <a:fld id="{31BEB0DE-5D7E-4DE5-B4EF-E304DA870A3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E24A-406D-AFD1-0EF1255AA3AC}"/>
                </c:ext>
              </c:extLst>
            </c:dLbl>
            <c:dLbl>
              <c:idx val="94"/>
              <c:tx>
                <c:rich>
                  <a:bodyPr/>
                  <a:lstStyle/>
                  <a:p>
                    <a:fld id="{A2546228-2F46-4A12-B65F-804E04EA5C6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E24A-406D-AFD1-0EF1255AA3AC}"/>
                </c:ext>
              </c:extLst>
            </c:dLbl>
            <c:dLbl>
              <c:idx val="95"/>
              <c:tx>
                <c:rich>
                  <a:bodyPr/>
                  <a:lstStyle/>
                  <a:p>
                    <a:fld id="{7499B092-E596-462E-AF22-E113DBD025E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E24A-406D-AFD1-0EF1255AA3AC}"/>
                </c:ext>
              </c:extLst>
            </c:dLbl>
            <c:dLbl>
              <c:idx val="96"/>
              <c:tx>
                <c:rich>
                  <a:bodyPr/>
                  <a:lstStyle/>
                  <a:p>
                    <a:fld id="{177629C1-35E8-4615-8762-561EE4256D3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1056-424A-B952-882C32191493}"/>
                </c:ext>
              </c:extLst>
            </c:dLbl>
            <c:dLbl>
              <c:idx val="97"/>
              <c:tx>
                <c:rich>
                  <a:bodyPr/>
                  <a:lstStyle/>
                  <a:p>
                    <a:fld id="{415E9E9D-0B92-43A0-B4D1-D07F6E23968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1056-424A-B952-882C32191493}"/>
                </c:ext>
              </c:extLst>
            </c:dLbl>
            <c:dLbl>
              <c:idx val="98"/>
              <c:tx>
                <c:rich>
                  <a:bodyPr/>
                  <a:lstStyle/>
                  <a:p>
                    <a:fld id="{5A25E7DD-15A5-4628-904A-8899860AC24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1056-424A-B952-882C32191493}"/>
                </c:ext>
              </c:extLst>
            </c:dLbl>
            <c:dLbl>
              <c:idx val="99"/>
              <c:tx>
                <c:rich>
                  <a:bodyPr/>
                  <a:lstStyle/>
                  <a:p>
                    <a:fld id="{EE78CAC1-FE22-4BB8-9C84-10F2133655D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1056-424A-B952-882C32191493}"/>
                </c:ext>
              </c:extLst>
            </c:dLbl>
            <c:dLbl>
              <c:idx val="100"/>
              <c:tx>
                <c:rich>
                  <a:bodyPr/>
                  <a:lstStyle/>
                  <a:p>
                    <a:fld id="{C84648D6-E045-465E-A396-7E297C80535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1056-424A-B952-882C32191493}"/>
                </c:ext>
              </c:extLst>
            </c:dLbl>
            <c:dLbl>
              <c:idx val="101"/>
              <c:tx>
                <c:rich>
                  <a:bodyPr/>
                  <a:lstStyle/>
                  <a:p>
                    <a:fld id="{DB6C0A32-4E28-40F7-8E18-E6970EC84EF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1056-424A-B952-882C32191493}"/>
                </c:ext>
              </c:extLst>
            </c:dLbl>
            <c:dLbl>
              <c:idx val="102"/>
              <c:tx>
                <c:rich>
                  <a:bodyPr/>
                  <a:lstStyle/>
                  <a:p>
                    <a:fld id="{49E713C7-543C-4D7A-B69C-436EC71DA1D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E63D-460A-B922-F5D30B99A840}"/>
                </c:ext>
              </c:extLst>
            </c:dLbl>
            <c:dLbl>
              <c:idx val="103"/>
              <c:tx>
                <c:rich>
                  <a:bodyPr/>
                  <a:lstStyle/>
                  <a:p>
                    <a:fld id="{CB610845-8F3B-4ACB-91CB-DCD84185188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E63D-460A-B922-F5D30B99A840}"/>
                </c:ext>
              </c:extLst>
            </c:dLbl>
            <c:dLbl>
              <c:idx val="104"/>
              <c:tx>
                <c:rich>
                  <a:bodyPr/>
                  <a:lstStyle/>
                  <a:p>
                    <a:fld id="{71BF32E7-AEE8-4D46-980F-2A3ACD122D6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E63D-460A-B922-F5D30B99A840}"/>
                </c:ext>
              </c:extLst>
            </c:dLbl>
            <c:dLbl>
              <c:idx val="105"/>
              <c:tx>
                <c:rich>
                  <a:bodyPr/>
                  <a:lstStyle/>
                  <a:p>
                    <a:fld id="{97F0C8CD-6EFB-4044-A824-3154FEBAD20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E63D-460A-B922-F5D30B99A840}"/>
                </c:ext>
              </c:extLst>
            </c:dLbl>
            <c:dLbl>
              <c:idx val="106"/>
              <c:tx>
                <c:rich>
                  <a:bodyPr/>
                  <a:lstStyle/>
                  <a:p>
                    <a:fld id="{1377D8C5-B75A-454D-B2C0-F98AF87F014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E63D-460A-B922-F5D30B99A840}"/>
                </c:ext>
              </c:extLst>
            </c:dLbl>
            <c:dLbl>
              <c:idx val="107"/>
              <c:tx>
                <c:rich>
                  <a:bodyPr/>
                  <a:lstStyle/>
                  <a:p>
                    <a:fld id="{51DEE160-D299-4E39-A0FA-71E456ADAAE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E63D-460A-B922-F5D30B99A840}"/>
                </c:ext>
              </c:extLst>
            </c:dLbl>
            <c:dLbl>
              <c:idx val="108"/>
              <c:tx>
                <c:rich>
                  <a:bodyPr/>
                  <a:lstStyle/>
                  <a:p>
                    <a:fld id="{D55FF6BD-45EC-4C06-88F1-CA94D83744A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E63D-460A-B922-F5D30B99A840}"/>
                </c:ext>
              </c:extLst>
            </c:dLbl>
            <c:dLbl>
              <c:idx val="109"/>
              <c:tx>
                <c:rich>
                  <a:bodyPr/>
                  <a:lstStyle/>
                  <a:p>
                    <a:fld id="{F5C58682-8CCA-4491-ACA6-DBB62493DDE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D6A3-4EA2-83E7-417BAC548B58}"/>
                </c:ext>
              </c:extLst>
            </c:dLbl>
            <c:dLbl>
              <c:idx val="110"/>
              <c:tx>
                <c:rich>
                  <a:bodyPr/>
                  <a:lstStyle/>
                  <a:p>
                    <a:fld id="{D9A4B299-353C-4001-A75F-CA0E1B14553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D6A3-4EA2-83E7-417BAC548B58}"/>
                </c:ext>
              </c:extLst>
            </c:dLbl>
            <c:dLbl>
              <c:idx val="111"/>
              <c:tx>
                <c:rich>
                  <a:bodyPr/>
                  <a:lstStyle/>
                  <a:p>
                    <a:fld id="{B1F5AB8E-13E9-4FF6-9B28-C9EFFAF6EA6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D6A3-4EA2-83E7-417BAC548B58}"/>
                </c:ext>
              </c:extLst>
            </c:dLbl>
            <c:dLbl>
              <c:idx val="112"/>
              <c:tx>
                <c:rich>
                  <a:bodyPr/>
                  <a:lstStyle/>
                  <a:p>
                    <a:fld id="{48CCB8CC-D0ED-4C3E-8588-7110C34D467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D6A3-4EA2-83E7-417BAC548B58}"/>
                </c:ext>
              </c:extLst>
            </c:dLbl>
            <c:dLbl>
              <c:idx val="113"/>
              <c:tx>
                <c:rich>
                  <a:bodyPr/>
                  <a:lstStyle/>
                  <a:p>
                    <a:fld id="{262307C1-B577-4E0E-A299-07AE66D4307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D6A3-4EA2-83E7-417BAC548B58}"/>
                </c:ext>
              </c:extLst>
            </c:dLbl>
            <c:dLbl>
              <c:idx val="114"/>
              <c:tx>
                <c:rich>
                  <a:bodyPr/>
                  <a:lstStyle/>
                  <a:p>
                    <a:fld id="{099F76CA-EC1F-4DA1-A4B8-93B00FEA6FC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D6A3-4EA2-83E7-417BAC548B58}"/>
                </c:ext>
              </c:extLst>
            </c:dLbl>
            <c:dLbl>
              <c:idx val="115"/>
              <c:tx>
                <c:rich>
                  <a:bodyPr/>
                  <a:lstStyle/>
                  <a:p>
                    <a:fld id="{08CD246F-5F0E-4FFD-8F2C-7766594D7EA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D6A3-4EA2-83E7-417BAC548B58}"/>
                </c:ext>
              </c:extLst>
            </c:dLbl>
            <c:dLbl>
              <c:idx val="116"/>
              <c:tx>
                <c:rich>
                  <a:bodyPr/>
                  <a:lstStyle/>
                  <a:p>
                    <a:fld id="{03DE8CE6-ACA2-4CAB-A518-069DEA3C64C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C26A-4DF4-9126-C6224C769E21}"/>
                </c:ext>
              </c:extLst>
            </c:dLbl>
            <c:dLbl>
              <c:idx val="117"/>
              <c:tx>
                <c:rich>
                  <a:bodyPr/>
                  <a:lstStyle/>
                  <a:p>
                    <a:fld id="{0D6F84D2-40C0-42ED-B4E7-9B02DDEA32A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C26A-4DF4-9126-C6224C769E21}"/>
                </c:ext>
              </c:extLst>
            </c:dLbl>
            <c:dLbl>
              <c:idx val="118"/>
              <c:tx>
                <c:rich>
                  <a:bodyPr/>
                  <a:lstStyle/>
                  <a:p>
                    <a:fld id="{A76A1AB6-224E-45E5-B9DE-739DA56550A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C26A-4DF4-9126-C6224C769E21}"/>
                </c:ext>
              </c:extLst>
            </c:dLbl>
            <c:dLbl>
              <c:idx val="119"/>
              <c:tx>
                <c:rich>
                  <a:bodyPr/>
                  <a:lstStyle/>
                  <a:p>
                    <a:fld id="{031B5930-C51C-4CCB-8D8C-D20FAC35C76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C26A-4DF4-9126-C6224C769E21}"/>
                </c:ext>
              </c:extLst>
            </c:dLbl>
            <c:dLbl>
              <c:idx val="120"/>
              <c:tx>
                <c:rich>
                  <a:bodyPr/>
                  <a:lstStyle/>
                  <a:p>
                    <a:fld id="{2AB36ED7-5C8E-424A-A637-ACD9F120A62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C26A-4DF4-9126-C6224C769E21}"/>
                </c:ext>
              </c:extLst>
            </c:dLbl>
            <c:dLbl>
              <c:idx val="121"/>
              <c:tx>
                <c:rich>
                  <a:bodyPr/>
                  <a:lstStyle/>
                  <a:p>
                    <a:fld id="{25672856-3936-401F-A5A2-A8E75113938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C26A-4DF4-9126-C6224C769E21}"/>
                </c:ext>
              </c:extLst>
            </c:dLbl>
            <c:dLbl>
              <c:idx val="122"/>
              <c:tx>
                <c:rich>
                  <a:bodyPr/>
                  <a:lstStyle/>
                  <a:p>
                    <a:fld id="{289EA1EB-5E5D-46F9-8DFB-42184E4DA44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C26A-4DF4-9126-C6224C769E2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val>
            <c:numRef>
              <c:f>Android!$C$141:$C$263</c:f>
              <c:numCache>
                <c:formatCode>General</c:formatCode>
                <c:ptCount val="123"/>
                <c:pt idx="0">
                  <c:v>266</c:v>
                </c:pt>
                <c:pt idx="1">
                  <c:v>237</c:v>
                </c:pt>
                <c:pt idx="2">
                  <c:v>442</c:v>
                </c:pt>
                <c:pt idx="3">
                  <c:v>457</c:v>
                </c:pt>
                <c:pt idx="4">
                  <c:v>495</c:v>
                </c:pt>
                <c:pt idx="5">
                  <c:v>436</c:v>
                </c:pt>
                <c:pt idx="6">
                  <c:v>393</c:v>
                </c:pt>
                <c:pt idx="7">
                  <c:v>486</c:v>
                </c:pt>
                <c:pt idx="8">
                  <c:v>403</c:v>
                </c:pt>
                <c:pt idx="9">
                  <c:v>571</c:v>
                </c:pt>
                <c:pt idx="10">
                  <c:v>640</c:v>
                </c:pt>
                <c:pt idx="11">
                  <c:v>504</c:v>
                </c:pt>
                <c:pt idx="12">
                  <c:v>443</c:v>
                </c:pt>
                <c:pt idx="13">
                  <c:v>598</c:v>
                </c:pt>
                <c:pt idx="14">
                  <c:v>588</c:v>
                </c:pt>
                <c:pt idx="15">
                  <c:v>897</c:v>
                </c:pt>
                <c:pt idx="16">
                  <c:v>710</c:v>
                </c:pt>
                <c:pt idx="17">
                  <c:v>817</c:v>
                </c:pt>
                <c:pt idx="18">
                  <c:v>695</c:v>
                </c:pt>
                <c:pt idx="19">
                  <c:v>531</c:v>
                </c:pt>
                <c:pt idx="20">
                  <c:v>865</c:v>
                </c:pt>
                <c:pt idx="21">
                  <c:v>845</c:v>
                </c:pt>
                <c:pt idx="22">
                  <c:v>748</c:v>
                </c:pt>
                <c:pt idx="23">
                  <c:v>714</c:v>
                </c:pt>
                <c:pt idx="24">
                  <c:v>995</c:v>
                </c:pt>
                <c:pt idx="25">
                  <c:v>722</c:v>
                </c:pt>
                <c:pt idx="26">
                  <c:v>725</c:v>
                </c:pt>
                <c:pt idx="27">
                  <c:v>753</c:v>
                </c:pt>
                <c:pt idx="28">
                  <c:v>1025</c:v>
                </c:pt>
                <c:pt idx="29">
                  <c:v>838</c:v>
                </c:pt>
                <c:pt idx="30">
                  <c:v>923</c:v>
                </c:pt>
                <c:pt idx="31">
                  <c:v>1098</c:v>
                </c:pt>
                <c:pt idx="32">
                  <c:v>874</c:v>
                </c:pt>
                <c:pt idx="33">
                  <c:v>383</c:v>
                </c:pt>
                <c:pt idx="34">
                  <c:v>485</c:v>
                </c:pt>
                <c:pt idx="35">
                  <c:v>626</c:v>
                </c:pt>
                <c:pt idx="36">
                  <c:v>518</c:v>
                </c:pt>
                <c:pt idx="37">
                  <c:v>537</c:v>
                </c:pt>
                <c:pt idx="38">
                  <c:v>458</c:v>
                </c:pt>
                <c:pt idx="39">
                  <c:v>389</c:v>
                </c:pt>
                <c:pt idx="40">
                  <c:v>301</c:v>
                </c:pt>
                <c:pt idx="41">
                  <c:v>321</c:v>
                </c:pt>
                <c:pt idx="42">
                  <c:v>279</c:v>
                </c:pt>
                <c:pt idx="43">
                  <c:v>280</c:v>
                </c:pt>
                <c:pt idx="44">
                  <c:v>255</c:v>
                </c:pt>
                <c:pt idx="45">
                  <c:v>248</c:v>
                </c:pt>
                <c:pt idx="46">
                  <c:v>202</c:v>
                </c:pt>
                <c:pt idx="47">
                  <c:v>171</c:v>
                </c:pt>
                <c:pt idx="48">
                  <c:v>252</c:v>
                </c:pt>
                <c:pt idx="49">
                  <c:v>365</c:v>
                </c:pt>
                <c:pt idx="50">
                  <c:v>378</c:v>
                </c:pt>
                <c:pt idx="51">
                  <c:v>309</c:v>
                </c:pt>
                <c:pt idx="52">
                  <c:v>345</c:v>
                </c:pt>
                <c:pt idx="53">
                  <c:v>252</c:v>
                </c:pt>
                <c:pt idx="54">
                  <c:v>241</c:v>
                </c:pt>
                <c:pt idx="55">
                  <c:v>240</c:v>
                </c:pt>
                <c:pt idx="56">
                  <c:v>372</c:v>
                </c:pt>
                <c:pt idx="57">
                  <c:v>367</c:v>
                </c:pt>
                <c:pt idx="58">
                  <c:v>353</c:v>
                </c:pt>
                <c:pt idx="59">
                  <c:v>367</c:v>
                </c:pt>
                <c:pt idx="60">
                  <c:v>260</c:v>
                </c:pt>
                <c:pt idx="61">
                  <c:v>309</c:v>
                </c:pt>
                <c:pt idx="62">
                  <c:v>312</c:v>
                </c:pt>
                <c:pt idx="63">
                  <c:v>329</c:v>
                </c:pt>
                <c:pt idx="64">
                  <c:v>486</c:v>
                </c:pt>
                <c:pt idx="65">
                  <c:v>372</c:v>
                </c:pt>
                <c:pt idx="66">
                  <c:v>446</c:v>
                </c:pt>
                <c:pt idx="67">
                  <c:v>386</c:v>
                </c:pt>
                <c:pt idx="68">
                  <c:v>421</c:v>
                </c:pt>
                <c:pt idx="69">
                  <c:v>535</c:v>
                </c:pt>
                <c:pt idx="70">
                  <c:v>537</c:v>
                </c:pt>
                <c:pt idx="71">
                  <c:v>639</c:v>
                </c:pt>
                <c:pt idx="72">
                  <c:v>429</c:v>
                </c:pt>
                <c:pt idx="73">
                  <c:v>559</c:v>
                </c:pt>
                <c:pt idx="74">
                  <c:v>649</c:v>
                </c:pt>
                <c:pt idx="75">
                  <c:v>691</c:v>
                </c:pt>
                <c:pt idx="76">
                  <c:v>666</c:v>
                </c:pt>
                <c:pt idx="77">
                  <c:v>720</c:v>
                </c:pt>
                <c:pt idx="78">
                  <c:v>640</c:v>
                </c:pt>
                <c:pt idx="79">
                  <c:v>445</c:v>
                </c:pt>
                <c:pt idx="80">
                  <c:v>578</c:v>
                </c:pt>
                <c:pt idx="81">
                  <c:v>655</c:v>
                </c:pt>
                <c:pt idx="82">
                  <c:v>453</c:v>
                </c:pt>
                <c:pt idx="83">
                  <c:v>294</c:v>
                </c:pt>
                <c:pt idx="84">
                  <c:v>463</c:v>
                </c:pt>
                <c:pt idx="85">
                  <c:v>169</c:v>
                </c:pt>
                <c:pt idx="86">
                  <c:v>203</c:v>
                </c:pt>
                <c:pt idx="87">
                  <c:v>318</c:v>
                </c:pt>
                <c:pt idx="88">
                  <c:v>238</c:v>
                </c:pt>
                <c:pt idx="89">
                  <c:v>199</c:v>
                </c:pt>
                <c:pt idx="90">
                  <c:v>141</c:v>
                </c:pt>
                <c:pt idx="91">
                  <c:v>242</c:v>
                </c:pt>
                <c:pt idx="92">
                  <c:v>217</c:v>
                </c:pt>
                <c:pt idx="93">
                  <c:v>211</c:v>
                </c:pt>
                <c:pt idx="94">
                  <c:v>189</c:v>
                </c:pt>
                <c:pt idx="95">
                  <c:v>311</c:v>
                </c:pt>
                <c:pt idx="96">
                  <c:v>157</c:v>
                </c:pt>
                <c:pt idx="97">
                  <c:v>202</c:v>
                </c:pt>
                <c:pt idx="98">
                  <c:v>190</c:v>
                </c:pt>
                <c:pt idx="99">
                  <c:v>82</c:v>
                </c:pt>
                <c:pt idx="100">
                  <c:v>137</c:v>
                </c:pt>
                <c:pt idx="101">
                  <c:v>125</c:v>
                </c:pt>
                <c:pt idx="102">
                  <c:v>136</c:v>
                </c:pt>
                <c:pt idx="103">
                  <c:v>67</c:v>
                </c:pt>
                <c:pt idx="104">
                  <c:v>87</c:v>
                </c:pt>
                <c:pt idx="105">
                  <c:v>46</c:v>
                </c:pt>
                <c:pt idx="106">
                  <c:v>70</c:v>
                </c:pt>
                <c:pt idx="107">
                  <c:v>75</c:v>
                </c:pt>
                <c:pt idx="108">
                  <c:v>101</c:v>
                </c:pt>
                <c:pt idx="109">
                  <c:v>56</c:v>
                </c:pt>
                <c:pt idx="110">
                  <c:v>46</c:v>
                </c:pt>
                <c:pt idx="111">
                  <c:v>10</c:v>
                </c:pt>
                <c:pt idx="112">
                  <c:v>15</c:v>
                </c:pt>
                <c:pt idx="113">
                  <c:v>19</c:v>
                </c:pt>
                <c:pt idx="114">
                  <c:v>6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Android!$J$141:$J$263</c15:f>
                <c15:dlblRangeCache>
                  <c:ptCount val="123"/>
                  <c:pt idx="11">
                    <c:v>10</c:v>
                  </c:pt>
                  <c:pt idx="17">
                    <c:v>46</c:v>
                  </c:pt>
                  <c:pt idx="19">
                    <c:v>67</c:v>
                  </c:pt>
                  <c:pt idx="21">
                    <c:v>125</c:v>
                  </c:pt>
                  <c:pt idx="23">
                    <c:v>82</c:v>
                  </c:pt>
                  <c:pt idx="26">
                    <c:v>157</c:v>
                  </c:pt>
                  <c:pt idx="28">
                    <c:v>189</c:v>
                  </c:pt>
                  <c:pt idx="32">
                    <c:v>141</c:v>
                  </c:pt>
                  <c:pt idx="37">
                    <c:v>169</c:v>
                  </c:pt>
                  <c:pt idx="39">
                    <c:v>294</c:v>
                  </c:pt>
                  <c:pt idx="43">
                    <c:v>445</c:v>
                  </c:pt>
                  <c:pt idx="46">
                    <c:v>666</c:v>
                  </c:pt>
                  <c:pt idx="50">
                    <c:v>429</c:v>
                  </c:pt>
                  <c:pt idx="55">
                    <c:v>386</c:v>
                  </c:pt>
                  <c:pt idx="57">
                    <c:v>372</c:v>
                  </c:pt>
                  <c:pt idx="62">
                    <c:v>260</c:v>
                  </c:pt>
                  <c:pt idx="64">
                    <c:v>353</c:v>
                  </c:pt>
                  <c:pt idx="67">
                    <c:v>240</c:v>
                  </c:pt>
                  <c:pt idx="71">
                    <c:v>309</c:v>
                  </c:pt>
                  <c:pt idx="75">
                    <c:v>171</c:v>
                  </c:pt>
                  <c:pt idx="80">
                    <c:v>279</c:v>
                  </c:pt>
                  <c:pt idx="82">
                    <c:v>301</c:v>
                  </c:pt>
                  <c:pt idx="86">
                    <c:v>518</c:v>
                  </c:pt>
                  <c:pt idx="89">
                    <c:v>383</c:v>
                  </c:pt>
                  <c:pt idx="93">
                    <c:v>838</c:v>
                  </c:pt>
                  <c:pt idx="97">
                    <c:v>722</c:v>
                  </c:pt>
                  <c:pt idx="99">
                    <c:v>714</c:v>
                  </c:pt>
                  <c:pt idx="103">
                    <c:v>531</c:v>
                  </c:pt>
                  <c:pt idx="106">
                    <c:v>710</c:v>
                  </c:pt>
                  <c:pt idx="108">
                    <c:v>588</c:v>
                  </c:pt>
                  <c:pt idx="110">
                    <c:v>443</c:v>
                  </c:pt>
                  <c:pt idx="114">
                    <c:v>403</c:v>
                  </c:pt>
                  <c:pt idx="116">
                    <c:v>393</c:v>
                  </c:pt>
                  <c:pt idx="121">
                    <c:v>237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53-7722-4F14-9152-20D3A51EF4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7991648"/>
        <c:axId val="377992304"/>
      </c:lineChart>
      <c:dateAx>
        <c:axId val="377991648"/>
        <c:scaling>
          <c:orientation val="minMax"/>
        </c:scaling>
        <c:delete val="0"/>
        <c:axPos val="b"/>
        <c:numFmt formatCode="d/m\ 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992304"/>
        <c:crosses val="autoZero"/>
        <c:auto val="0"/>
        <c:lblOffset val="100"/>
        <c:baseTimeUnit val="days"/>
      </c:dateAx>
      <c:valAx>
        <c:axId val="37799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991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3753012752817501E-2"/>
          <c:y val="0.11805550804997141"/>
          <c:w val="0.91505322789147281"/>
          <c:h val="0.69837526488807233"/>
        </c:manualLayout>
      </c:layout>
      <c:lineChart>
        <c:grouping val="standard"/>
        <c:varyColors val="0"/>
        <c:ser>
          <c:idx val="0"/>
          <c:order val="0"/>
          <c:tx>
            <c:strRef>
              <c:f>Android!$C$140</c:f>
              <c:strCache>
                <c:ptCount val="1"/>
                <c:pt idx="0">
                  <c:v>Koronavilkku päiväavaimia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Android!$B$141:$B$192</c:f>
              <c:numCache>
                <c:formatCode>d/m</c:formatCode>
                <c:ptCount val="52"/>
                <c:pt idx="0">
                  <c:v>44191</c:v>
                </c:pt>
                <c:pt idx="1">
                  <c:v>44190</c:v>
                </c:pt>
                <c:pt idx="2">
                  <c:v>44189</c:v>
                </c:pt>
                <c:pt idx="3">
                  <c:v>44188</c:v>
                </c:pt>
                <c:pt idx="4">
                  <c:v>44187</c:v>
                </c:pt>
                <c:pt idx="5">
                  <c:v>44186</c:v>
                </c:pt>
                <c:pt idx="6">
                  <c:v>44185</c:v>
                </c:pt>
                <c:pt idx="7">
                  <c:v>44184</c:v>
                </c:pt>
                <c:pt idx="8">
                  <c:v>44183</c:v>
                </c:pt>
                <c:pt idx="9">
                  <c:v>44182</c:v>
                </c:pt>
                <c:pt idx="10">
                  <c:v>44181</c:v>
                </c:pt>
                <c:pt idx="11">
                  <c:v>44180</c:v>
                </c:pt>
                <c:pt idx="12">
                  <c:v>44179</c:v>
                </c:pt>
                <c:pt idx="13">
                  <c:v>44178</c:v>
                </c:pt>
                <c:pt idx="14">
                  <c:v>44177</c:v>
                </c:pt>
                <c:pt idx="15">
                  <c:v>44176</c:v>
                </c:pt>
                <c:pt idx="16">
                  <c:v>44175</c:v>
                </c:pt>
                <c:pt idx="17">
                  <c:v>44174</c:v>
                </c:pt>
                <c:pt idx="18">
                  <c:v>44173</c:v>
                </c:pt>
                <c:pt idx="19">
                  <c:v>44172</c:v>
                </c:pt>
                <c:pt idx="20">
                  <c:v>44171</c:v>
                </c:pt>
                <c:pt idx="21">
                  <c:v>44170</c:v>
                </c:pt>
                <c:pt idx="22">
                  <c:v>44169</c:v>
                </c:pt>
                <c:pt idx="23">
                  <c:v>44168</c:v>
                </c:pt>
                <c:pt idx="24">
                  <c:v>44167</c:v>
                </c:pt>
                <c:pt idx="25">
                  <c:v>44166</c:v>
                </c:pt>
                <c:pt idx="26">
                  <c:v>44165</c:v>
                </c:pt>
                <c:pt idx="27">
                  <c:v>44164</c:v>
                </c:pt>
                <c:pt idx="28">
                  <c:v>44163</c:v>
                </c:pt>
                <c:pt idx="29">
                  <c:v>44162</c:v>
                </c:pt>
                <c:pt idx="30">
                  <c:v>44161</c:v>
                </c:pt>
                <c:pt idx="31">
                  <c:v>44160</c:v>
                </c:pt>
                <c:pt idx="32">
                  <c:v>44159</c:v>
                </c:pt>
                <c:pt idx="33">
                  <c:v>44158</c:v>
                </c:pt>
                <c:pt idx="34">
                  <c:v>44157</c:v>
                </c:pt>
                <c:pt idx="35">
                  <c:v>44156</c:v>
                </c:pt>
                <c:pt idx="36">
                  <c:v>44155</c:v>
                </c:pt>
                <c:pt idx="37">
                  <c:v>44154</c:v>
                </c:pt>
                <c:pt idx="38">
                  <c:v>44153</c:v>
                </c:pt>
                <c:pt idx="39">
                  <c:v>44152</c:v>
                </c:pt>
                <c:pt idx="40">
                  <c:v>44151</c:v>
                </c:pt>
                <c:pt idx="41">
                  <c:v>44150</c:v>
                </c:pt>
                <c:pt idx="42">
                  <c:v>44149</c:v>
                </c:pt>
                <c:pt idx="43">
                  <c:v>44148</c:v>
                </c:pt>
                <c:pt idx="44">
                  <c:v>44147</c:v>
                </c:pt>
                <c:pt idx="45">
                  <c:v>44146</c:v>
                </c:pt>
                <c:pt idx="46">
                  <c:v>44145</c:v>
                </c:pt>
                <c:pt idx="47">
                  <c:v>44144</c:v>
                </c:pt>
                <c:pt idx="48">
                  <c:v>44143</c:v>
                </c:pt>
                <c:pt idx="49">
                  <c:v>44142</c:v>
                </c:pt>
                <c:pt idx="50">
                  <c:v>44141</c:v>
                </c:pt>
                <c:pt idx="51">
                  <c:v>44140</c:v>
                </c:pt>
              </c:numCache>
            </c:numRef>
          </c:cat>
          <c:val>
            <c:numRef>
              <c:f>Android!$C$141:$C$192</c:f>
              <c:numCache>
                <c:formatCode>General</c:formatCode>
                <c:ptCount val="52"/>
                <c:pt idx="0">
                  <c:v>266</c:v>
                </c:pt>
                <c:pt idx="1">
                  <c:v>237</c:v>
                </c:pt>
                <c:pt idx="2">
                  <c:v>442</c:v>
                </c:pt>
                <c:pt idx="3">
                  <c:v>457</c:v>
                </c:pt>
                <c:pt idx="4">
                  <c:v>495</c:v>
                </c:pt>
                <c:pt idx="5">
                  <c:v>436</c:v>
                </c:pt>
                <c:pt idx="6">
                  <c:v>393</c:v>
                </c:pt>
                <c:pt idx="7">
                  <c:v>486</c:v>
                </c:pt>
                <c:pt idx="8">
                  <c:v>403</c:v>
                </c:pt>
                <c:pt idx="9">
                  <c:v>571</c:v>
                </c:pt>
                <c:pt idx="10">
                  <c:v>640</c:v>
                </c:pt>
                <c:pt idx="11">
                  <c:v>504</c:v>
                </c:pt>
                <c:pt idx="12">
                  <c:v>443</c:v>
                </c:pt>
                <c:pt idx="13">
                  <c:v>598</c:v>
                </c:pt>
                <c:pt idx="14">
                  <c:v>588</c:v>
                </c:pt>
                <c:pt idx="15">
                  <c:v>897</c:v>
                </c:pt>
                <c:pt idx="16">
                  <c:v>710</c:v>
                </c:pt>
                <c:pt idx="17">
                  <c:v>817</c:v>
                </c:pt>
                <c:pt idx="18">
                  <c:v>695</c:v>
                </c:pt>
                <c:pt idx="19">
                  <c:v>531</c:v>
                </c:pt>
                <c:pt idx="20">
                  <c:v>865</c:v>
                </c:pt>
                <c:pt idx="21">
                  <c:v>845</c:v>
                </c:pt>
                <c:pt idx="22">
                  <c:v>748</c:v>
                </c:pt>
                <c:pt idx="23">
                  <c:v>714</c:v>
                </c:pt>
                <c:pt idx="24">
                  <c:v>995</c:v>
                </c:pt>
                <c:pt idx="25">
                  <c:v>722</c:v>
                </c:pt>
                <c:pt idx="26">
                  <c:v>725</c:v>
                </c:pt>
                <c:pt idx="27">
                  <c:v>753</c:v>
                </c:pt>
                <c:pt idx="28">
                  <c:v>1025</c:v>
                </c:pt>
                <c:pt idx="29">
                  <c:v>838</c:v>
                </c:pt>
                <c:pt idx="30">
                  <c:v>923</c:v>
                </c:pt>
                <c:pt idx="31">
                  <c:v>1098</c:v>
                </c:pt>
                <c:pt idx="32">
                  <c:v>874</c:v>
                </c:pt>
                <c:pt idx="33">
                  <c:v>383</c:v>
                </c:pt>
                <c:pt idx="34">
                  <c:v>485</c:v>
                </c:pt>
                <c:pt idx="35">
                  <c:v>626</c:v>
                </c:pt>
                <c:pt idx="36">
                  <c:v>518</c:v>
                </c:pt>
                <c:pt idx="37">
                  <c:v>537</c:v>
                </c:pt>
                <c:pt idx="38">
                  <c:v>458</c:v>
                </c:pt>
                <c:pt idx="39">
                  <c:v>389</c:v>
                </c:pt>
                <c:pt idx="40">
                  <c:v>301</c:v>
                </c:pt>
                <c:pt idx="41">
                  <c:v>321</c:v>
                </c:pt>
                <c:pt idx="42">
                  <c:v>279</c:v>
                </c:pt>
                <c:pt idx="43">
                  <c:v>280</c:v>
                </c:pt>
                <c:pt idx="44">
                  <c:v>255</c:v>
                </c:pt>
                <c:pt idx="45">
                  <c:v>248</c:v>
                </c:pt>
                <c:pt idx="46">
                  <c:v>202</c:v>
                </c:pt>
                <c:pt idx="47">
                  <c:v>171</c:v>
                </c:pt>
                <c:pt idx="48">
                  <c:v>252</c:v>
                </c:pt>
                <c:pt idx="49">
                  <c:v>365</c:v>
                </c:pt>
                <c:pt idx="50">
                  <c:v>378</c:v>
                </c:pt>
                <c:pt idx="51">
                  <c:v>309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0F-41DF-BFAB-BF68DF226616}"/>
            </c:ext>
          </c:extLst>
        </c:ser>
        <c:ser>
          <c:idx val="1"/>
          <c:order val="1"/>
          <c:tx>
            <c:strRef>
              <c:f>Android!$K$140</c:f>
              <c:strCache>
                <c:ptCount val="1"/>
                <c:pt idx="0">
                  <c:v>Uusia ilmoitettuja COVID-19 tapauksia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Android!$B$141:$B$192</c:f>
              <c:numCache>
                <c:formatCode>d/m</c:formatCode>
                <c:ptCount val="52"/>
                <c:pt idx="0">
                  <c:v>44191</c:v>
                </c:pt>
                <c:pt idx="1">
                  <c:v>44190</c:v>
                </c:pt>
                <c:pt idx="2">
                  <c:v>44189</c:v>
                </c:pt>
                <c:pt idx="3">
                  <c:v>44188</c:v>
                </c:pt>
                <c:pt idx="4">
                  <c:v>44187</c:v>
                </c:pt>
                <c:pt idx="5">
                  <c:v>44186</c:v>
                </c:pt>
                <c:pt idx="6">
                  <c:v>44185</c:v>
                </c:pt>
                <c:pt idx="7">
                  <c:v>44184</c:v>
                </c:pt>
                <c:pt idx="8">
                  <c:v>44183</c:v>
                </c:pt>
                <c:pt idx="9">
                  <c:v>44182</c:v>
                </c:pt>
                <c:pt idx="10">
                  <c:v>44181</c:v>
                </c:pt>
                <c:pt idx="11">
                  <c:v>44180</c:v>
                </c:pt>
                <c:pt idx="12">
                  <c:v>44179</c:v>
                </c:pt>
                <c:pt idx="13">
                  <c:v>44178</c:v>
                </c:pt>
                <c:pt idx="14">
                  <c:v>44177</c:v>
                </c:pt>
                <c:pt idx="15">
                  <c:v>44176</c:v>
                </c:pt>
                <c:pt idx="16">
                  <c:v>44175</c:v>
                </c:pt>
                <c:pt idx="17">
                  <c:v>44174</c:v>
                </c:pt>
                <c:pt idx="18">
                  <c:v>44173</c:v>
                </c:pt>
                <c:pt idx="19">
                  <c:v>44172</c:v>
                </c:pt>
                <c:pt idx="20">
                  <c:v>44171</c:v>
                </c:pt>
                <c:pt idx="21">
                  <c:v>44170</c:v>
                </c:pt>
                <c:pt idx="22">
                  <c:v>44169</c:v>
                </c:pt>
                <c:pt idx="23">
                  <c:v>44168</c:v>
                </c:pt>
                <c:pt idx="24">
                  <c:v>44167</c:v>
                </c:pt>
                <c:pt idx="25">
                  <c:v>44166</c:v>
                </c:pt>
                <c:pt idx="26">
                  <c:v>44165</c:v>
                </c:pt>
                <c:pt idx="27">
                  <c:v>44164</c:v>
                </c:pt>
                <c:pt idx="28">
                  <c:v>44163</c:v>
                </c:pt>
                <c:pt idx="29">
                  <c:v>44162</c:v>
                </c:pt>
                <c:pt idx="30">
                  <c:v>44161</c:v>
                </c:pt>
                <c:pt idx="31">
                  <c:v>44160</c:v>
                </c:pt>
                <c:pt idx="32">
                  <c:v>44159</c:v>
                </c:pt>
                <c:pt idx="33">
                  <c:v>44158</c:v>
                </c:pt>
                <c:pt idx="34">
                  <c:v>44157</c:v>
                </c:pt>
                <c:pt idx="35">
                  <c:v>44156</c:v>
                </c:pt>
                <c:pt idx="36">
                  <c:v>44155</c:v>
                </c:pt>
                <c:pt idx="37">
                  <c:v>44154</c:v>
                </c:pt>
                <c:pt idx="38">
                  <c:v>44153</c:v>
                </c:pt>
                <c:pt idx="39">
                  <c:v>44152</c:v>
                </c:pt>
                <c:pt idx="40">
                  <c:v>44151</c:v>
                </c:pt>
                <c:pt idx="41">
                  <c:v>44150</c:v>
                </c:pt>
                <c:pt idx="42">
                  <c:v>44149</c:v>
                </c:pt>
                <c:pt idx="43">
                  <c:v>44148</c:v>
                </c:pt>
                <c:pt idx="44">
                  <c:v>44147</c:v>
                </c:pt>
                <c:pt idx="45">
                  <c:v>44146</c:v>
                </c:pt>
                <c:pt idx="46">
                  <c:v>44145</c:v>
                </c:pt>
                <c:pt idx="47">
                  <c:v>44144</c:v>
                </c:pt>
                <c:pt idx="48">
                  <c:v>44143</c:v>
                </c:pt>
                <c:pt idx="49">
                  <c:v>44142</c:v>
                </c:pt>
                <c:pt idx="50">
                  <c:v>44141</c:v>
                </c:pt>
                <c:pt idx="51">
                  <c:v>44140</c:v>
                </c:pt>
              </c:numCache>
            </c:numRef>
          </c:cat>
          <c:val>
            <c:numRef>
              <c:f>Android!$K$141:$K$192</c:f>
              <c:numCache>
                <c:formatCode>General</c:formatCode>
                <c:ptCount val="52"/>
                <c:pt idx="0">
                  <c:v>0</c:v>
                </c:pt>
                <c:pt idx="1">
                  <c:v>201</c:v>
                </c:pt>
                <c:pt idx="2">
                  <c:v>363</c:v>
                </c:pt>
                <c:pt idx="3">
                  <c:v>367</c:v>
                </c:pt>
                <c:pt idx="4">
                  <c:v>303</c:v>
                </c:pt>
                <c:pt idx="5">
                  <c:v>252</c:v>
                </c:pt>
                <c:pt idx="6">
                  <c:v>309</c:v>
                </c:pt>
                <c:pt idx="7">
                  <c:v>271</c:v>
                </c:pt>
                <c:pt idx="8">
                  <c:v>354</c:v>
                </c:pt>
                <c:pt idx="9">
                  <c:v>358</c:v>
                </c:pt>
                <c:pt idx="10">
                  <c:v>411</c:v>
                </c:pt>
                <c:pt idx="11">
                  <c:v>349</c:v>
                </c:pt>
                <c:pt idx="12">
                  <c:v>300</c:v>
                </c:pt>
                <c:pt idx="13">
                  <c:v>360</c:v>
                </c:pt>
                <c:pt idx="14">
                  <c:v>377</c:v>
                </c:pt>
                <c:pt idx="15">
                  <c:v>501</c:v>
                </c:pt>
                <c:pt idx="16">
                  <c:v>840</c:v>
                </c:pt>
                <c:pt idx="17">
                  <c:v>490</c:v>
                </c:pt>
                <c:pt idx="18">
                  <c:v>361</c:v>
                </c:pt>
                <c:pt idx="19">
                  <c:v>250</c:v>
                </c:pt>
                <c:pt idx="20">
                  <c:v>413</c:v>
                </c:pt>
                <c:pt idx="21">
                  <c:v>460</c:v>
                </c:pt>
                <c:pt idx="22">
                  <c:v>336</c:v>
                </c:pt>
                <c:pt idx="23">
                  <c:v>540</c:v>
                </c:pt>
                <c:pt idx="24">
                  <c:v>420</c:v>
                </c:pt>
                <c:pt idx="25">
                  <c:v>550</c:v>
                </c:pt>
                <c:pt idx="26">
                  <c:v>283</c:v>
                </c:pt>
                <c:pt idx="27">
                  <c:v>322</c:v>
                </c:pt>
                <c:pt idx="28">
                  <c:v>541</c:v>
                </c:pt>
                <c:pt idx="29">
                  <c:v>618</c:v>
                </c:pt>
                <c:pt idx="30">
                  <c:v>496</c:v>
                </c:pt>
                <c:pt idx="31">
                  <c:v>363</c:v>
                </c:pt>
                <c:pt idx="32">
                  <c:v>353</c:v>
                </c:pt>
                <c:pt idx="33">
                  <c:v>297</c:v>
                </c:pt>
                <c:pt idx="34">
                  <c:v>423</c:v>
                </c:pt>
                <c:pt idx="35">
                  <c:v>469</c:v>
                </c:pt>
                <c:pt idx="36">
                  <c:v>461</c:v>
                </c:pt>
                <c:pt idx="37">
                  <c:v>351</c:v>
                </c:pt>
                <c:pt idx="38">
                  <c:v>288</c:v>
                </c:pt>
                <c:pt idx="39">
                  <c:v>228</c:v>
                </c:pt>
                <c:pt idx="40">
                  <c:v>104</c:v>
                </c:pt>
                <c:pt idx="41">
                  <c:v>213</c:v>
                </c:pt>
                <c:pt idx="42">
                  <c:v>244</c:v>
                </c:pt>
                <c:pt idx="43">
                  <c:v>316</c:v>
                </c:pt>
                <c:pt idx="44">
                  <c:v>197</c:v>
                </c:pt>
                <c:pt idx="45">
                  <c:v>238</c:v>
                </c:pt>
                <c:pt idx="46">
                  <c:v>220</c:v>
                </c:pt>
                <c:pt idx="47">
                  <c:v>90</c:v>
                </c:pt>
                <c:pt idx="48">
                  <c:v>412</c:v>
                </c:pt>
                <c:pt idx="49">
                  <c:v>0</c:v>
                </c:pt>
                <c:pt idx="50">
                  <c:v>266</c:v>
                </c:pt>
                <c:pt idx="51">
                  <c:v>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0F-41DF-BFAB-BF68DF2266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1403560"/>
        <c:axId val="731396344"/>
      </c:lineChart>
      <c:dateAx>
        <c:axId val="731403560"/>
        <c:scaling>
          <c:orientation val="minMax"/>
        </c:scaling>
        <c:delete val="0"/>
        <c:axPos val="b"/>
        <c:numFmt formatCode="d/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396344"/>
        <c:crosses val="autoZero"/>
        <c:auto val="1"/>
        <c:lblOffset val="100"/>
        <c:baseTimeUnit val="days"/>
      </c:dateAx>
      <c:valAx>
        <c:axId val="731396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403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1910219169565696E-2"/>
          <c:y val="3.900339634890837E-2"/>
          <c:w val="0.67844185362166287"/>
          <c:h val="5.60574735974253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459442</xdr:colOff>
      <xdr:row>48</xdr:row>
      <xdr:rowOff>44824</xdr:rowOff>
    </xdr:from>
    <xdr:to>
      <xdr:col>15</xdr:col>
      <xdr:colOff>557414</xdr:colOff>
      <xdr:row>70</xdr:row>
      <xdr:rowOff>19210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6FF809B-C42C-42CC-9A9A-6C0F995C48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288642</xdr:colOff>
      <xdr:row>102</xdr:row>
      <xdr:rowOff>179201</xdr:rowOff>
    </xdr:from>
    <xdr:to>
      <xdr:col>15</xdr:col>
      <xdr:colOff>279799</xdr:colOff>
      <xdr:row>125</xdr:row>
      <xdr:rowOff>179199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ECCCA14-946F-41DE-A88F-9A22CF8C07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986119</xdr:colOff>
      <xdr:row>151</xdr:row>
      <xdr:rowOff>140875</xdr:rowOff>
    </xdr:from>
    <xdr:to>
      <xdr:col>14</xdr:col>
      <xdr:colOff>454638</xdr:colOff>
      <xdr:row>176</xdr:row>
      <xdr:rowOff>30069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FCDE256-02F8-46DF-99AF-73049CB807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twitter.com/spheroid/status/1317109409869406209" TargetMode="External"/><Relationship Id="rId2" Type="http://schemas.openxmlformats.org/officeDocument/2006/relationships/hyperlink" Target="https://twitter.com/msrjksk/status/1310587581105659905" TargetMode="External"/><Relationship Id="rId1" Type="http://schemas.openxmlformats.org/officeDocument/2006/relationships/hyperlink" Target="https://thl.fi/fi/web/hyvinvoinnin-ja-terveyden-edistamisen-johtaminen/ajankohtaista/koronan-vaikutukset-yhteiskuntaan-ja-palveluihin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4FBF2-530B-45FC-AB24-E83337470135}">
  <sheetPr codeName="Sheet1"/>
  <dimension ref="A1:U265"/>
  <sheetViews>
    <sheetView tabSelected="1" topLeftCell="A95" zoomScale="85" zoomScaleNormal="85" workbookViewId="0">
      <selection activeCell="A102" sqref="A102"/>
    </sheetView>
  </sheetViews>
  <sheetFormatPr defaultRowHeight="14.6"/>
  <cols>
    <col min="2" max="2" width="24.53515625" bestFit="1" customWidth="1"/>
    <col min="3" max="3" width="16.3828125" style="3" customWidth="1"/>
    <col min="5" max="5" width="12.765625" bestFit="1" customWidth="1"/>
    <col min="7" max="7" width="11.23046875" customWidth="1"/>
    <col min="8" max="8" width="9.921875" bestFit="1" customWidth="1"/>
    <col min="18" max="18" width="9.921875" style="18" bestFit="1" customWidth="1"/>
    <col min="19" max="19" width="9.23046875" style="1"/>
  </cols>
  <sheetData>
    <row r="1" spans="1:21">
      <c r="S1" s="1">
        <v>1</v>
      </c>
    </row>
    <row r="2" spans="1:21">
      <c r="A2" t="s">
        <v>10</v>
      </c>
      <c r="D2" t="s">
        <v>9</v>
      </c>
      <c r="E2" s="2">
        <f>SUM(E9:E22)</f>
        <v>1</v>
      </c>
      <c r="F2" t="s">
        <v>13</v>
      </c>
      <c r="G2">
        <f>SUM(AllKeys)</f>
        <v>47367</v>
      </c>
      <c r="H2" s="10">
        <f>G2/5</f>
        <v>9473.4</v>
      </c>
      <c r="S2" s="1">
        <v>2</v>
      </c>
      <c r="U2" t="s">
        <v>25</v>
      </c>
    </row>
    <row r="3" spans="1:21">
      <c r="S3" s="1">
        <v>3</v>
      </c>
    </row>
    <row r="4" spans="1:21" s="1" customFormat="1">
      <c r="A4" s="1" t="s">
        <v>29</v>
      </c>
      <c r="C4" s="4"/>
      <c r="R4" s="18"/>
      <c r="S4" s="1">
        <v>4</v>
      </c>
    </row>
    <row r="5" spans="1:21">
      <c r="S5" s="1">
        <v>5</v>
      </c>
    </row>
    <row r="6" spans="1:21">
      <c r="A6" t="s">
        <v>26</v>
      </c>
      <c r="S6" s="1">
        <v>6</v>
      </c>
    </row>
    <row r="7" spans="1:21">
      <c r="G7" t="s">
        <v>7</v>
      </c>
      <c r="S7" s="1">
        <v>7</v>
      </c>
    </row>
    <row r="8" spans="1:21">
      <c r="B8" s="2" t="s">
        <v>0</v>
      </c>
      <c r="C8" s="5" t="s">
        <v>3</v>
      </c>
      <c r="D8" s="2" t="s">
        <v>1</v>
      </c>
      <c r="E8" s="2" t="s">
        <v>2</v>
      </c>
      <c r="L8">
        <v>1</v>
      </c>
      <c r="S8" s="1">
        <v>8</v>
      </c>
    </row>
    <row r="9" spans="1:21">
      <c r="B9" s="2" t="str">
        <f t="shared" ref="B9:B22" si="0">MID(Json,G9+12,H9-G9-13)</f>
        <v>26. joulukuuta</v>
      </c>
      <c r="C9" s="5">
        <f>DATEVALUE(SUBSTITUTE(SUBSTITUTE(SUBSTITUTE(SUBSTITUTE(SUBSTITUTE(SUBSTITUTE(SUBSTITUTE(SUBSTITUTE(SUBSTITUTE(SUBSTITUTE(SUBSTITUTE(SUBSTITUTE(SUBSTITUTE(SUBSTITUTE(SUBSTITUTE(B9,CHAR(160),""),"september",".9.2020"),"oktober",".10.2020"),"november",".11.2020"),"december",".12.2020"),"September",".9.2020"),"October",".10.2020"),"November",".11.2020"),"December",".12.2020"),"January",".1.2021"),"syyskuuta","9.2020"),"lokakuuta","10.2020"),"marraskuuta","11.2020"),"joulukuuta","12.2020"),"tammikuuta","1.2021"))</f>
        <v>44191</v>
      </c>
      <c r="D9" s="2">
        <f t="shared" ref="D9:D22" si="1">VALUE(MID(Json,I9+10,J9-I9-10))</f>
        <v>266</v>
      </c>
      <c r="E9" s="2">
        <f t="shared" ref="E9:E22" si="2">VALUE(MID(Json,K9+14,L9-J9-16))</f>
        <v>0</v>
      </c>
      <c r="G9">
        <f>FIND("timestamp",Json,L8)</f>
        <v>4</v>
      </c>
      <c r="H9">
        <f t="shared" ref="H9:H22" si="3">FIND("202",Json,G9)</f>
        <v>31</v>
      </c>
      <c r="I9">
        <f t="shared" ref="I9:I22" si="4">FIND("keyCount",Json,H9)</f>
        <v>47</v>
      </c>
      <c r="J9">
        <f t="shared" ref="J9:J22" si="5">FIND(",""",Json,I9)</f>
        <v>60</v>
      </c>
      <c r="K9">
        <f t="shared" ref="K9:K22" si="6">FIND("matchesCount",Json,J9)</f>
        <v>62</v>
      </c>
      <c r="L9">
        <f t="shared" ref="L9:L22" si="7">FIND(",""",Json,K9)</f>
        <v>77</v>
      </c>
      <c r="S9" s="1">
        <v>9</v>
      </c>
    </row>
    <row r="10" spans="1:21">
      <c r="B10" s="2" t="str">
        <f t="shared" si="0"/>
        <v>25. joulukuuta</v>
      </c>
      <c r="C10" s="12">
        <f t="shared" ref="C10:C22" si="8">DATEVALUE(SUBSTITUTE(SUBSTITUTE(SUBSTITUTE(SUBSTITUTE(SUBSTITUTE(SUBSTITUTE(SUBSTITUTE(SUBSTITUTE(SUBSTITUTE(SUBSTITUTE(SUBSTITUTE(SUBSTITUTE(SUBSTITUTE(SUBSTITUTE(SUBSTITUTE(B10,CHAR(160),""),"september",".9.2020"),"oktober",".10.2020"),"november",".11.2020"),"december",".12.2020"),"September",".9.2020"),"October",".10.2020"),"November",".11.2020"),"December",".12.2020"),"January",".1.2021"),"syyskuuta","9.2020"),"lokakuuta","10.2020"),"marraskuuta","11.2020"),"joulukuuta","12.2020"),"tammikuuta","1.2021"))</f>
        <v>44190</v>
      </c>
      <c r="D10" s="2">
        <f t="shared" si="1"/>
        <v>237</v>
      </c>
      <c r="E10" s="2">
        <f t="shared" si="2"/>
        <v>0</v>
      </c>
      <c r="G10">
        <f>FIND("timestamp",Json,L9)</f>
        <v>161</v>
      </c>
      <c r="H10">
        <f t="shared" si="3"/>
        <v>188</v>
      </c>
      <c r="I10">
        <f t="shared" si="4"/>
        <v>204</v>
      </c>
      <c r="J10">
        <f t="shared" si="5"/>
        <v>217</v>
      </c>
      <c r="K10">
        <f t="shared" si="6"/>
        <v>219</v>
      </c>
      <c r="L10">
        <f t="shared" si="7"/>
        <v>234</v>
      </c>
      <c r="S10" s="1">
        <v>10</v>
      </c>
    </row>
    <row r="11" spans="1:21">
      <c r="B11" s="2" t="str">
        <f t="shared" si="0"/>
        <v>24. joulukuuta</v>
      </c>
      <c r="C11" s="12">
        <f t="shared" si="8"/>
        <v>44189</v>
      </c>
      <c r="D11" s="2">
        <f t="shared" si="1"/>
        <v>442</v>
      </c>
      <c r="E11" s="2">
        <f t="shared" si="2"/>
        <v>0</v>
      </c>
      <c r="G11">
        <f t="shared" ref="G11:G22" si="9">FIND("timestamp",Json,H10)</f>
        <v>317</v>
      </c>
      <c r="H11">
        <f t="shared" si="3"/>
        <v>344</v>
      </c>
      <c r="I11">
        <f t="shared" si="4"/>
        <v>360</v>
      </c>
      <c r="J11">
        <f t="shared" si="5"/>
        <v>373</v>
      </c>
      <c r="K11">
        <f t="shared" si="6"/>
        <v>375</v>
      </c>
      <c r="L11">
        <f t="shared" si="7"/>
        <v>390</v>
      </c>
      <c r="S11" s="1">
        <v>11</v>
      </c>
    </row>
    <row r="12" spans="1:21">
      <c r="B12" s="2" t="str">
        <f t="shared" si="0"/>
        <v>23. joulukuuta</v>
      </c>
      <c r="C12" s="12">
        <f t="shared" si="8"/>
        <v>44188</v>
      </c>
      <c r="D12" s="2">
        <f t="shared" si="1"/>
        <v>457</v>
      </c>
      <c r="E12" s="2">
        <f t="shared" si="2"/>
        <v>0</v>
      </c>
      <c r="G12">
        <f t="shared" si="9"/>
        <v>473</v>
      </c>
      <c r="H12">
        <f t="shared" si="3"/>
        <v>500</v>
      </c>
      <c r="I12">
        <f t="shared" si="4"/>
        <v>516</v>
      </c>
      <c r="J12">
        <f t="shared" si="5"/>
        <v>529</v>
      </c>
      <c r="K12">
        <f t="shared" si="6"/>
        <v>531</v>
      </c>
      <c r="L12">
        <f t="shared" si="7"/>
        <v>546</v>
      </c>
      <c r="S12" s="1">
        <v>12</v>
      </c>
    </row>
    <row r="13" spans="1:21">
      <c r="B13" s="2" t="str">
        <f t="shared" si="0"/>
        <v>22. joulukuuta</v>
      </c>
      <c r="C13" s="12">
        <f t="shared" si="8"/>
        <v>44187</v>
      </c>
      <c r="D13" s="2">
        <f t="shared" si="1"/>
        <v>495</v>
      </c>
      <c r="E13" s="2">
        <f t="shared" si="2"/>
        <v>0</v>
      </c>
      <c r="G13">
        <f t="shared" si="9"/>
        <v>630</v>
      </c>
      <c r="H13">
        <f t="shared" si="3"/>
        <v>657</v>
      </c>
      <c r="I13">
        <f t="shared" si="4"/>
        <v>673</v>
      </c>
      <c r="J13">
        <f t="shared" si="5"/>
        <v>686</v>
      </c>
      <c r="K13">
        <f t="shared" si="6"/>
        <v>688</v>
      </c>
      <c r="L13">
        <f t="shared" si="7"/>
        <v>703</v>
      </c>
    </row>
    <row r="14" spans="1:21">
      <c r="B14" s="2" t="str">
        <f t="shared" si="0"/>
        <v>21. joulukuuta</v>
      </c>
      <c r="C14" s="12">
        <f t="shared" si="8"/>
        <v>44186</v>
      </c>
      <c r="D14" s="2">
        <f t="shared" si="1"/>
        <v>436</v>
      </c>
      <c r="E14" s="2">
        <f t="shared" si="2"/>
        <v>0</v>
      </c>
      <c r="G14">
        <f t="shared" si="9"/>
        <v>788</v>
      </c>
      <c r="H14">
        <f t="shared" si="3"/>
        <v>815</v>
      </c>
      <c r="I14">
        <f t="shared" si="4"/>
        <v>831</v>
      </c>
      <c r="J14">
        <f t="shared" si="5"/>
        <v>844</v>
      </c>
      <c r="K14">
        <f t="shared" si="6"/>
        <v>846</v>
      </c>
      <c r="L14">
        <f t="shared" si="7"/>
        <v>861</v>
      </c>
      <c r="S14" s="1" t="s">
        <v>21</v>
      </c>
    </row>
    <row r="15" spans="1:21">
      <c r="B15" s="2" t="str">
        <f t="shared" si="0"/>
        <v>20. joulukuuta</v>
      </c>
      <c r="C15" s="12">
        <f t="shared" si="8"/>
        <v>44185</v>
      </c>
      <c r="D15" s="2">
        <f t="shared" si="1"/>
        <v>393</v>
      </c>
      <c r="E15" s="2">
        <f t="shared" si="2"/>
        <v>0</v>
      </c>
      <c r="G15">
        <f t="shared" si="9"/>
        <v>945</v>
      </c>
      <c r="H15">
        <f t="shared" si="3"/>
        <v>972</v>
      </c>
      <c r="I15">
        <f t="shared" si="4"/>
        <v>988</v>
      </c>
      <c r="J15">
        <f t="shared" si="5"/>
        <v>1001</v>
      </c>
      <c r="K15">
        <f t="shared" si="6"/>
        <v>1003</v>
      </c>
      <c r="L15">
        <f t="shared" si="7"/>
        <v>1018</v>
      </c>
    </row>
    <row r="16" spans="1:21">
      <c r="B16" s="2" t="str">
        <f t="shared" si="0"/>
        <v>19. joulukuuta</v>
      </c>
      <c r="C16" s="12">
        <f t="shared" si="8"/>
        <v>44184</v>
      </c>
      <c r="D16" s="2">
        <f t="shared" si="1"/>
        <v>486</v>
      </c>
      <c r="E16" s="2">
        <f t="shared" si="2"/>
        <v>0</v>
      </c>
      <c r="G16">
        <f t="shared" si="9"/>
        <v>1101</v>
      </c>
      <c r="H16">
        <f t="shared" si="3"/>
        <v>1128</v>
      </c>
      <c r="I16">
        <f t="shared" si="4"/>
        <v>1144</v>
      </c>
      <c r="J16">
        <f t="shared" si="5"/>
        <v>1157</v>
      </c>
      <c r="K16">
        <f t="shared" si="6"/>
        <v>1159</v>
      </c>
      <c r="L16">
        <f t="shared" si="7"/>
        <v>1174</v>
      </c>
      <c r="R16" s="18">
        <v>44190</v>
      </c>
      <c r="S16" s="1">
        <v>201</v>
      </c>
    </row>
    <row r="17" spans="1:19">
      <c r="B17" s="2" t="str">
        <f t="shared" si="0"/>
        <v>18. joulukuuta</v>
      </c>
      <c r="C17" s="12">
        <f t="shared" si="8"/>
        <v>44183</v>
      </c>
      <c r="D17" s="2">
        <f t="shared" si="1"/>
        <v>403</v>
      </c>
      <c r="E17" s="2">
        <f t="shared" si="2"/>
        <v>0</v>
      </c>
      <c r="G17">
        <f t="shared" si="9"/>
        <v>1257</v>
      </c>
      <c r="H17">
        <f t="shared" si="3"/>
        <v>1284</v>
      </c>
      <c r="I17">
        <f t="shared" si="4"/>
        <v>1300</v>
      </c>
      <c r="J17">
        <f t="shared" si="5"/>
        <v>1313</v>
      </c>
      <c r="K17">
        <f t="shared" si="6"/>
        <v>1315</v>
      </c>
      <c r="L17">
        <f t="shared" si="7"/>
        <v>1330</v>
      </c>
    </row>
    <row r="18" spans="1:19">
      <c r="B18" s="2" t="str">
        <f t="shared" si="0"/>
        <v>17. joulukuuta</v>
      </c>
      <c r="C18" s="12">
        <f t="shared" si="8"/>
        <v>44182</v>
      </c>
      <c r="D18" s="2">
        <f t="shared" si="1"/>
        <v>571</v>
      </c>
      <c r="E18" s="2">
        <f t="shared" si="2"/>
        <v>0</v>
      </c>
      <c r="G18">
        <f t="shared" si="9"/>
        <v>1413</v>
      </c>
      <c r="H18">
        <f t="shared" si="3"/>
        <v>1440</v>
      </c>
      <c r="I18">
        <f t="shared" si="4"/>
        <v>1456</v>
      </c>
      <c r="J18">
        <f t="shared" si="5"/>
        <v>1469</v>
      </c>
      <c r="K18">
        <f t="shared" si="6"/>
        <v>1471</v>
      </c>
      <c r="L18">
        <f t="shared" si="7"/>
        <v>1486</v>
      </c>
      <c r="S18" s="1" t="s">
        <v>22</v>
      </c>
    </row>
    <row r="19" spans="1:19">
      <c r="B19" s="2" t="str">
        <f t="shared" si="0"/>
        <v>16. joulukuuta</v>
      </c>
      <c r="C19" s="12">
        <f t="shared" si="8"/>
        <v>44181</v>
      </c>
      <c r="D19" s="2">
        <f t="shared" si="1"/>
        <v>640</v>
      </c>
      <c r="E19" s="2">
        <f t="shared" si="2"/>
        <v>1</v>
      </c>
      <c r="G19">
        <f t="shared" si="9"/>
        <v>1569</v>
      </c>
      <c r="H19">
        <f t="shared" si="3"/>
        <v>1596</v>
      </c>
      <c r="I19">
        <f t="shared" si="4"/>
        <v>1612</v>
      </c>
      <c r="J19">
        <f t="shared" si="5"/>
        <v>1625</v>
      </c>
      <c r="K19">
        <f t="shared" si="6"/>
        <v>1627</v>
      </c>
      <c r="L19">
        <f t="shared" si="7"/>
        <v>1642</v>
      </c>
      <c r="R19" s="18">
        <v>44113</v>
      </c>
      <c r="S19" s="1">
        <v>235</v>
      </c>
    </row>
    <row r="20" spans="1:19">
      <c r="B20" s="2" t="str">
        <f t="shared" si="0"/>
        <v>15. joulukuuta</v>
      </c>
      <c r="C20" s="12">
        <f t="shared" si="8"/>
        <v>44180</v>
      </c>
      <c r="D20" s="2">
        <f t="shared" si="1"/>
        <v>504</v>
      </c>
      <c r="E20" s="2">
        <f t="shared" si="2"/>
        <v>0</v>
      </c>
      <c r="G20">
        <f t="shared" si="9"/>
        <v>1725</v>
      </c>
      <c r="H20">
        <f t="shared" si="3"/>
        <v>1752</v>
      </c>
      <c r="I20">
        <f t="shared" si="4"/>
        <v>1768</v>
      </c>
      <c r="J20">
        <f t="shared" si="5"/>
        <v>1781</v>
      </c>
      <c r="K20">
        <f t="shared" si="6"/>
        <v>1783</v>
      </c>
      <c r="L20">
        <f t="shared" si="7"/>
        <v>1798</v>
      </c>
    </row>
    <row r="21" spans="1:19">
      <c r="B21" s="2" t="str">
        <f t="shared" si="0"/>
        <v>14. joulukuuta</v>
      </c>
      <c r="C21" s="12">
        <f t="shared" si="8"/>
        <v>44179</v>
      </c>
      <c r="D21" s="2">
        <f t="shared" si="1"/>
        <v>443</v>
      </c>
      <c r="E21" s="2">
        <f t="shared" si="2"/>
        <v>0</v>
      </c>
      <c r="G21">
        <f t="shared" si="9"/>
        <v>1882</v>
      </c>
      <c r="H21">
        <f t="shared" si="3"/>
        <v>1909</v>
      </c>
      <c r="I21">
        <f t="shared" si="4"/>
        <v>1925</v>
      </c>
      <c r="J21">
        <f t="shared" si="5"/>
        <v>1938</v>
      </c>
      <c r="K21">
        <f t="shared" si="6"/>
        <v>1940</v>
      </c>
      <c r="L21">
        <f t="shared" si="7"/>
        <v>1955</v>
      </c>
    </row>
    <row r="22" spans="1:19">
      <c r="B22" s="2" t="str">
        <f t="shared" si="0"/>
        <v>13. joulukuuta</v>
      </c>
      <c r="C22" s="12">
        <f t="shared" si="8"/>
        <v>44178</v>
      </c>
      <c r="D22" s="2">
        <f t="shared" si="1"/>
        <v>598</v>
      </c>
      <c r="E22" s="2">
        <f t="shared" si="2"/>
        <v>0</v>
      </c>
      <c r="G22">
        <f t="shared" si="9"/>
        <v>2039</v>
      </c>
      <c r="H22">
        <f t="shared" si="3"/>
        <v>2066</v>
      </c>
      <c r="I22">
        <f t="shared" si="4"/>
        <v>2082</v>
      </c>
      <c r="J22">
        <f t="shared" si="5"/>
        <v>2095</v>
      </c>
      <c r="K22">
        <f t="shared" si="6"/>
        <v>2097</v>
      </c>
      <c r="L22">
        <f t="shared" si="7"/>
        <v>2112</v>
      </c>
      <c r="R22" s="18">
        <v>44114</v>
      </c>
      <c r="S22" s="1">
        <v>269</v>
      </c>
    </row>
    <row r="23" spans="1:19">
      <c r="A23" t="s">
        <v>30</v>
      </c>
      <c r="C23" s="4">
        <v>44183</v>
      </c>
      <c r="D23" s="1">
        <v>403</v>
      </c>
      <c r="E23" s="1">
        <v>0</v>
      </c>
    </row>
    <row r="24" spans="1:19">
      <c r="C24" s="12">
        <v>44182</v>
      </c>
      <c r="D24" s="11">
        <v>571</v>
      </c>
      <c r="E24" s="11">
        <v>0</v>
      </c>
    </row>
    <row r="25" spans="1:19">
      <c r="C25" s="12">
        <v>44181</v>
      </c>
      <c r="D25" s="11">
        <v>640</v>
      </c>
      <c r="E25" s="11">
        <v>1</v>
      </c>
      <c r="R25" s="18">
        <v>44115</v>
      </c>
      <c r="S25" s="1">
        <v>149</v>
      </c>
    </row>
    <row r="26" spans="1:19">
      <c r="C26" s="12">
        <v>44180</v>
      </c>
      <c r="D26" s="11">
        <v>504</v>
      </c>
      <c r="E26" s="11">
        <v>0</v>
      </c>
    </row>
    <row r="27" spans="1:19">
      <c r="C27" s="12">
        <v>44179</v>
      </c>
      <c r="D27" s="11">
        <v>443</v>
      </c>
      <c r="E27" s="11">
        <v>0</v>
      </c>
    </row>
    <row r="28" spans="1:19">
      <c r="C28" s="12">
        <v>44178</v>
      </c>
      <c r="D28" s="11">
        <v>598</v>
      </c>
      <c r="E28" s="11">
        <v>0</v>
      </c>
      <c r="R28" s="18">
        <v>44116</v>
      </c>
      <c r="S28" s="1">
        <v>214</v>
      </c>
    </row>
    <row r="29" spans="1:19">
      <c r="C29" s="12">
        <v>44177</v>
      </c>
      <c r="D29" s="11">
        <v>588</v>
      </c>
      <c r="E29" s="11">
        <v>0</v>
      </c>
    </row>
    <row r="30" spans="1:19">
      <c r="C30" s="12">
        <v>44177</v>
      </c>
      <c r="D30" s="11">
        <v>588</v>
      </c>
      <c r="E30" s="11">
        <v>0</v>
      </c>
    </row>
    <row r="31" spans="1:19">
      <c r="C31" s="12">
        <v>44176</v>
      </c>
      <c r="D31" s="11">
        <v>897</v>
      </c>
      <c r="E31" s="11">
        <v>0</v>
      </c>
      <c r="R31" s="18">
        <v>44117</v>
      </c>
      <c r="S31" s="1">
        <v>287</v>
      </c>
    </row>
    <row r="32" spans="1:19">
      <c r="C32" s="12">
        <v>44175</v>
      </c>
      <c r="D32" s="11">
        <v>710</v>
      </c>
      <c r="E32" s="11">
        <v>0</v>
      </c>
    </row>
    <row r="33" spans="3:19">
      <c r="C33" s="12">
        <v>44174</v>
      </c>
      <c r="D33" s="11">
        <v>817</v>
      </c>
      <c r="E33" s="11">
        <v>0</v>
      </c>
    </row>
    <row r="34" spans="3:19">
      <c r="C34" s="12">
        <v>44173</v>
      </c>
      <c r="D34" s="11">
        <v>695</v>
      </c>
      <c r="E34" s="11">
        <v>0</v>
      </c>
      <c r="R34" s="18">
        <v>44118</v>
      </c>
      <c r="S34" s="1">
        <v>204</v>
      </c>
    </row>
    <row r="35" spans="3:19">
      <c r="C35" s="12">
        <v>44172</v>
      </c>
      <c r="D35" s="11">
        <v>531</v>
      </c>
      <c r="E35" s="11">
        <v>0</v>
      </c>
    </row>
    <row r="36" spans="3:19">
      <c r="C36" s="12">
        <v>44171</v>
      </c>
      <c r="D36" s="11">
        <v>865</v>
      </c>
      <c r="E36" s="11">
        <v>0</v>
      </c>
    </row>
    <row r="37" spans="3:19">
      <c r="C37" s="12">
        <v>44170</v>
      </c>
      <c r="D37" s="11">
        <v>845</v>
      </c>
      <c r="E37" s="11">
        <v>0</v>
      </c>
      <c r="R37" s="18">
        <v>44119</v>
      </c>
      <c r="S37" s="1">
        <v>241</v>
      </c>
    </row>
    <row r="38" spans="3:19">
      <c r="C38" s="12">
        <v>44169</v>
      </c>
      <c r="D38" s="11">
        <v>748</v>
      </c>
      <c r="E38" s="11">
        <v>0</v>
      </c>
    </row>
    <row r="39" spans="3:19">
      <c r="C39" s="12">
        <v>44168</v>
      </c>
      <c r="D39" s="11">
        <v>714</v>
      </c>
      <c r="E39" s="11">
        <v>0</v>
      </c>
    </row>
    <row r="40" spans="3:19">
      <c r="C40" s="12">
        <v>44167</v>
      </c>
      <c r="D40" s="11">
        <v>995</v>
      </c>
      <c r="E40" s="11">
        <v>0</v>
      </c>
      <c r="R40" s="18">
        <v>44120</v>
      </c>
      <c r="S40" s="1">
        <v>189</v>
      </c>
    </row>
    <row r="41" spans="3:19">
      <c r="C41" s="12">
        <v>44166</v>
      </c>
      <c r="D41" s="11">
        <v>722</v>
      </c>
      <c r="E41" s="11">
        <v>0</v>
      </c>
    </row>
    <row r="42" spans="3:19">
      <c r="C42" s="12">
        <v>44165</v>
      </c>
      <c r="D42" s="11">
        <v>725</v>
      </c>
      <c r="E42" s="11">
        <v>0</v>
      </c>
    </row>
    <row r="43" spans="3:19">
      <c r="C43" s="12">
        <v>44164</v>
      </c>
      <c r="D43" s="11">
        <v>753</v>
      </c>
      <c r="E43" s="11">
        <v>0</v>
      </c>
      <c r="R43" s="18">
        <v>44121</v>
      </c>
      <c r="S43" s="1">
        <v>160</v>
      </c>
    </row>
    <row r="44" spans="3:19">
      <c r="C44" s="12">
        <v>44163</v>
      </c>
      <c r="D44" s="11">
        <v>1025</v>
      </c>
      <c r="E44" s="11">
        <v>0</v>
      </c>
    </row>
    <row r="45" spans="3:19">
      <c r="C45" s="12">
        <v>44162</v>
      </c>
      <c r="D45" s="11">
        <v>838</v>
      </c>
      <c r="E45" s="11">
        <v>0</v>
      </c>
    </row>
    <row r="46" spans="3:19">
      <c r="C46" s="12">
        <v>44161</v>
      </c>
      <c r="D46" s="11">
        <v>923</v>
      </c>
      <c r="E46" s="11">
        <v>1</v>
      </c>
      <c r="R46" s="18">
        <v>44122</v>
      </c>
      <c r="S46" s="1">
        <v>131</v>
      </c>
    </row>
    <row r="47" spans="3:19">
      <c r="C47" s="12">
        <v>44160</v>
      </c>
      <c r="D47" s="11">
        <v>1098</v>
      </c>
      <c r="E47" s="11">
        <v>0</v>
      </c>
    </row>
    <row r="48" spans="3:19">
      <c r="C48" s="12">
        <v>44159</v>
      </c>
      <c r="D48" s="11">
        <v>874</v>
      </c>
      <c r="E48" s="11">
        <v>0</v>
      </c>
    </row>
    <row r="49" spans="3:19">
      <c r="C49" s="12">
        <v>44158</v>
      </c>
      <c r="D49" s="11">
        <v>383</v>
      </c>
      <c r="E49" s="11">
        <v>0</v>
      </c>
      <c r="R49" s="18">
        <v>44123</v>
      </c>
      <c r="S49" s="1">
        <v>131</v>
      </c>
    </row>
    <row r="50" spans="3:19">
      <c r="C50" s="12">
        <v>44157</v>
      </c>
      <c r="D50" s="11">
        <v>485</v>
      </c>
      <c r="E50" s="11">
        <v>0</v>
      </c>
    </row>
    <row r="51" spans="3:19">
      <c r="C51" s="12">
        <v>44156</v>
      </c>
      <c r="D51" s="11">
        <v>626</v>
      </c>
      <c r="E51" s="11">
        <v>0</v>
      </c>
    </row>
    <row r="52" spans="3:19">
      <c r="C52" s="12">
        <v>44155</v>
      </c>
      <c r="D52" s="11">
        <v>518</v>
      </c>
      <c r="E52" s="11">
        <v>0</v>
      </c>
      <c r="R52" s="18">
        <v>44124</v>
      </c>
      <c r="S52" s="1">
        <v>294</v>
      </c>
    </row>
    <row r="53" spans="3:19">
      <c r="C53" s="12">
        <v>44154</v>
      </c>
      <c r="D53" s="11">
        <v>537</v>
      </c>
      <c r="E53" s="11">
        <v>0</v>
      </c>
    </row>
    <row r="54" spans="3:19">
      <c r="C54" s="12">
        <v>44153</v>
      </c>
      <c r="D54" s="11">
        <v>458</v>
      </c>
      <c r="E54" s="11">
        <v>0</v>
      </c>
    </row>
    <row r="55" spans="3:19">
      <c r="C55" s="12">
        <v>44152</v>
      </c>
      <c r="D55" s="11">
        <v>389</v>
      </c>
      <c r="E55" s="11">
        <v>0</v>
      </c>
      <c r="R55" s="18">
        <v>44125</v>
      </c>
      <c r="S55" s="1">
        <v>222</v>
      </c>
    </row>
    <row r="56" spans="3:19">
      <c r="C56" s="12">
        <v>44151</v>
      </c>
      <c r="D56" s="11">
        <v>301</v>
      </c>
      <c r="E56" s="11">
        <v>0</v>
      </c>
    </row>
    <row r="57" spans="3:19">
      <c r="C57" s="12">
        <v>44150</v>
      </c>
      <c r="D57" s="11">
        <v>321</v>
      </c>
      <c r="E57" s="11">
        <v>0</v>
      </c>
    </row>
    <row r="58" spans="3:19">
      <c r="C58" s="12">
        <v>44149</v>
      </c>
      <c r="D58" s="11">
        <v>279</v>
      </c>
      <c r="E58" s="11">
        <v>0</v>
      </c>
      <c r="R58" s="18">
        <v>44126</v>
      </c>
      <c r="S58" s="1">
        <v>184</v>
      </c>
    </row>
    <row r="59" spans="3:19">
      <c r="C59" s="12">
        <v>44148</v>
      </c>
      <c r="D59" s="11">
        <v>280</v>
      </c>
      <c r="E59" s="11">
        <v>0</v>
      </c>
    </row>
    <row r="60" spans="3:19">
      <c r="C60" s="12">
        <v>44147</v>
      </c>
      <c r="D60" s="11">
        <v>255</v>
      </c>
      <c r="E60" s="11">
        <v>1</v>
      </c>
    </row>
    <row r="61" spans="3:19">
      <c r="C61" s="12">
        <v>44146</v>
      </c>
      <c r="D61" s="11">
        <v>248</v>
      </c>
      <c r="E61" s="11">
        <v>0</v>
      </c>
      <c r="R61" s="18">
        <v>44127</v>
      </c>
      <c r="S61" s="1">
        <v>219</v>
      </c>
    </row>
    <row r="62" spans="3:19">
      <c r="C62" s="12">
        <v>44145</v>
      </c>
      <c r="D62" s="11">
        <v>202</v>
      </c>
      <c r="E62" s="11">
        <v>0</v>
      </c>
    </row>
    <row r="63" spans="3:19">
      <c r="C63" s="12">
        <v>44144</v>
      </c>
      <c r="D63" s="11">
        <v>171</v>
      </c>
      <c r="E63" s="11">
        <v>0</v>
      </c>
    </row>
    <row r="64" spans="3:19">
      <c r="C64" s="12">
        <v>44143</v>
      </c>
      <c r="D64" s="11">
        <v>252</v>
      </c>
      <c r="E64" s="11">
        <v>0</v>
      </c>
      <c r="R64" s="18">
        <v>44128</v>
      </c>
      <c r="S64" s="1">
        <v>178</v>
      </c>
    </row>
    <row r="65" spans="1:19">
      <c r="C65" s="12">
        <v>44144</v>
      </c>
      <c r="D65" s="11">
        <v>171</v>
      </c>
      <c r="E65" s="11">
        <v>0</v>
      </c>
    </row>
    <row r="66" spans="1:19">
      <c r="C66" s="12">
        <v>44143</v>
      </c>
      <c r="D66" s="11">
        <v>252</v>
      </c>
      <c r="E66" s="11">
        <v>0</v>
      </c>
    </row>
    <row r="67" spans="1:19">
      <c r="A67" t="s">
        <v>15</v>
      </c>
      <c r="C67" s="12">
        <v>44142</v>
      </c>
      <c r="D67" s="11">
        <v>365</v>
      </c>
      <c r="E67" s="11">
        <v>0</v>
      </c>
      <c r="R67" s="18">
        <v>44129</v>
      </c>
      <c r="S67" s="1">
        <v>196</v>
      </c>
    </row>
    <row r="68" spans="1:19">
      <c r="A68" s="6" t="s">
        <v>5</v>
      </c>
      <c r="C68" s="12">
        <v>44141</v>
      </c>
      <c r="D68" s="11">
        <v>378</v>
      </c>
      <c r="E68" s="11">
        <v>0</v>
      </c>
    </row>
    <row r="69" spans="1:19">
      <c r="C69" s="12">
        <v>44140</v>
      </c>
      <c r="D69" s="11">
        <v>309</v>
      </c>
      <c r="E69" s="11">
        <v>0</v>
      </c>
    </row>
    <row r="70" spans="1:19">
      <c r="C70" s="12">
        <v>44139</v>
      </c>
      <c r="D70" s="11">
        <v>345</v>
      </c>
      <c r="E70" s="11">
        <v>0</v>
      </c>
      <c r="R70" s="18">
        <v>44130</v>
      </c>
      <c r="S70" s="1">
        <v>122</v>
      </c>
    </row>
    <row r="71" spans="1:19">
      <c r="C71" s="12">
        <v>44138</v>
      </c>
      <c r="D71" s="11">
        <v>252</v>
      </c>
      <c r="E71" s="11">
        <v>0</v>
      </c>
    </row>
    <row r="72" spans="1:19">
      <c r="C72" s="12">
        <v>44137</v>
      </c>
      <c r="D72" s="11">
        <v>241</v>
      </c>
      <c r="E72" s="11">
        <v>0</v>
      </c>
    </row>
    <row r="73" spans="1:19">
      <c r="A73" t="s">
        <v>12</v>
      </c>
      <c r="C73" s="12">
        <v>44136</v>
      </c>
      <c r="D73" s="11">
        <v>240</v>
      </c>
      <c r="E73" s="11">
        <v>0</v>
      </c>
      <c r="R73" s="18">
        <v>44132</v>
      </c>
      <c r="S73" s="1">
        <v>408</v>
      </c>
    </row>
    <row r="74" spans="1:19">
      <c r="A74" s="6" t="s">
        <v>11</v>
      </c>
      <c r="C74" s="5">
        <v>44135</v>
      </c>
      <c r="D74" s="2">
        <v>372</v>
      </c>
      <c r="E74" s="2">
        <v>0</v>
      </c>
    </row>
    <row r="75" spans="1:19">
      <c r="C75" s="5">
        <v>44134</v>
      </c>
      <c r="D75" s="2">
        <v>367</v>
      </c>
      <c r="E75" s="2">
        <v>0</v>
      </c>
    </row>
    <row r="76" spans="1:19">
      <c r="C76" s="5">
        <v>44133</v>
      </c>
      <c r="D76" s="2">
        <v>353</v>
      </c>
      <c r="E76" s="2">
        <v>0</v>
      </c>
      <c r="R76" s="18">
        <v>44133</v>
      </c>
      <c r="S76" s="1">
        <v>188</v>
      </c>
    </row>
    <row r="77" spans="1:19">
      <c r="A77" t="s">
        <v>19</v>
      </c>
      <c r="C77" s="5">
        <v>44132</v>
      </c>
      <c r="D77" s="2">
        <v>367</v>
      </c>
      <c r="E77" s="2">
        <v>0</v>
      </c>
    </row>
    <row r="78" spans="1:19">
      <c r="C78" s="5">
        <v>44131</v>
      </c>
      <c r="D78" s="2">
        <v>260</v>
      </c>
      <c r="E78" s="2">
        <v>0</v>
      </c>
    </row>
    <row r="79" spans="1:19">
      <c r="C79" s="5">
        <v>44130</v>
      </c>
      <c r="D79" s="2">
        <v>309</v>
      </c>
      <c r="E79" s="2">
        <v>0</v>
      </c>
      <c r="R79" s="18">
        <v>44134</v>
      </c>
      <c r="S79" s="1">
        <v>344</v>
      </c>
    </row>
    <row r="80" spans="1:19">
      <c r="C80" s="5">
        <v>44129</v>
      </c>
      <c r="D80" s="2">
        <v>312</v>
      </c>
      <c r="E80" s="2">
        <v>1</v>
      </c>
    </row>
    <row r="81" spans="3:19">
      <c r="C81" s="5">
        <v>44128</v>
      </c>
      <c r="D81" s="2">
        <v>329</v>
      </c>
      <c r="E81" s="2">
        <v>0</v>
      </c>
    </row>
    <row r="82" spans="3:19">
      <c r="C82" s="5">
        <v>44127</v>
      </c>
      <c r="D82" s="2">
        <v>486</v>
      </c>
      <c r="E82" s="2">
        <v>0</v>
      </c>
      <c r="R82" s="18">
        <v>44135</v>
      </c>
      <c r="S82" s="1">
        <v>203</v>
      </c>
    </row>
    <row r="83" spans="3:19">
      <c r="C83" s="5">
        <v>44126</v>
      </c>
      <c r="D83" s="2">
        <v>372</v>
      </c>
      <c r="E83" s="2">
        <v>0</v>
      </c>
    </row>
    <row r="84" spans="3:19">
      <c r="C84" s="5">
        <v>44125</v>
      </c>
      <c r="D84" s="2">
        <v>446</v>
      </c>
      <c r="E84" s="2">
        <v>0</v>
      </c>
    </row>
    <row r="85" spans="3:19">
      <c r="C85" s="5">
        <v>44124</v>
      </c>
      <c r="D85" s="2">
        <v>386</v>
      </c>
      <c r="E85" s="2">
        <v>0</v>
      </c>
      <c r="R85" s="18">
        <v>44136</v>
      </c>
      <c r="S85" s="1">
        <v>178</v>
      </c>
    </row>
    <row r="86" spans="3:19">
      <c r="C86" s="5">
        <v>44123</v>
      </c>
      <c r="D86" s="2">
        <v>421</v>
      </c>
      <c r="E86" s="2">
        <v>0</v>
      </c>
    </row>
    <row r="87" spans="3:19">
      <c r="C87" s="5">
        <v>44122</v>
      </c>
      <c r="D87" s="2">
        <v>535</v>
      </c>
      <c r="E87" s="2">
        <v>0</v>
      </c>
    </row>
    <row r="88" spans="3:19">
      <c r="C88" s="5">
        <v>44121</v>
      </c>
      <c r="D88" s="2">
        <v>537</v>
      </c>
      <c r="E88" s="2">
        <v>0</v>
      </c>
      <c r="R88" s="18">
        <v>44137</v>
      </c>
      <c r="S88" s="1">
        <v>109</v>
      </c>
    </row>
    <row r="89" spans="3:19">
      <c r="C89" s="5">
        <v>44120</v>
      </c>
      <c r="D89" s="2">
        <v>639</v>
      </c>
      <c r="E89" s="2">
        <v>0</v>
      </c>
    </row>
    <row r="90" spans="3:19">
      <c r="C90" s="5">
        <v>44119</v>
      </c>
      <c r="D90" s="2">
        <v>429</v>
      </c>
      <c r="E90" s="2">
        <v>0</v>
      </c>
    </row>
    <row r="91" spans="3:19">
      <c r="C91" s="5">
        <v>44118</v>
      </c>
      <c r="D91" s="2">
        <v>559</v>
      </c>
      <c r="E91" s="2">
        <v>0</v>
      </c>
      <c r="R91" s="18">
        <v>44138</v>
      </c>
      <c r="S91" s="1">
        <v>237</v>
      </c>
    </row>
    <row r="92" spans="3:19">
      <c r="C92" s="5">
        <v>44117</v>
      </c>
      <c r="D92" s="2">
        <v>649</v>
      </c>
      <c r="E92" s="2">
        <v>0</v>
      </c>
    </row>
    <row r="93" spans="3:19">
      <c r="C93" s="5">
        <v>44116</v>
      </c>
      <c r="D93" s="2">
        <v>691</v>
      </c>
      <c r="E93" s="2">
        <v>0</v>
      </c>
    </row>
    <row r="94" spans="3:19">
      <c r="C94" s="5">
        <v>44115</v>
      </c>
      <c r="D94" s="2">
        <v>666</v>
      </c>
      <c r="E94" s="2">
        <v>0</v>
      </c>
      <c r="R94" s="18">
        <v>44139</v>
      </c>
      <c r="S94" s="1">
        <v>293</v>
      </c>
    </row>
    <row r="95" spans="3:19">
      <c r="C95" s="5">
        <v>44114</v>
      </c>
      <c r="D95" s="2">
        <v>720</v>
      </c>
      <c r="E95" s="2">
        <v>0</v>
      </c>
    </row>
    <row r="96" spans="3:19">
      <c r="C96" s="5">
        <v>44113</v>
      </c>
      <c r="D96" s="2">
        <v>640</v>
      </c>
      <c r="E96" s="2">
        <v>11</v>
      </c>
    </row>
    <row r="97" spans="3:19">
      <c r="C97" s="5">
        <v>44112</v>
      </c>
      <c r="D97" s="2">
        <v>445</v>
      </c>
      <c r="E97" s="2">
        <v>0</v>
      </c>
      <c r="R97" s="18">
        <v>44140</v>
      </c>
      <c r="S97" s="1">
        <v>189</v>
      </c>
    </row>
    <row r="98" spans="3:19">
      <c r="C98" s="5">
        <v>44111</v>
      </c>
      <c r="D98" s="2">
        <v>578</v>
      </c>
      <c r="E98" s="2">
        <v>0</v>
      </c>
    </row>
    <row r="99" spans="3:19">
      <c r="C99" s="5">
        <v>44110</v>
      </c>
      <c r="D99" s="2">
        <v>655</v>
      </c>
      <c r="E99" s="2">
        <v>0</v>
      </c>
    </row>
    <row r="100" spans="3:19">
      <c r="C100" s="5">
        <v>44109</v>
      </c>
      <c r="D100" s="2">
        <v>453</v>
      </c>
      <c r="E100" s="2">
        <v>0</v>
      </c>
      <c r="R100" s="18">
        <v>44141</v>
      </c>
      <c r="S100" s="1">
        <v>266</v>
      </c>
    </row>
    <row r="101" spans="3:19">
      <c r="C101" s="5">
        <v>44108</v>
      </c>
      <c r="D101" s="2">
        <v>294</v>
      </c>
      <c r="E101" s="2">
        <v>0</v>
      </c>
    </row>
    <row r="102" spans="3:19">
      <c r="C102" s="5">
        <v>44107</v>
      </c>
      <c r="D102" s="2">
        <v>463</v>
      </c>
      <c r="E102" s="2">
        <v>1</v>
      </c>
    </row>
    <row r="103" spans="3:19">
      <c r="C103" s="5">
        <v>44106</v>
      </c>
      <c r="D103" s="2">
        <v>169</v>
      </c>
      <c r="E103" s="2">
        <v>0</v>
      </c>
      <c r="R103" s="18">
        <v>44143</v>
      </c>
      <c r="S103" s="1">
        <v>412</v>
      </c>
    </row>
    <row r="104" spans="3:19">
      <c r="C104" s="5">
        <v>44105</v>
      </c>
      <c r="D104" s="2">
        <v>203</v>
      </c>
      <c r="E104" s="2">
        <v>0</v>
      </c>
    </row>
    <row r="105" spans="3:19">
      <c r="C105" s="5">
        <v>44104</v>
      </c>
      <c r="D105" s="2">
        <v>318</v>
      </c>
      <c r="E105" s="2">
        <v>0</v>
      </c>
    </row>
    <row r="106" spans="3:19">
      <c r="C106" s="5">
        <v>44103</v>
      </c>
      <c r="D106" s="2">
        <v>238</v>
      </c>
      <c r="E106" s="2">
        <v>0</v>
      </c>
      <c r="R106" s="18">
        <v>44144</v>
      </c>
      <c r="S106" s="1">
        <v>90</v>
      </c>
    </row>
    <row r="107" spans="3:19">
      <c r="C107" s="5">
        <v>44102</v>
      </c>
      <c r="D107" s="2">
        <v>199</v>
      </c>
      <c r="E107" s="2">
        <v>0</v>
      </c>
    </row>
    <row r="108" spans="3:19">
      <c r="C108" s="5">
        <v>44101</v>
      </c>
      <c r="D108" s="2">
        <v>141</v>
      </c>
      <c r="E108" s="2">
        <v>0</v>
      </c>
    </row>
    <row r="109" spans="3:19">
      <c r="C109" s="5">
        <v>44100</v>
      </c>
      <c r="D109" s="2">
        <v>242</v>
      </c>
      <c r="E109" s="2">
        <v>0</v>
      </c>
      <c r="R109" s="18">
        <v>44145</v>
      </c>
      <c r="S109" s="1">
        <v>220</v>
      </c>
    </row>
    <row r="110" spans="3:19">
      <c r="C110" s="5">
        <v>44099</v>
      </c>
      <c r="D110" s="2">
        <v>217</v>
      </c>
      <c r="E110" s="2">
        <v>1</v>
      </c>
    </row>
    <row r="111" spans="3:19">
      <c r="C111" s="5">
        <v>44098</v>
      </c>
      <c r="D111" s="2">
        <v>211</v>
      </c>
      <c r="E111" s="2">
        <v>0</v>
      </c>
    </row>
    <row r="112" spans="3:19">
      <c r="C112" s="5">
        <v>44097</v>
      </c>
      <c r="D112" s="2">
        <v>189</v>
      </c>
      <c r="E112" s="2">
        <v>0</v>
      </c>
      <c r="R112" s="18">
        <v>44146</v>
      </c>
      <c r="S112" s="1">
        <v>238</v>
      </c>
    </row>
    <row r="113" spans="3:19">
      <c r="C113" s="5">
        <v>44096</v>
      </c>
      <c r="D113" s="2">
        <v>311</v>
      </c>
      <c r="E113" s="2">
        <v>0</v>
      </c>
    </row>
    <row r="114" spans="3:19">
      <c r="C114" s="5">
        <v>44095</v>
      </c>
      <c r="D114" s="2">
        <v>157</v>
      </c>
      <c r="E114" s="2">
        <v>0</v>
      </c>
    </row>
    <row r="115" spans="3:19">
      <c r="C115" s="5">
        <v>44094</v>
      </c>
      <c r="D115" s="2">
        <v>202</v>
      </c>
      <c r="E115" s="2">
        <v>0</v>
      </c>
      <c r="R115" s="18">
        <v>44147</v>
      </c>
      <c r="S115" s="1">
        <v>197</v>
      </c>
    </row>
    <row r="116" spans="3:19">
      <c r="C116" s="5">
        <v>44093</v>
      </c>
      <c r="D116" s="2">
        <v>190</v>
      </c>
      <c r="E116" s="2">
        <v>0</v>
      </c>
    </row>
    <row r="117" spans="3:19">
      <c r="C117" s="5">
        <v>44092</v>
      </c>
      <c r="D117" s="2">
        <v>82</v>
      </c>
      <c r="E117" s="2">
        <v>0</v>
      </c>
    </row>
    <row r="118" spans="3:19">
      <c r="C118" s="5">
        <v>44091</v>
      </c>
      <c r="D118" s="2">
        <v>137</v>
      </c>
      <c r="E118" s="2">
        <v>0</v>
      </c>
      <c r="R118" s="18">
        <v>44148</v>
      </c>
      <c r="S118" s="1">
        <v>316</v>
      </c>
    </row>
    <row r="119" spans="3:19">
      <c r="C119" s="5">
        <v>44090</v>
      </c>
      <c r="D119" s="2">
        <v>125</v>
      </c>
      <c r="E119" s="2">
        <v>0</v>
      </c>
    </row>
    <row r="120" spans="3:19">
      <c r="C120" s="5">
        <v>44089</v>
      </c>
      <c r="D120" s="2">
        <v>136</v>
      </c>
      <c r="E120" s="2">
        <v>0</v>
      </c>
    </row>
    <row r="121" spans="3:19">
      <c r="C121" s="5">
        <v>44088</v>
      </c>
      <c r="D121" s="2">
        <v>67</v>
      </c>
      <c r="E121" s="2">
        <v>0</v>
      </c>
      <c r="R121" s="18">
        <v>44149</v>
      </c>
      <c r="S121" s="1">
        <v>244</v>
      </c>
    </row>
    <row r="122" spans="3:19">
      <c r="C122" s="5">
        <v>44087</v>
      </c>
      <c r="D122" s="2">
        <v>87</v>
      </c>
      <c r="E122" s="2">
        <v>0</v>
      </c>
    </row>
    <row r="123" spans="3:19">
      <c r="C123" s="5">
        <v>44086</v>
      </c>
      <c r="D123" s="2">
        <v>46</v>
      </c>
      <c r="E123" s="2">
        <v>0</v>
      </c>
    </row>
    <row r="124" spans="3:19">
      <c r="C124" s="5">
        <v>44085</v>
      </c>
      <c r="D124" s="2">
        <v>70</v>
      </c>
      <c r="E124" s="2">
        <v>0</v>
      </c>
      <c r="R124" s="18">
        <v>44150</v>
      </c>
      <c r="S124" s="1">
        <v>213</v>
      </c>
    </row>
    <row r="125" spans="3:19">
      <c r="C125" s="5">
        <v>44084</v>
      </c>
      <c r="D125" s="2">
        <v>75</v>
      </c>
      <c r="E125" s="2">
        <v>0</v>
      </c>
    </row>
    <row r="126" spans="3:19">
      <c r="C126" s="5">
        <v>44083</v>
      </c>
      <c r="D126" s="2">
        <v>101</v>
      </c>
      <c r="E126" s="2">
        <v>0</v>
      </c>
    </row>
    <row r="127" spans="3:19">
      <c r="C127" s="5">
        <v>44082</v>
      </c>
      <c r="D127" s="2">
        <v>56</v>
      </c>
      <c r="E127" s="2">
        <v>0</v>
      </c>
      <c r="R127" s="18">
        <v>44151</v>
      </c>
      <c r="S127" s="1">
        <v>104</v>
      </c>
    </row>
    <row r="128" spans="3:19">
      <c r="C128" s="5">
        <v>44081</v>
      </c>
      <c r="D128" s="2">
        <v>46</v>
      </c>
      <c r="E128" s="2">
        <v>0</v>
      </c>
    </row>
    <row r="129" spans="1:19">
      <c r="C129" s="5">
        <v>44080</v>
      </c>
      <c r="D129" s="2">
        <v>10</v>
      </c>
      <c r="E129" s="2">
        <v>0</v>
      </c>
    </row>
    <row r="130" spans="1:19">
      <c r="A130" t="s">
        <v>14</v>
      </c>
      <c r="C130" s="5">
        <v>44079</v>
      </c>
      <c r="D130" s="2">
        <v>15</v>
      </c>
      <c r="E130" s="2">
        <v>0</v>
      </c>
      <c r="R130" s="18">
        <v>44152</v>
      </c>
      <c r="S130" s="1">
        <v>228</v>
      </c>
    </row>
    <row r="131" spans="1:19">
      <c r="A131" s="6" t="s">
        <v>6</v>
      </c>
      <c r="C131" s="5">
        <v>44078</v>
      </c>
      <c r="D131" s="2">
        <v>19</v>
      </c>
      <c r="E131" s="2">
        <v>0</v>
      </c>
    </row>
    <row r="132" spans="1:19">
      <c r="C132" s="5">
        <v>44077</v>
      </c>
      <c r="D132" s="2">
        <v>6</v>
      </c>
      <c r="E132" s="2">
        <v>0</v>
      </c>
    </row>
    <row r="133" spans="1:19">
      <c r="A133" t="s">
        <v>8</v>
      </c>
      <c r="C133"/>
      <c r="R133" s="18">
        <v>44153</v>
      </c>
      <c r="S133" s="1">
        <v>288</v>
      </c>
    </row>
    <row r="134" spans="1:19">
      <c r="A134" s="8" t="str">
        <f ca="1">"Uusien #koronavilkku päiväavaimien lukumäärä "&amp;TEXT(NOW(),"p.kk")&amp;" on n="&amp;C141&amp;" edelliset 7 päivää "&amp;A141&amp;" (muutos "&amp;A142&amp;"), "&amp;A148&amp;" ("&amp;A149&amp;"), "&amp;A155&amp;" ("&amp;A156&amp;"), "&amp;A162&amp;". Kumulatiivisesti N="&amp;G2&amp;" ja /5 arvioituna (*) avauskoodeja jaettu vähintään "&amp;TEXT(H2,"0")&amp;", https://github.com/jussivirkkala/excel/tree/master/all-exposure-checks"</f>
        <v>Uusien #koronavilkku päiväavaimien lukumäärä 26.12 on n=266 edelliset 7 päivää 2726 (muutos -25 %), 3645 (-29 %), 5103 (-7 %), 5502. Kumulatiivisesti N=47367 ja /5 arvioituna (*) avauskoodeja jaettu vähintään 9473, https://github.com/jussivirkkala/excel/tree/master/all-exposure-checks</v>
      </c>
      <c r="C134"/>
    </row>
    <row r="136" spans="1:19">
      <c r="A136" s="8" t="str">
        <f ca="1">TEXT(NOW(),"p.k.vvvv")&amp;" uusia Koronavilkku päiväavaimia n="&amp;C141&amp;"."</f>
        <v>26.12.2020 uusia Koronavilkku päiväavaimia n=266.</v>
      </c>
      <c r="E136" t="str">
        <f>IF(MAX(AllKeys)=C141," (ennätys) ","")</f>
        <v/>
      </c>
      <c r="R136" s="18">
        <v>44154</v>
      </c>
      <c r="S136" s="1">
        <v>351</v>
      </c>
    </row>
    <row r="138" spans="1:19">
      <c r="A138" t="s">
        <v>4</v>
      </c>
    </row>
    <row r="139" spans="1:19">
      <c r="I139" t="s">
        <v>20</v>
      </c>
      <c r="R139" s="18">
        <v>44155</v>
      </c>
      <c r="S139" s="1">
        <v>461</v>
      </c>
    </row>
    <row r="140" spans="1:19">
      <c r="B140" s="14">
        <f>MAX(time)+1</f>
        <v>44192</v>
      </c>
      <c r="C140" t="s">
        <v>24</v>
      </c>
      <c r="D140" t="s">
        <v>2</v>
      </c>
      <c r="F140" t="s">
        <v>18</v>
      </c>
      <c r="I140" t="s">
        <v>16</v>
      </c>
      <c r="J140" t="s">
        <v>17</v>
      </c>
      <c r="K140" t="s">
        <v>23</v>
      </c>
    </row>
    <row r="141" spans="1:19">
      <c r="A141">
        <f>SUM(C141:C147)</f>
        <v>2726</v>
      </c>
      <c r="B141" s="14">
        <f>IF(AND(B140&gt;44077,B140&lt;&gt;""),B140-1,B140)</f>
        <v>44191</v>
      </c>
      <c r="C141">
        <f t="shared" ref="C141:C174" si="10">VLOOKUP(B141,data,2,FALSE)</f>
        <v>266</v>
      </c>
      <c r="D141">
        <f t="shared" ref="D141:D153" si="11">VLOOKUP(B141,data,3,FALSE)</f>
        <v>0</v>
      </c>
      <c r="E141">
        <f>IF(C141&lt;C142,C141,-1)</f>
        <v>-1</v>
      </c>
      <c r="F141">
        <f>COUNTIF(E141:E263,E141)</f>
        <v>123</v>
      </c>
      <c r="G141" s="3">
        <f t="shared" ref="G141:G204" si="12">IF(G142&gt;44077,G142-1,44077)</f>
        <v>44077</v>
      </c>
      <c r="H141">
        <f t="shared" ref="H141:H204" si="13">VLOOKUP(G141,data,2,FALSE)</f>
        <v>6</v>
      </c>
      <c r="K141" t="str">
        <f t="shared" ref="K141:K172" si="14">IF(ISNA(VLOOKUP(B141,R:S,2,)),"",VLOOKUP(B141,R:S,2,))</f>
        <v/>
      </c>
    </row>
    <row r="142" spans="1:19">
      <c r="A142" s="9" t="str">
        <f>TEXT(A141/A148-1,"0 %")</f>
        <v>-25 %</v>
      </c>
      <c r="B142" s="14">
        <f t="shared" ref="B142:B205" si="15">IF(AND(B141&gt;44077,B141&lt;&gt;""),B141-1,B141)</f>
        <v>44190</v>
      </c>
      <c r="C142">
        <f t="shared" si="10"/>
        <v>237</v>
      </c>
      <c r="D142">
        <f t="shared" si="11"/>
        <v>0</v>
      </c>
      <c r="E142">
        <f>IF(C142&gt;=E141,E141,0)</f>
        <v>-1</v>
      </c>
      <c r="G142" s="3">
        <f t="shared" si="12"/>
        <v>44077</v>
      </c>
      <c r="H142">
        <f t="shared" si="13"/>
        <v>6</v>
      </c>
      <c r="I142" t="str">
        <f t="shared" ref="I142:I204" si="16">IF(AND(H142&gt;H141,H142&gt;H143),H142,IF(AND(H143="",H142/H141&gt;1.1),H142,""))</f>
        <v/>
      </c>
      <c r="J142" t="str">
        <f t="shared" ref="J142:J204" si="17">IF(AND(H142&lt;H141,H142&lt;H143),H142,IF(AND(H143="",H142/H141&lt;0.9),H142,""))</f>
        <v/>
      </c>
      <c r="K142">
        <f t="shared" si="14"/>
        <v>201</v>
      </c>
      <c r="R142" s="18">
        <v>44156</v>
      </c>
      <c r="S142" s="1">
        <v>469</v>
      </c>
    </row>
    <row r="143" spans="1:19">
      <c r="B143" s="14">
        <f t="shared" si="15"/>
        <v>44189</v>
      </c>
      <c r="C143">
        <f t="shared" si="10"/>
        <v>442</v>
      </c>
      <c r="D143">
        <f t="shared" si="11"/>
        <v>0</v>
      </c>
      <c r="E143">
        <f t="shared" ref="E143:E187" si="18">IF(C143&gt;E142,E142,0)</f>
        <v>-1</v>
      </c>
      <c r="G143" s="3">
        <f t="shared" si="12"/>
        <v>44077</v>
      </c>
      <c r="H143">
        <f t="shared" si="13"/>
        <v>6</v>
      </c>
      <c r="I143" t="str">
        <f t="shared" si="16"/>
        <v/>
      </c>
      <c r="J143" t="str">
        <f t="shared" si="17"/>
        <v/>
      </c>
      <c r="K143">
        <f t="shared" si="14"/>
        <v>363</v>
      </c>
    </row>
    <row r="144" spans="1:19">
      <c r="B144" s="14">
        <f t="shared" si="15"/>
        <v>44188</v>
      </c>
      <c r="C144">
        <f t="shared" si="10"/>
        <v>457</v>
      </c>
      <c r="D144">
        <f t="shared" si="11"/>
        <v>0</v>
      </c>
      <c r="E144">
        <f t="shared" si="18"/>
        <v>-1</v>
      </c>
      <c r="G144" s="3">
        <f t="shared" si="12"/>
        <v>44077</v>
      </c>
      <c r="H144">
        <f t="shared" si="13"/>
        <v>6</v>
      </c>
      <c r="I144" t="str">
        <f t="shared" si="16"/>
        <v/>
      </c>
      <c r="J144" t="str">
        <f t="shared" si="17"/>
        <v/>
      </c>
      <c r="K144">
        <f t="shared" si="14"/>
        <v>367</v>
      </c>
    </row>
    <row r="145" spans="1:19">
      <c r="B145" s="14">
        <f t="shared" si="15"/>
        <v>44187</v>
      </c>
      <c r="C145">
        <f t="shared" si="10"/>
        <v>495</v>
      </c>
      <c r="D145">
        <f t="shared" si="11"/>
        <v>0</v>
      </c>
      <c r="E145">
        <f t="shared" si="18"/>
        <v>-1</v>
      </c>
      <c r="G145" s="3">
        <f t="shared" si="12"/>
        <v>44077</v>
      </c>
      <c r="H145">
        <f t="shared" si="13"/>
        <v>6</v>
      </c>
      <c r="I145" t="str">
        <f t="shared" si="16"/>
        <v/>
      </c>
      <c r="J145" t="str">
        <f t="shared" si="17"/>
        <v/>
      </c>
      <c r="K145">
        <f t="shared" si="14"/>
        <v>303</v>
      </c>
      <c r="R145" s="18">
        <v>44157</v>
      </c>
      <c r="S145" s="1">
        <v>423</v>
      </c>
    </row>
    <row r="146" spans="1:19">
      <c r="B146" s="14">
        <f t="shared" si="15"/>
        <v>44186</v>
      </c>
      <c r="C146">
        <f t="shared" si="10"/>
        <v>436</v>
      </c>
      <c r="D146">
        <f t="shared" si="11"/>
        <v>0</v>
      </c>
      <c r="E146">
        <f t="shared" si="18"/>
        <v>-1</v>
      </c>
      <c r="G146" s="3">
        <f t="shared" si="12"/>
        <v>44077</v>
      </c>
      <c r="H146">
        <f t="shared" si="13"/>
        <v>6</v>
      </c>
      <c r="I146" t="str">
        <f t="shared" si="16"/>
        <v/>
      </c>
      <c r="J146" t="str">
        <f t="shared" si="17"/>
        <v/>
      </c>
      <c r="K146">
        <f t="shared" si="14"/>
        <v>252</v>
      </c>
    </row>
    <row r="147" spans="1:19">
      <c r="B147" s="14">
        <f t="shared" si="15"/>
        <v>44185</v>
      </c>
      <c r="C147">
        <f t="shared" si="10"/>
        <v>393</v>
      </c>
      <c r="D147">
        <f t="shared" si="11"/>
        <v>0</v>
      </c>
      <c r="E147">
        <f>IF(C147&gt;E146,E146,-1)</f>
        <v>-1</v>
      </c>
      <c r="G147" s="3">
        <f t="shared" si="12"/>
        <v>44077</v>
      </c>
      <c r="H147">
        <f t="shared" si="13"/>
        <v>6</v>
      </c>
      <c r="I147" t="str">
        <f t="shared" si="16"/>
        <v/>
      </c>
      <c r="J147" t="str">
        <f t="shared" si="17"/>
        <v/>
      </c>
      <c r="K147">
        <f t="shared" si="14"/>
        <v>309</v>
      </c>
    </row>
    <row r="148" spans="1:19">
      <c r="A148">
        <f>SUM(C148:C154)</f>
        <v>3645</v>
      </c>
      <c r="B148" s="14">
        <f t="shared" si="15"/>
        <v>44184</v>
      </c>
      <c r="C148">
        <f t="shared" si="10"/>
        <v>486</v>
      </c>
      <c r="D148">
        <f t="shared" si="11"/>
        <v>0</v>
      </c>
      <c r="E148">
        <f t="shared" si="18"/>
        <v>-1</v>
      </c>
      <c r="G148" s="3">
        <f t="shared" si="12"/>
        <v>44077</v>
      </c>
      <c r="H148">
        <f t="shared" si="13"/>
        <v>6</v>
      </c>
      <c r="I148" t="str">
        <f t="shared" si="16"/>
        <v/>
      </c>
      <c r="J148" t="str">
        <f t="shared" si="17"/>
        <v/>
      </c>
      <c r="K148">
        <f t="shared" si="14"/>
        <v>271</v>
      </c>
      <c r="R148" s="18">
        <v>44158</v>
      </c>
      <c r="S148" s="1">
        <v>297</v>
      </c>
    </row>
    <row r="149" spans="1:19">
      <c r="A149" s="9" t="str">
        <f>TEXT(A148/A155-1,"0 %")</f>
        <v>-29 %</v>
      </c>
      <c r="B149" s="14">
        <f t="shared" si="15"/>
        <v>44183</v>
      </c>
      <c r="C149">
        <f t="shared" si="10"/>
        <v>403</v>
      </c>
      <c r="D149">
        <f t="shared" si="11"/>
        <v>0</v>
      </c>
      <c r="E149">
        <f t="shared" si="18"/>
        <v>-1</v>
      </c>
      <c r="G149" s="3">
        <f t="shared" si="12"/>
        <v>44077</v>
      </c>
      <c r="H149">
        <f t="shared" si="13"/>
        <v>6</v>
      </c>
      <c r="I149" t="str">
        <f t="shared" si="16"/>
        <v/>
      </c>
      <c r="J149" t="str">
        <f t="shared" si="17"/>
        <v/>
      </c>
      <c r="K149">
        <f t="shared" si="14"/>
        <v>354</v>
      </c>
    </row>
    <row r="150" spans="1:19">
      <c r="B150" s="14">
        <f t="shared" si="15"/>
        <v>44182</v>
      </c>
      <c r="C150">
        <f t="shared" si="10"/>
        <v>571</v>
      </c>
      <c r="D150">
        <f t="shared" si="11"/>
        <v>0</v>
      </c>
      <c r="E150">
        <f t="shared" si="18"/>
        <v>-1</v>
      </c>
      <c r="G150" s="3">
        <f t="shared" si="12"/>
        <v>44078</v>
      </c>
      <c r="H150">
        <f t="shared" si="13"/>
        <v>19</v>
      </c>
      <c r="I150">
        <f t="shared" si="16"/>
        <v>19</v>
      </c>
      <c r="J150" t="str">
        <f t="shared" si="17"/>
        <v/>
      </c>
      <c r="K150">
        <f t="shared" si="14"/>
        <v>358</v>
      </c>
    </row>
    <row r="151" spans="1:19">
      <c r="B151" s="14">
        <f t="shared" si="15"/>
        <v>44181</v>
      </c>
      <c r="C151">
        <f t="shared" si="10"/>
        <v>640</v>
      </c>
      <c r="D151">
        <f t="shared" si="11"/>
        <v>1</v>
      </c>
      <c r="E151">
        <f t="shared" si="18"/>
        <v>-1</v>
      </c>
      <c r="G151" s="3">
        <f t="shared" si="12"/>
        <v>44079</v>
      </c>
      <c r="H151">
        <f t="shared" si="13"/>
        <v>15</v>
      </c>
      <c r="I151" t="str">
        <f t="shared" si="16"/>
        <v/>
      </c>
      <c r="J151" t="str">
        <f t="shared" si="17"/>
        <v/>
      </c>
      <c r="K151">
        <f t="shared" si="14"/>
        <v>411</v>
      </c>
      <c r="R151" s="18">
        <v>44159</v>
      </c>
      <c r="S151" s="1">
        <v>353</v>
      </c>
    </row>
    <row r="152" spans="1:19">
      <c r="B152" s="14">
        <f t="shared" si="15"/>
        <v>44180</v>
      </c>
      <c r="C152">
        <f t="shared" si="10"/>
        <v>504</v>
      </c>
      <c r="D152">
        <f t="shared" si="11"/>
        <v>0</v>
      </c>
      <c r="E152">
        <f t="shared" si="18"/>
        <v>-1</v>
      </c>
      <c r="G152" s="3">
        <f t="shared" si="12"/>
        <v>44080</v>
      </c>
      <c r="H152">
        <f t="shared" si="13"/>
        <v>10</v>
      </c>
      <c r="I152" t="str">
        <f t="shared" si="16"/>
        <v/>
      </c>
      <c r="J152">
        <f t="shared" si="17"/>
        <v>10</v>
      </c>
      <c r="K152">
        <f t="shared" si="14"/>
        <v>349</v>
      </c>
    </row>
    <row r="153" spans="1:19">
      <c r="B153" s="14">
        <f t="shared" si="15"/>
        <v>44179</v>
      </c>
      <c r="C153">
        <f t="shared" si="10"/>
        <v>443</v>
      </c>
      <c r="D153">
        <f t="shared" si="11"/>
        <v>0</v>
      </c>
      <c r="E153">
        <f t="shared" si="18"/>
        <v>-1</v>
      </c>
      <c r="G153" s="3">
        <f t="shared" si="12"/>
        <v>44081</v>
      </c>
      <c r="H153">
        <f t="shared" si="13"/>
        <v>46</v>
      </c>
      <c r="I153" t="str">
        <f t="shared" si="16"/>
        <v/>
      </c>
      <c r="J153" t="str">
        <f t="shared" si="17"/>
        <v/>
      </c>
      <c r="K153">
        <f t="shared" si="14"/>
        <v>300</v>
      </c>
    </row>
    <row r="154" spans="1:19">
      <c r="B154" s="14">
        <f t="shared" si="15"/>
        <v>44178</v>
      </c>
      <c r="C154">
        <f t="shared" si="10"/>
        <v>598</v>
      </c>
      <c r="D154">
        <f>VLOOKUP(B154,data,3,FALSE)</f>
        <v>0</v>
      </c>
      <c r="E154">
        <f t="shared" si="18"/>
        <v>-1</v>
      </c>
      <c r="G154" s="3">
        <f t="shared" si="12"/>
        <v>44082</v>
      </c>
      <c r="H154">
        <f t="shared" si="13"/>
        <v>56</v>
      </c>
      <c r="I154" t="str">
        <f t="shared" si="16"/>
        <v/>
      </c>
      <c r="J154" t="str">
        <f t="shared" si="17"/>
        <v/>
      </c>
      <c r="K154">
        <f t="shared" si="14"/>
        <v>360</v>
      </c>
      <c r="R154" s="18">
        <v>44160</v>
      </c>
      <c r="S154" s="1">
        <v>363</v>
      </c>
    </row>
    <row r="155" spans="1:19">
      <c r="A155">
        <f>SUM(C155:C161)</f>
        <v>5103</v>
      </c>
      <c r="B155" s="14">
        <f t="shared" si="15"/>
        <v>44177</v>
      </c>
      <c r="C155">
        <f t="shared" si="10"/>
        <v>588</v>
      </c>
      <c r="D155">
        <f t="shared" ref="D155:D161" si="19">VLOOKUP(B155,data,3,FALSE)</f>
        <v>0</v>
      </c>
      <c r="E155">
        <f t="shared" si="18"/>
        <v>-1</v>
      </c>
      <c r="G155" s="3">
        <f t="shared" si="12"/>
        <v>44083</v>
      </c>
      <c r="H155">
        <f t="shared" si="13"/>
        <v>101</v>
      </c>
      <c r="I155">
        <f t="shared" si="16"/>
        <v>101</v>
      </c>
      <c r="J155" t="str">
        <f t="shared" si="17"/>
        <v/>
      </c>
      <c r="K155">
        <f t="shared" si="14"/>
        <v>377</v>
      </c>
    </row>
    <row r="156" spans="1:19">
      <c r="A156" s="9" t="str">
        <f>TEXT(A155/A162-1,"0 %")</f>
        <v>-7 %</v>
      </c>
      <c r="B156" s="14">
        <f t="shared" si="15"/>
        <v>44176</v>
      </c>
      <c r="C156">
        <f t="shared" si="10"/>
        <v>897</v>
      </c>
      <c r="D156">
        <f t="shared" si="19"/>
        <v>0</v>
      </c>
      <c r="E156">
        <f t="shared" si="18"/>
        <v>-1</v>
      </c>
      <c r="G156" s="3">
        <f t="shared" si="12"/>
        <v>44084</v>
      </c>
      <c r="H156">
        <f t="shared" si="13"/>
        <v>75</v>
      </c>
      <c r="I156" t="str">
        <f t="shared" si="16"/>
        <v/>
      </c>
      <c r="J156" t="str">
        <f t="shared" si="17"/>
        <v/>
      </c>
      <c r="K156">
        <f t="shared" si="14"/>
        <v>501</v>
      </c>
    </row>
    <row r="157" spans="1:19">
      <c r="B157" s="14">
        <f t="shared" si="15"/>
        <v>44175</v>
      </c>
      <c r="C157">
        <f t="shared" si="10"/>
        <v>710</v>
      </c>
      <c r="D157">
        <f t="shared" si="19"/>
        <v>0</v>
      </c>
      <c r="E157">
        <f t="shared" si="18"/>
        <v>-1</v>
      </c>
      <c r="G157" s="3">
        <f t="shared" si="12"/>
        <v>44085</v>
      </c>
      <c r="H157">
        <f t="shared" si="13"/>
        <v>70</v>
      </c>
      <c r="I157" t="str">
        <f t="shared" si="16"/>
        <v/>
      </c>
      <c r="J157" t="str">
        <f t="shared" si="17"/>
        <v/>
      </c>
      <c r="K157">
        <f t="shared" si="14"/>
        <v>840</v>
      </c>
      <c r="R157" s="18">
        <v>44161</v>
      </c>
      <c r="S157" s="1">
        <v>496</v>
      </c>
    </row>
    <row r="158" spans="1:19">
      <c r="B158" s="14">
        <f t="shared" si="15"/>
        <v>44174</v>
      </c>
      <c r="C158">
        <f t="shared" si="10"/>
        <v>817</v>
      </c>
      <c r="D158">
        <f t="shared" si="19"/>
        <v>0</v>
      </c>
      <c r="E158">
        <f t="shared" si="18"/>
        <v>-1</v>
      </c>
      <c r="G158" s="3">
        <f t="shared" si="12"/>
        <v>44086</v>
      </c>
      <c r="H158">
        <f t="shared" si="13"/>
        <v>46</v>
      </c>
      <c r="I158" t="str">
        <f t="shared" si="16"/>
        <v/>
      </c>
      <c r="J158">
        <f t="shared" si="17"/>
        <v>46</v>
      </c>
      <c r="K158">
        <f t="shared" si="14"/>
        <v>490</v>
      </c>
    </row>
    <row r="159" spans="1:19">
      <c r="B159" s="14">
        <f t="shared" si="15"/>
        <v>44173</v>
      </c>
      <c r="C159">
        <f t="shared" si="10"/>
        <v>695</v>
      </c>
      <c r="D159">
        <f t="shared" si="19"/>
        <v>0</v>
      </c>
      <c r="E159">
        <f t="shared" si="18"/>
        <v>-1</v>
      </c>
      <c r="G159" s="3">
        <f t="shared" si="12"/>
        <v>44087</v>
      </c>
      <c r="H159">
        <f t="shared" si="13"/>
        <v>87</v>
      </c>
      <c r="I159">
        <f t="shared" si="16"/>
        <v>87</v>
      </c>
      <c r="J159" t="str">
        <f t="shared" si="17"/>
        <v/>
      </c>
      <c r="K159">
        <f t="shared" si="14"/>
        <v>361</v>
      </c>
    </row>
    <row r="160" spans="1:19">
      <c r="B160" s="14">
        <f t="shared" si="15"/>
        <v>44172</v>
      </c>
      <c r="C160">
        <f t="shared" si="10"/>
        <v>531</v>
      </c>
      <c r="D160">
        <f t="shared" si="19"/>
        <v>0</v>
      </c>
      <c r="E160">
        <f t="shared" si="18"/>
        <v>-1</v>
      </c>
      <c r="G160" s="3">
        <f t="shared" si="12"/>
        <v>44088</v>
      </c>
      <c r="H160">
        <f t="shared" si="13"/>
        <v>67</v>
      </c>
      <c r="I160" t="str">
        <f t="shared" si="16"/>
        <v/>
      </c>
      <c r="J160">
        <f t="shared" si="17"/>
        <v>67</v>
      </c>
      <c r="K160">
        <f t="shared" si="14"/>
        <v>250</v>
      </c>
      <c r="R160" s="18">
        <v>44162</v>
      </c>
      <c r="S160" s="1">
        <v>618</v>
      </c>
    </row>
    <row r="161" spans="1:19">
      <c r="B161" s="14">
        <f t="shared" si="15"/>
        <v>44171</v>
      </c>
      <c r="C161">
        <f t="shared" si="10"/>
        <v>865</v>
      </c>
      <c r="D161">
        <f t="shared" si="19"/>
        <v>0</v>
      </c>
      <c r="E161">
        <f t="shared" si="18"/>
        <v>-1</v>
      </c>
      <c r="G161" s="3">
        <f t="shared" si="12"/>
        <v>44089</v>
      </c>
      <c r="H161">
        <f t="shared" si="13"/>
        <v>136</v>
      </c>
      <c r="I161">
        <f t="shared" si="16"/>
        <v>136</v>
      </c>
      <c r="J161" t="str">
        <f t="shared" si="17"/>
        <v/>
      </c>
      <c r="K161">
        <f t="shared" si="14"/>
        <v>413</v>
      </c>
    </row>
    <row r="162" spans="1:19">
      <c r="A162">
        <f>SUM(C162:C168)</f>
        <v>5502</v>
      </c>
      <c r="B162" s="14">
        <f t="shared" si="15"/>
        <v>44170</v>
      </c>
      <c r="C162">
        <f t="shared" si="10"/>
        <v>845</v>
      </c>
      <c r="D162">
        <f t="shared" ref="D162:D174" si="20">VLOOKUP(B162,data,3,FALSE)</f>
        <v>0</v>
      </c>
      <c r="E162">
        <f t="shared" si="18"/>
        <v>-1</v>
      </c>
      <c r="G162" s="3">
        <f t="shared" si="12"/>
        <v>44090</v>
      </c>
      <c r="H162">
        <f t="shared" si="13"/>
        <v>125</v>
      </c>
      <c r="I162" t="str">
        <f t="shared" si="16"/>
        <v/>
      </c>
      <c r="J162">
        <f t="shared" si="17"/>
        <v>125</v>
      </c>
      <c r="K162">
        <f t="shared" si="14"/>
        <v>460</v>
      </c>
    </row>
    <row r="163" spans="1:19">
      <c r="A163" s="9" t="str">
        <f>TEXT(A162/A169-1,"0 %")</f>
        <v>-2 %</v>
      </c>
      <c r="B163" s="14">
        <f t="shared" si="15"/>
        <v>44169</v>
      </c>
      <c r="C163">
        <f t="shared" si="10"/>
        <v>748</v>
      </c>
      <c r="D163">
        <f t="shared" si="20"/>
        <v>0</v>
      </c>
      <c r="E163">
        <f t="shared" si="18"/>
        <v>-1</v>
      </c>
      <c r="G163" s="3">
        <f t="shared" si="12"/>
        <v>44091</v>
      </c>
      <c r="H163">
        <f t="shared" si="13"/>
        <v>137</v>
      </c>
      <c r="I163">
        <f t="shared" si="16"/>
        <v>137</v>
      </c>
      <c r="J163" t="str">
        <f t="shared" si="17"/>
        <v/>
      </c>
      <c r="K163">
        <f t="shared" si="14"/>
        <v>336</v>
      </c>
      <c r="R163" s="18">
        <v>44163</v>
      </c>
      <c r="S163" s="1">
        <v>541</v>
      </c>
    </row>
    <row r="164" spans="1:19">
      <c r="B164" s="14">
        <f t="shared" si="15"/>
        <v>44168</v>
      </c>
      <c r="C164">
        <f t="shared" si="10"/>
        <v>714</v>
      </c>
      <c r="D164">
        <f t="shared" si="20"/>
        <v>0</v>
      </c>
      <c r="E164">
        <f t="shared" si="18"/>
        <v>-1</v>
      </c>
      <c r="G164" s="3">
        <f t="shared" si="12"/>
        <v>44092</v>
      </c>
      <c r="H164">
        <f t="shared" si="13"/>
        <v>82</v>
      </c>
      <c r="I164" t="str">
        <f t="shared" si="16"/>
        <v/>
      </c>
      <c r="J164">
        <f t="shared" si="17"/>
        <v>82</v>
      </c>
      <c r="K164">
        <f t="shared" si="14"/>
        <v>540</v>
      </c>
    </row>
    <row r="165" spans="1:19">
      <c r="B165" s="14">
        <f t="shared" si="15"/>
        <v>44167</v>
      </c>
      <c r="C165">
        <f t="shared" si="10"/>
        <v>995</v>
      </c>
      <c r="D165">
        <f t="shared" si="20"/>
        <v>0</v>
      </c>
      <c r="E165">
        <f t="shared" si="18"/>
        <v>-1</v>
      </c>
      <c r="G165" s="3">
        <f t="shared" si="12"/>
        <v>44093</v>
      </c>
      <c r="H165">
        <f t="shared" si="13"/>
        <v>190</v>
      </c>
      <c r="I165" t="str">
        <f t="shared" si="16"/>
        <v/>
      </c>
      <c r="J165" t="str">
        <f t="shared" si="17"/>
        <v/>
      </c>
      <c r="K165">
        <f t="shared" si="14"/>
        <v>420</v>
      </c>
    </row>
    <row r="166" spans="1:19">
      <c r="B166" s="14">
        <f t="shared" si="15"/>
        <v>44166</v>
      </c>
      <c r="C166">
        <f t="shared" si="10"/>
        <v>722</v>
      </c>
      <c r="D166">
        <f t="shared" si="20"/>
        <v>0</v>
      </c>
      <c r="E166">
        <f t="shared" si="18"/>
        <v>-1</v>
      </c>
      <c r="G166" s="3">
        <f t="shared" si="12"/>
        <v>44094</v>
      </c>
      <c r="H166">
        <f t="shared" si="13"/>
        <v>202</v>
      </c>
      <c r="I166">
        <f t="shared" si="16"/>
        <v>202</v>
      </c>
      <c r="J166" t="str">
        <f t="shared" si="17"/>
        <v/>
      </c>
      <c r="K166">
        <f t="shared" si="14"/>
        <v>550</v>
      </c>
      <c r="R166" s="18">
        <v>44164</v>
      </c>
      <c r="S166" s="1">
        <v>322</v>
      </c>
    </row>
    <row r="167" spans="1:19">
      <c r="A167" s="7"/>
      <c r="B167" s="14">
        <f t="shared" si="15"/>
        <v>44165</v>
      </c>
      <c r="C167">
        <f t="shared" si="10"/>
        <v>725</v>
      </c>
      <c r="D167">
        <f t="shared" si="20"/>
        <v>0</v>
      </c>
      <c r="E167">
        <f t="shared" si="18"/>
        <v>-1</v>
      </c>
      <c r="G167" s="3">
        <f t="shared" si="12"/>
        <v>44095</v>
      </c>
      <c r="H167">
        <f t="shared" si="13"/>
        <v>157</v>
      </c>
      <c r="I167" t="str">
        <f t="shared" si="16"/>
        <v/>
      </c>
      <c r="J167">
        <f t="shared" si="17"/>
        <v>157</v>
      </c>
      <c r="K167">
        <f t="shared" si="14"/>
        <v>283</v>
      </c>
    </row>
    <row r="168" spans="1:19">
      <c r="A168" s="3"/>
      <c r="B168" s="14">
        <f t="shared" si="15"/>
        <v>44164</v>
      </c>
      <c r="C168">
        <f t="shared" si="10"/>
        <v>753</v>
      </c>
      <c r="D168">
        <f t="shared" si="20"/>
        <v>0</v>
      </c>
      <c r="E168">
        <f t="shared" si="18"/>
        <v>-1</v>
      </c>
      <c r="G168" s="3">
        <f t="shared" si="12"/>
        <v>44096</v>
      </c>
      <c r="H168">
        <f t="shared" si="13"/>
        <v>311</v>
      </c>
      <c r="I168">
        <f t="shared" si="16"/>
        <v>311</v>
      </c>
      <c r="J168" t="str">
        <f t="shared" si="17"/>
        <v/>
      </c>
      <c r="K168">
        <f t="shared" si="14"/>
        <v>322</v>
      </c>
    </row>
    <row r="169" spans="1:19">
      <c r="A169">
        <f>SUM(C169:C175)</f>
        <v>5626</v>
      </c>
      <c r="B169" s="14">
        <f t="shared" si="15"/>
        <v>44163</v>
      </c>
      <c r="C169">
        <f t="shared" si="10"/>
        <v>1025</v>
      </c>
      <c r="D169">
        <f t="shared" si="20"/>
        <v>0</v>
      </c>
      <c r="E169">
        <f t="shared" si="18"/>
        <v>-1</v>
      </c>
      <c r="G169" s="3">
        <f t="shared" si="12"/>
        <v>44097</v>
      </c>
      <c r="H169">
        <f t="shared" si="13"/>
        <v>189</v>
      </c>
      <c r="I169" t="str">
        <f t="shared" si="16"/>
        <v/>
      </c>
      <c r="J169">
        <f t="shared" si="17"/>
        <v>189</v>
      </c>
      <c r="K169">
        <f t="shared" si="14"/>
        <v>541</v>
      </c>
      <c r="R169" s="18">
        <v>44165</v>
      </c>
      <c r="S169" s="1">
        <v>283</v>
      </c>
    </row>
    <row r="170" spans="1:19">
      <c r="A170" s="9" t="str">
        <f>TEXT(A169/A176-1,"0 %")</f>
        <v>79 %</v>
      </c>
      <c r="B170" s="14">
        <f t="shared" si="15"/>
        <v>44162</v>
      </c>
      <c r="C170">
        <f t="shared" si="10"/>
        <v>838</v>
      </c>
      <c r="D170">
        <f t="shared" si="20"/>
        <v>0</v>
      </c>
      <c r="E170">
        <f t="shared" si="18"/>
        <v>-1</v>
      </c>
      <c r="G170" s="3">
        <f t="shared" si="12"/>
        <v>44098</v>
      </c>
      <c r="H170">
        <f t="shared" si="13"/>
        <v>211</v>
      </c>
      <c r="I170" t="str">
        <f t="shared" si="16"/>
        <v/>
      </c>
      <c r="J170" t="str">
        <f t="shared" si="17"/>
        <v/>
      </c>
      <c r="K170">
        <f t="shared" si="14"/>
        <v>618</v>
      </c>
    </row>
    <row r="171" spans="1:19">
      <c r="B171" s="14">
        <f t="shared" si="15"/>
        <v>44161</v>
      </c>
      <c r="C171">
        <f t="shared" si="10"/>
        <v>923</v>
      </c>
      <c r="D171">
        <f t="shared" si="20"/>
        <v>1</v>
      </c>
      <c r="E171">
        <f t="shared" si="18"/>
        <v>-1</v>
      </c>
      <c r="G171" s="3">
        <f t="shared" si="12"/>
        <v>44099</v>
      </c>
      <c r="H171">
        <f t="shared" si="13"/>
        <v>217</v>
      </c>
      <c r="I171" t="str">
        <f t="shared" si="16"/>
        <v/>
      </c>
      <c r="J171" t="str">
        <f t="shared" si="17"/>
        <v/>
      </c>
      <c r="K171">
        <f t="shared" si="14"/>
        <v>496</v>
      </c>
    </row>
    <row r="172" spans="1:19">
      <c r="B172" s="14">
        <f t="shared" si="15"/>
        <v>44160</v>
      </c>
      <c r="C172">
        <f t="shared" si="10"/>
        <v>1098</v>
      </c>
      <c r="D172">
        <f t="shared" si="20"/>
        <v>0</v>
      </c>
      <c r="E172">
        <f t="shared" si="18"/>
        <v>-1</v>
      </c>
      <c r="G172" s="3">
        <f t="shared" si="12"/>
        <v>44100</v>
      </c>
      <c r="H172">
        <f t="shared" si="13"/>
        <v>242</v>
      </c>
      <c r="I172">
        <f t="shared" si="16"/>
        <v>242</v>
      </c>
      <c r="J172" t="str">
        <f t="shared" si="17"/>
        <v/>
      </c>
      <c r="K172">
        <f t="shared" si="14"/>
        <v>363</v>
      </c>
      <c r="R172" s="18">
        <v>44166</v>
      </c>
      <c r="S172" s="1">
        <v>550</v>
      </c>
    </row>
    <row r="173" spans="1:19">
      <c r="B173" s="14">
        <f t="shared" si="15"/>
        <v>44159</v>
      </c>
      <c r="C173">
        <f t="shared" si="10"/>
        <v>874</v>
      </c>
      <c r="D173">
        <f t="shared" si="20"/>
        <v>0</v>
      </c>
      <c r="E173">
        <f t="shared" si="18"/>
        <v>-1</v>
      </c>
      <c r="G173" s="3">
        <f t="shared" si="12"/>
        <v>44101</v>
      </c>
      <c r="H173">
        <f t="shared" si="13"/>
        <v>141</v>
      </c>
      <c r="I173" t="str">
        <f t="shared" si="16"/>
        <v/>
      </c>
      <c r="J173">
        <f t="shared" si="17"/>
        <v>141</v>
      </c>
      <c r="K173">
        <f t="shared" ref="K173:K204" si="21">IF(ISNA(VLOOKUP(B173,R:S,2,)),"",VLOOKUP(B173,R:S,2,))</f>
        <v>353</v>
      </c>
    </row>
    <row r="174" spans="1:19">
      <c r="B174" s="14">
        <f t="shared" si="15"/>
        <v>44158</v>
      </c>
      <c r="C174">
        <f t="shared" si="10"/>
        <v>383</v>
      </c>
      <c r="D174">
        <f t="shared" si="20"/>
        <v>0</v>
      </c>
      <c r="E174">
        <f t="shared" si="18"/>
        <v>-1</v>
      </c>
      <c r="G174" s="3">
        <f t="shared" si="12"/>
        <v>44102</v>
      </c>
      <c r="H174">
        <f t="shared" si="13"/>
        <v>199</v>
      </c>
      <c r="I174" t="str">
        <f t="shared" si="16"/>
        <v/>
      </c>
      <c r="J174" t="str">
        <f t="shared" si="17"/>
        <v/>
      </c>
      <c r="K174">
        <f t="shared" si="21"/>
        <v>297</v>
      </c>
    </row>
    <row r="175" spans="1:19">
      <c r="B175" s="14">
        <f t="shared" si="15"/>
        <v>44157</v>
      </c>
      <c r="C175">
        <f t="shared" ref="C175" si="22">VLOOKUP(B175,data,2,FALSE)</f>
        <v>485</v>
      </c>
      <c r="D175">
        <f t="shared" ref="D175" si="23">VLOOKUP(B175,data,3,FALSE)</f>
        <v>0</v>
      </c>
      <c r="E175">
        <f t="shared" si="18"/>
        <v>-1</v>
      </c>
      <c r="G175" s="3">
        <f t="shared" si="12"/>
        <v>44103</v>
      </c>
      <c r="H175">
        <f t="shared" si="13"/>
        <v>238</v>
      </c>
      <c r="I175" t="str">
        <f t="shared" si="16"/>
        <v/>
      </c>
      <c r="J175" t="str">
        <f t="shared" si="17"/>
        <v/>
      </c>
      <c r="K175">
        <f t="shared" si="21"/>
        <v>423</v>
      </c>
      <c r="R175" s="18">
        <v>44167</v>
      </c>
      <c r="S175" s="1">
        <v>420</v>
      </c>
    </row>
    <row r="176" spans="1:19">
      <c r="A176">
        <f>SUM(C176:C182)</f>
        <v>3150</v>
      </c>
      <c r="B176" s="14">
        <f t="shared" si="15"/>
        <v>44156</v>
      </c>
      <c r="C176">
        <f t="shared" ref="C176:C178" si="24">VLOOKUP(B176,data,2,FALSE)</f>
        <v>626</v>
      </c>
      <c r="D176">
        <f t="shared" ref="D176:D178" si="25">VLOOKUP(B176,data,3,FALSE)</f>
        <v>0</v>
      </c>
      <c r="E176">
        <f t="shared" si="18"/>
        <v>-1</v>
      </c>
      <c r="G176" s="3">
        <f t="shared" si="12"/>
        <v>44104</v>
      </c>
      <c r="H176">
        <f t="shared" si="13"/>
        <v>318</v>
      </c>
      <c r="I176">
        <f t="shared" si="16"/>
        <v>318</v>
      </c>
      <c r="J176" t="str">
        <f t="shared" si="17"/>
        <v/>
      </c>
      <c r="K176">
        <f t="shared" si="21"/>
        <v>469</v>
      </c>
    </row>
    <row r="177" spans="1:19">
      <c r="A177" s="9" t="str">
        <f>TEXT(A176/A183-1,"0 %")</f>
        <v>87 %</v>
      </c>
      <c r="B177" s="14">
        <f t="shared" si="15"/>
        <v>44155</v>
      </c>
      <c r="C177">
        <f t="shared" si="24"/>
        <v>518</v>
      </c>
      <c r="D177">
        <f t="shared" si="25"/>
        <v>0</v>
      </c>
      <c r="E177">
        <f t="shared" si="18"/>
        <v>-1</v>
      </c>
      <c r="G177" s="3">
        <f t="shared" si="12"/>
        <v>44105</v>
      </c>
      <c r="H177">
        <f t="shared" si="13"/>
        <v>203</v>
      </c>
      <c r="I177" t="str">
        <f t="shared" si="16"/>
        <v/>
      </c>
      <c r="J177" t="str">
        <f t="shared" si="17"/>
        <v/>
      </c>
      <c r="K177">
        <f t="shared" si="21"/>
        <v>461</v>
      </c>
    </row>
    <row r="178" spans="1:19">
      <c r="B178" s="14">
        <f t="shared" si="15"/>
        <v>44154</v>
      </c>
      <c r="C178">
        <f t="shared" si="24"/>
        <v>537</v>
      </c>
      <c r="D178">
        <f t="shared" si="25"/>
        <v>0</v>
      </c>
      <c r="E178">
        <f t="shared" si="18"/>
        <v>-1</v>
      </c>
      <c r="G178" s="3">
        <f t="shared" si="12"/>
        <v>44106</v>
      </c>
      <c r="H178">
        <f t="shared" si="13"/>
        <v>169</v>
      </c>
      <c r="I178" t="str">
        <f t="shared" si="16"/>
        <v/>
      </c>
      <c r="J178">
        <f t="shared" si="17"/>
        <v>169</v>
      </c>
      <c r="K178">
        <f t="shared" si="21"/>
        <v>351</v>
      </c>
      <c r="R178" s="18">
        <v>44168</v>
      </c>
      <c r="S178" s="1">
        <v>540</v>
      </c>
    </row>
    <row r="179" spans="1:19">
      <c r="B179" s="14">
        <f t="shared" si="15"/>
        <v>44153</v>
      </c>
      <c r="C179">
        <f t="shared" ref="C179:C183" si="26">VLOOKUP(B179,data,2,FALSE)</f>
        <v>458</v>
      </c>
      <c r="D179">
        <f t="shared" ref="D179:D187" si="27">VLOOKUP(B179,data,3,FALSE)</f>
        <v>0</v>
      </c>
      <c r="E179">
        <f t="shared" si="18"/>
        <v>-1</v>
      </c>
      <c r="G179" s="3">
        <f t="shared" si="12"/>
        <v>44107</v>
      </c>
      <c r="H179">
        <f t="shared" si="13"/>
        <v>463</v>
      </c>
      <c r="I179">
        <f t="shared" si="16"/>
        <v>463</v>
      </c>
      <c r="J179" t="str">
        <f t="shared" si="17"/>
        <v/>
      </c>
      <c r="K179">
        <f t="shared" si="21"/>
        <v>288</v>
      </c>
    </row>
    <row r="180" spans="1:19">
      <c r="B180" s="14">
        <f t="shared" si="15"/>
        <v>44152</v>
      </c>
      <c r="C180">
        <f t="shared" si="26"/>
        <v>389</v>
      </c>
      <c r="D180">
        <f t="shared" si="27"/>
        <v>0</v>
      </c>
      <c r="E180">
        <f t="shared" si="18"/>
        <v>-1</v>
      </c>
      <c r="G180" s="3">
        <f t="shared" si="12"/>
        <v>44108</v>
      </c>
      <c r="H180">
        <f t="shared" si="13"/>
        <v>294</v>
      </c>
      <c r="I180" t="str">
        <f t="shared" si="16"/>
        <v/>
      </c>
      <c r="J180">
        <f t="shared" si="17"/>
        <v>294</v>
      </c>
      <c r="K180">
        <f t="shared" si="21"/>
        <v>228</v>
      </c>
    </row>
    <row r="181" spans="1:19">
      <c r="B181" s="14">
        <f t="shared" si="15"/>
        <v>44151</v>
      </c>
      <c r="C181">
        <f t="shared" si="26"/>
        <v>301</v>
      </c>
      <c r="D181">
        <f t="shared" si="27"/>
        <v>0</v>
      </c>
      <c r="E181">
        <f t="shared" si="18"/>
        <v>-1</v>
      </c>
      <c r="G181" s="3">
        <f t="shared" si="12"/>
        <v>44109</v>
      </c>
      <c r="H181">
        <f t="shared" si="13"/>
        <v>453</v>
      </c>
      <c r="I181" t="str">
        <f t="shared" si="16"/>
        <v/>
      </c>
      <c r="J181" t="str">
        <f t="shared" si="17"/>
        <v/>
      </c>
      <c r="K181">
        <f t="shared" si="21"/>
        <v>104</v>
      </c>
      <c r="R181" s="18">
        <v>44169</v>
      </c>
      <c r="S181" s="1">
        <v>336</v>
      </c>
    </row>
    <row r="182" spans="1:19">
      <c r="B182" s="14">
        <f t="shared" si="15"/>
        <v>44150</v>
      </c>
      <c r="C182">
        <f t="shared" si="26"/>
        <v>321</v>
      </c>
      <c r="D182">
        <f t="shared" si="27"/>
        <v>0</v>
      </c>
      <c r="E182">
        <f t="shared" si="18"/>
        <v>-1</v>
      </c>
      <c r="G182" s="3">
        <f t="shared" si="12"/>
        <v>44110</v>
      </c>
      <c r="H182">
        <f t="shared" si="13"/>
        <v>655</v>
      </c>
      <c r="I182">
        <f t="shared" si="16"/>
        <v>655</v>
      </c>
      <c r="J182" t="str">
        <f t="shared" si="17"/>
        <v/>
      </c>
      <c r="K182">
        <f t="shared" si="21"/>
        <v>213</v>
      </c>
    </row>
    <row r="183" spans="1:19">
      <c r="A183">
        <f>SUM(C183:C189)</f>
        <v>1687</v>
      </c>
      <c r="B183" s="14">
        <f t="shared" si="15"/>
        <v>44149</v>
      </c>
      <c r="C183">
        <f t="shared" si="26"/>
        <v>279</v>
      </c>
      <c r="D183">
        <f t="shared" si="27"/>
        <v>0</v>
      </c>
      <c r="E183">
        <f t="shared" si="18"/>
        <v>-1</v>
      </c>
      <c r="G183" s="3">
        <f t="shared" si="12"/>
        <v>44111</v>
      </c>
      <c r="H183">
        <f t="shared" si="13"/>
        <v>578</v>
      </c>
      <c r="I183" t="str">
        <f t="shared" si="16"/>
        <v/>
      </c>
      <c r="J183" t="str">
        <f t="shared" si="17"/>
        <v/>
      </c>
      <c r="K183">
        <f t="shared" si="21"/>
        <v>244</v>
      </c>
    </row>
    <row r="184" spans="1:19">
      <c r="A184" s="9" t="str">
        <f>TEXT(A183/A190-1,"0 %")</f>
        <v>-21 %</v>
      </c>
      <c r="B184" s="14">
        <f t="shared" si="15"/>
        <v>44148</v>
      </c>
      <c r="C184">
        <f t="shared" ref="C184:C187" si="28">IF(B184&lt;&gt;B183,VLOOKUP(B184,data,2,FALSE),"")</f>
        <v>280</v>
      </c>
      <c r="D184">
        <f t="shared" si="27"/>
        <v>0</v>
      </c>
      <c r="E184">
        <f t="shared" si="18"/>
        <v>-1</v>
      </c>
      <c r="G184" s="3">
        <f t="shared" si="12"/>
        <v>44112</v>
      </c>
      <c r="H184">
        <f t="shared" si="13"/>
        <v>445</v>
      </c>
      <c r="I184" t="str">
        <f t="shared" si="16"/>
        <v/>
      </c>
      <c r="J184">
        <f t="shared" si="17"/>
        <v>445</v>
      </c>
      <c r="K184">
        <f t="shared" si="21"/>
        <v>316</v>
      </c>
      <c r="R184" s="18">
        <v>44170</v>
      </c>
      <c r="S184" s="1">
        <v>460</v>
      </c>
    </row>
    <row r="185" spans="1:19">
      <c r="B185" s="14">
        <f t="shared" si="15"/>
        <v>44147</v>
      </c>
      <c r="C185">
        <f t="shared" si="28"/>
        <v>255</v>
      </c>
      <c r="D185">
        <f t="shared" si="27"/>
        <v>1</v>
      </c>
      <c r="E185">
        <f t="shared" si="18"/>
        <v>-1</v>
      </c>
      <c r="G185" s="3">
        <f t="shared" si="12"/>
        <v>44113</v>
      </c>
      <c r="H185">
        <f t="shared" si="13"/>
        <v>640</v>
      </c>
      <c r="I185" t="str">
        <f t="shared" si="16"/>
        <v/>
      </c>
      <c r="J185" t="str">
        <f t="shared" si="17"/>
        <v/>
      </c>
      <c r="K185">
        <f t="shared" si="21"/>
        <v>197</v>
      </c>
    </row>
    <row r="186" spans="1:19">
      <c r="B186" s="14">
        <f t="shared" si="15"/>
        <v>44146</v>
      </c>
      <c r="C186">
        <f t="shared" si="28"/>
        <v>248</v>
      </c>
      <c r="D186">
        <f t="shared" si="27"/>
        <v>0</v>
      </c>
      <c r="E186">
        <f t="shared" si="18"/>
        <v>-1</v>
      </c>
      <c r="G186" s="3">
        <f t="shared" si="12"/>
        <v>44114</v>
      </c>
      <c r="H186">
        <f t="shared" si="13"/>
        <v>720</v>
      </c>
      <c r="I186">
        <f t="shared" si="16"/>
        <v>720</v>
      </c>
      <c r="J186" t="str">
        <f t="shared" si="17"/>
        <v/>
      </c>
      <c r="K186">
        <f t="shared" si="21"/>
        <v>238</v>
      </c>
    </row>
    <row r="187" spans="1:19">
      <c r="B187" s="14">
        <f t="shared" si="15"/>
        <v>44145</v>
      </c>
      <c r="C187">
        <f t="shared" si="28"/>
        <v>202</v>
      </c>
      <c r="D187">
        <f t="shared" si="27"/>
        <v>0</v>
      </c>
      <c r="E187">
        <f t="shared" si="18"/>
        <v>-1</v>
      </c>
      <c r="G187" s="3">
        <f t="shared" si="12"/>
        <v>44115</v>
      </c>
      <c r="H187">
        <f t="shared" si="13"/>
        <v>666</v>
      </c>
      <c r="I187" t="str">
        <f t="shared" si="16"/>
        <v/>
      </c>
      <c r="J187">
        <f t="shared" si="17"/>
        <v>666</v>
      </c>
      <c r="K187">
        <f t="shared" si="21"/>
        <v>220</v>
      </c>
      <c r="R187" s="18">
        <v>44171</v>
      </c>
      <c r="S187" s="1">
        <v>413</v>
      </c>
    </row>
    <row r="188" spans="1:19">
      <c r="B188" s="14">
        <f t="shared" si="15"/>
        <v>44144</v>
      </c>
      <c r="C188">
        <f t="shared" ref="C188:C196" si="29">IF(B188&lt;&gt;B187,VLOOKUP(B188,data,2,FALSE),"")</f>
        <v>171</v>
      </c>
      <c r="D188">
        <f t="shared" ref="D188:D196" si="30">VLOOKUP(B188,data,3,FALSE)</f>
        <v>0</v>
      </c>
      <c r="E188">
        <f t="shared" ref="E188:E196" si="31">IF(C188&gt;E187,E187,0)</f>
        <v>-1</v>
      </c>
      <c r="G188" s="3">
        <f t="shared" si="12"/>
        <v>44116</v>
      </c>
      <c r="H188">
        <f t="shared" si="13"/>
        <v>691</v>
      </c>
      <c r="I188">
        <f t="shared" si="16"/>
        <v>691</v>
      </c>
      <c r="J188" t="str">
        <f t="shared" si="17"/>
        <v/>
      </c>
      <c r="K188">
        <f t="shared" si="21"/>
        <v>90</v>
      </c>
    </row>
    <row r="189" spans="1:19">
      <c r="B189" s="14">
        <f t="shared" si="15"/>
        <v>44143</v>
      </c>
      <c r="C189">
        <f t="shared" si="29"/>
        <v>252</v>
      </c>
      <c r="D189">
        <f t="shared" si="30"/>
        <v>0</v>
      </c>
      <c r="E189">
        <f t="shared" si="31"/>
        <v>-1</v>
      </c>
      <c r="G189" s="3">
        <f t="shared" si="12"/>
        <v>44117</v>
      </c>
      <c r="H189">
        <f t="shared" si="13"/>
        <v>649</v>
      </c>
      <c r="I189" t="str">
        <f t="shared" si="16"/>
        <v/>
      </c>
      <c r="J189" t="str">
        <f t="shared" si="17"/>
        <v/>
      </c>
      <c r="K189">
        <f t="shared" si="21"/>
        <v>412</v>
      </c>
    </row>
    <row r="190" spans="1:19">
      <c r="A190">
        <f>SUM(C190:C196)</f>
        <v>2130</v>
      </c>
      <c r="B190" s="14">
        <f t="shared" si="15"/>
        <v>44142</v>
      </c>
      <c r="C190">
        <f t="shared" si="29"/>
        <v>365</v>
      </c>
      <c r="D190">
        <f t="shared" si="30"/>
        <v>0</v>
      </c>
      <c r="E190">
        <f t="shared" si="31"/>
        <v>-1</v>
      </c>
      <c r="G190" s="3">
        <f t="shared" si="12"/>
        <v>44118</v>
      </c>
      <c r="H190">
        <f t="shared" si="13"/>
        <v>559</v>
      </c>
      <c r="I190" t="str">
        <f t="shared" si="16"/>
        <v/>
      </c>
      <c r="J190" t="str">
        <f t="shared" si="17"/>
        <v/>
      </c>
      <c r="K190" t="str">
        <f t="shared" si="21"/>
        <v/>
      </c>
      <c r="R190" s="18">
        <v>44172</v>
      </c>
      <c r="S190" s="1">
        <v>250</v>
      </c>
    </row>
    <row r="191" spans="1:19">
      <c r="A191" s="9" t="str">
        <f>TEXT(A190/A197-1,"0 %")</f>
        <v>-9 %</v>
      </c>
      <c r="B191" s="14">
        <f t="shared" si="15"/>
        <v>44141</v>
      </c>
      <c r="C191">
        <f t="shared" si="29"/>
        <v>378</v>
      </c>
      <c r="D191">
        <f t="shared" si="30"/>
        <v>0</v>
      </c>
      <c r="E191">
        <f t="shared" si="31"/>
        <v>-1</v>
      </c>
      <c r="G191" s="3">
        <f t="shared" si="12"/>
        <v>44119</v>
      </c>
      <c r="H191">
        <f t="shared" si="13"/>
        <v>429</v>
      </c>
      <c r="I191" t="str">
        <f t="shared" si="16"/>
        <v/>
      </c>
      <c r="J191">
        <f t="shared" si="17"/>
        <v>429</v>
      </c>
      <c r="K191">
        <f t="shared" si="21"/>
        <v>266</v>
      </c>
    </row>
    <row r="192" spans="1:19">
      <c r="B192" s="14">
        <f t="shared" si="15"/>
        <v>44140</v>
      </c>
      <c r="C192">
        <f t="shared" si="29"/>
        <v>309</v>
      </c>
      <c r="D192">
        <f t="shared" si="30"/>
        <v>0</v>
      </c>
      <c r="E192">
        <f t="shared" si="31"/>
        <v>-1</v>
      </c>
      <c r="G192" s="3">
        <f t="shared" si="12"/>
        <v>44120</v>
      </c>
      <c r="H192">
        <f t="shared" si="13"/>
        <v>639</v>
      </c>
      <c r="I192">
        <f t="shared" si="16"/>
        <v>639</v>
      </c>
      <c r="J192" t="str">
        <f t="shared" si="17"/>
        <v/>
      </c>
      <c r="K192">
        <f t="shared" si="21"/>
        <v>189</v>
      </c>
    </row>
    <row r="193" spans="1:19">
      <c r="B193" s="14">
        <f t="shared" si="15"/>
        <v>44139</v>
      </c>
      <c r="C193">
        <f t="shared" si="29"/>
        <v>345</v>
      </c>
      <c r="D193">
        <f t="shared" si="30"/>
        <v>0</v>
      </c>
      <c r="E193">
        <f t="shared" si="31"/>
        <v>-1</v>
      </c>
      <c r="G193" s="3">
        <f t="shared" si="12"/>
        <v>44121</v>
      </c>
      <c r="H193">
        <f t="shared" si="13"/>
        <v>537</v>
      </c>
      <c r="I193" t="str">
        <f t="shared" si="16"/>
        <v/>
      </c>
      <c r="J193" t="str">
        <f t="shared" si="17"/>
        <v/>
      </c>
      <c r="K193">
        <f t="shared" si="21"/>
        <v>293</v>
      </c>
      <c r="R193" s="18">
        <v>44173</v>
      </c>
      <c r="S193" s="1">
        <v>361</v>
      </c>
    </row>
    <row r="194" spans="1:19">
      <c r="B194" s="14">
        <f t="shared" si="15"/>
        <v>44138</v>
      </c>
      <c r="C194">
        <f t="shared" si="29"/>
        <v>252</v>
      </c>
      <c r="D194">
        <f t="shared" si="30"/>
        <v>0</v>
      </c>
      <c r="E194">
        <f t="shared" si="31"/>
        <v>-1</v>
      </c>
      <c r="G194" s="3">
        <f t="shared" si="12"/>
        <v>44122</v>
      </c>
      <c r="H194">
        <f t="shared" si="13"/>
        <v>535</v>
      </c>
      <c r="I194" t="str">
        <f t="shared" si="16"/>
        <v/>
      </c>
      <c r="J194" t="str">
        <f t="shared" si="17"/>
        <v/>
      </c>
      <c r="K194">
        <f t="shared" si="21"/>
        <v>237</v>
      </c>
    </row>
    <row r="195" spans="1:19">
      <c r="B195" s="14">
        <f t="shared" si="15"/>
        <v>44137</v>
      </c>
      <c r="C195">
        <f t="shared" si="29"/>
        <v>241</v>
      </c>
      <c r="D195">
        <f t="shared" si="30"/>
        <v>0</v>
      </c>
      <c r="E195">
        <f t="shared" si="31"/>
        <v>-1</v>
      </c>
      <c r="G195" s="3">
        <f t="shared" si="12"/>
        <v>44123</v>
      </c>
      <c r="H195">
        <f t="shared" si="13"/>
        <v>421</v>
      </c>
      <c r="I195" t="str">
        <f t="shared" si="16"/>
        <v/>
      </c>
      <c r="J195" t="str">
        <f t="shared" si="17"/>
        <v/>
      </c>
      <c r="K195">
        <f t="shared" si="21"/>
        <v>109</v>
      </c>
    </row>
    <row r="196" spans="1:19">
      <c r="B196" s="14">
        <f t="shared" si="15"/>
        <v>44136</v>
      </c>
      <c r="C196">
        <f t="shared" si="29"/>
        <v>240</v>
      </c>
      <c r="D196">
        <f t="shared" si="30"/>
        <v>0</v>
      </c>
      <c r="E196">
        <f t="shared" si="31"/>
        <v>-1</v>
      </c>
      <c r="G196" s="3">
        <f t="shared" si="12"/>
        <v>44124</v>
      </c>
      <c r="H196">
        <f t="shared" si="13"/>
        <v>386</v>
      </c>
      <c r="I196" t="str">
        <f t="shared" si="16"/>
        <v/>
      </c>
      <c r="J196">
        <f t="shared" si="17"/>
        <v>386</v>
      </c>
      <c r="K196">
        <f t="shared" si="21"/>
        <v>178</v>
      </c>
      <c r="R196" s="18">
        <v>44174</v>
      </c>
      <c r="S196" s="1">
        <v>490</v>
      </c>
    </row>
    <row r="197" spans="1:19">
      <c r="A197">
        <f>SUM(C197:C203)</f>
        <v>2340</v>
      </c>
      <c r="B197" s="14">
        <f t="shared" si="15"/>
        <v>44135</v>
      </c>
      <c r="C197">
        <f t="shared" ref="C197" si="32">IF(B197&lt;&gt;B196,VLOOKUP(B197,data,2,FALSE),"")</f>
        <v>372</v>
      </c>
      <c r="D197">
        <f t="shared" ref="D197" si="33">VLOOKUP(B197,data,3,FALSE)</f>
        <v>0</v>
      </c>
      <c r="E197">
        <f t="shared" ref="E197" si="34">IF(C197&gt;E196,E196,0)</f>
        <v>-1</v>
      </c>
      <c r="G197" s="3">
        <f t="shared" si="12"/>
        <v>44125</v>
      </c>
      <c r="H197">
        <f t="shared" si="13"/>
        <v>446</v>
      </c>
      <c r="I197">
        <f t="shared" si="16"/>
        <v>446</v>
      </c>
      <c r="J197" t="str">
        <f t="shared" si="17"/>
        <v/>
      </c>
      <c r="K197">
        <f t="shared" si="21"/>
        <v>203</v>
      </c>
    </row>
    <row r="198" spans="1:19">
      <c r="A198" s="9" t="str">
        <f>TEXT(A197/A204-1,"0 %")</f>
        <v>-21 %</v>
      </c>
      <c r="B198" s="14">
        <f t="shared" si="15"/>
        <v>44134</v>
      </c>
      <c r="C198">
        <f t="shared" ref="C198:C203" si="35">IF(B198&lt;&gt;B197,VLOOKUP(B198,data,2,FALSE),"")</f>
        <v>367</v>
      </c>
      <c r="D198">
        <f t="shared" ref="D198:D203" si="36">VLOOKUP(B198,data,3,FALSE)</f>
        <v>0</v>
      </c>
      <c r="E198">
        <f t="shared" ref="E198:E203" si="37">IF(C198&gt;E197,E197,0)</f>
        <v>-1</v>
      </c>
      <c r="G198" s="3">
        <f t="shared" si="12"/>
        <v>44126</v>
      </c>
      <c r="H198">
        <f t="shared" si="13"/>
        <v>372</v>
      </c>
      <c r="I198" t="str">
        <f t="shared" si="16"/>
        <v/>
      </c>
      <c r="J198">
        <f t="shared" si="17"/>
        <v>372</v>
      </c>
      <c r="K198">
        <f t="shared" si="21"/>
        <v>344</v>
      </c>
    </row>
    <row r="199" spans="1:19">
      <c r="B199" s="14">
        <f t="shared" si="15"/>
        <v>44133</v>
      </c>
      <c r="C199">
        <f t="shared" si="35"/>
        <v>353</v>
      </c>
      <c r="D199">
        <f t="shared" si="36"/>
        <v>0</v>
      </c>
      <c r="E199">
        <f t="shared" si="37"/>
        <v>-1</v>
      </c>
      <c r="G199" s="3">
        <f t="shared" si="12"/>
        <v>44127</v>
      </c>
      <c r="H199">
        <f t="shared" si="13"/>
        <v>486</v>
      </c>
      <c r="I199">
        <f t="shared" si="16"/>
        <v>486</v>
      </c>
      <c r="J199" t="str">
        <f t="shared" si="17"/>
        <v/>
      </c>
      <c r="K199">
        <f t="shared" si="21"/>
        <v>188</v>
      </c>
      <c r="R199" s="18">
        <v>44175</v>
      </c>
      <c r="S199" s="1">
        <v>840</v>
      </c>
    </row>
    <row r="200" spans="1:19">
      <c r="B200" s="14">
        <f t="shared" si="15"/>
        <v>44132</v>
      </c>
      <c r="C200">
        <f t="shared" si="35"/>
        <v>367</v>
      </c>
      <c r="D200">
        <f t="shared" si="36"/>
        <v>0</v>
      </c>
      <c r="E200">
        <f t="shared" si="37"/>
        <v>-1</v>
      </c>
      <c r="G200" s="3">
        <f t="shared" si="12"/>
        <v>44128</v>
      </c>
      <c r="H200">
        <f t="shared" si="13"/>
        <v>329</v>
      </c>
      <c r="I200" t="str">
        <f t="shared" si="16"/>
        <v/>
      </c>
      <c r="J200" t="str">
        <f t="shared" si="17"/>
        <v/>
      </c>
      <c r="K200">
        <f t="shared" si="21"/>
        <v>408</v>
      </c>
    </row>
    <row r="201" spans="1:19">
      <c r="B201" s="14">
        <f t="shared" si="15"/>
        <v>44131</v>
      </c>
      <c r="C201">
        <f t="shared" si="35"/>
        <v>260</v>
      </c>
      <c r="D201">
        <f t="shared" si="36"/>
        <v>0</v>
      </c>
      <c r="E201">
        <f t="shared" si="37"/>
        <v>-1</v>
      </c>
      <c r="G201" s="3">
        <f t="shared" si="12"/>
        <v>44129</v>
      </c>
      <c r="H201">
        <f t="shared" si="13"/>
        <v>312</v>
      </c>
      <c r="I201" t="str">
        <f t="shared" si="16"/>
        <v/>
      </c>
      <c r="J201" t="str">
        <f t="shared" si="17"/>
        <v/>
      </c>
      <c r="K201" t="str">
        <f t="shared" si="21"/>
        <v/>
      </c>
    </row>
    <row r="202" spans="1:19">
      <c r="B202" s="14">
        <f t="shared" si="15"/>
        <v>44130</v>
      </c>
      <c r="C202">
        <f t="shared" si="35"/>
        <v>309</v>
      </c>
      <c r="D202">
        <f t="shared" si="36"/>
        <v>0</v>
      </c>
      <c r="E202">
        <f t="shared" si="37"/>
        <v>-1</v>
      </c>
      <c r="G202" s="3">
        <f t="shared" si="12"/>
        <v>44130</v>
      </c>
      <c r="H202">
        <f t="shared" si="13"/>
        <v>309</v>
      </c>
      <c r="I202" t="str">
        <f t="shared" si="16"/>
        <v/>
      </c>
      <c r="J202" t="str">
        <f t="shared" si="17"/>
        <v/>
      </c>
      <c r="K202">
        <f t="shared" si="21"/>
        <v>122</v>
      </c>
      <c r="R202" s="18">
        <v>44176</v>
      </c>
      <c r="S202" s="1">
        <v>501</v>
      </c>
    </row>
    <row r="203" spans="1:19">
      <c r="B203" s="14">
        <f t="shared" si="15"/>
        <v>44129</v>
      </c>
      <c r="C203">
        <f t="shared" si="35"/>
        <v>312</v>
      </c>
      <c r="D203">
        <f t="shared" si="36"/>
        <v>1</v>
      </c>
      <c r="E203">
        <f t="shared" si="37"/>
        <v>-1</v>
      </c>
      <c r="G203" s="3">
        <f t="shared" si="12"/>
        <v>44131</v>
      </c>
      <c r="H203">
        <f t="shared" si="13"/>
        <v>260</v>
      </c>
      <c r="I203" t="str">
        <f t="shared" si="16"/>
        <v/>
      </c>
      <c r="J203">
        <f t="shared" si="17"/>
        <v>260</v>
      </c>
      <c r="K203">
        <f t="shared" si="21"/>
        <v>196</v>
      </c>
    </row>
    <row r="204" spans="1:19">
      <c r="A204">
        <f>SUM(C204:C210)</f>
        <v>2975</v>
      </c>
      <c r="B204" s="14">
        <f t="shared" si="15"/>
        <v>44128</v>
      </c>
      <c r="C204">
        <f t="shared" ref="C204:C220" si="38">IF(B204&lt;&gt;B203,VLOOKUP(B204,data,2,FALSE),"")</f>
        <v>329</v>
      </c>
      <c r="D204">
        <f t="shared" ref="D204:D220" si="39">VLOOKUP(B204,data,3,FALSE)</f>
        <v>0</v>
      </c>
      <c r="E204">
        <f t="shared" ref="E204:E220" si="40">IF(C204&gt;E203,E203,0)</f>
        <v>-1</v>
      </c>
      <c r="G204" s="3">
        <f t="shared" si="12"/>
        <v>44132</v>
      </c>
      <c r="H204">
        <f t="shared" si="13"/>
        <v>367</v>
      </c>
      <c r="I204">
        <f t="shared" si="16"/>
        <v>367</v>
      </c>
      <c r="J204" t="str">
        <f t="shared" si="17"/>
        <v/>
      </c>
      <c r="K204">
        <f t="shared" si="21"/>
        <v>178</v>
      </c>
    </row>
    <row r="205" spans="1:19">
      <c r="A205" s="9" t="str">
        <f>TEXT(A204/A211-1,"0 %")</f>
        <v>-29 %</v>
      </c>
      <c r="B205" s="14">
        <f t="shared" si="15"/>
        <v>44127</v>
      </c>
      <c r="C205">
        <f t="shared" si="38"/>
        <v>486</v>
      </c>
      <c r="D205">
        <f t="shared" si="39"/>
        <v>0</v>
      </c>
      <c r="E205">
        <f t="shared" si="40"/>
        <v>-1</v>
      </c>
      <c r="G205" s="3">
        <f t="shared" ref="G205:G261" si="41">IF(G206&gt;44077,G206-1,44077)</f>
        <v>44133</v>
      </c>
      <c r="H205">
        <f t="shared" ref="H205:H261" si="42">VLOOKUP(G205,data,2,FALSE)</f>
        <v>353</v>
      </c>
      <c r="I205" t="str">
        <f t="shared" ref="I205:I261" si="43">IF(AND(H205&gt;H204,H205&gt;H206),H205,IF(AND(H206="",H205/H204&gt;1.1),H205,""))</f>
        <v/>
      </c>
      <c r="J205">
        <f t="shared" ref="J205:J261" si="44">IF(AND(H205&lt;H204,H205&lt;H206),H205,IF(AND(H206="",H205/H204&lt;0.9),H205,""))</f>
        <v>353</v>
      </c>
      <c r="K205">
        <f t="shared" ref="K205:K240" si="45">IF(ISNA(VLOOKUP(B205,R:S,2,)),"",VLOOKUP(B205,R:S,2,))</f>
        <v>219</v>
      </c>
      <c r="R205" s="18">
        <v>44177</v>
      </c>
      <c r="S205" s="1">
        <v>377</v>
      </c>
    </row>
    <row r="206" spans="1:19">
      <c r="B206" s="14">
        <f t="shared" ref="B206:B263" si="46">IF(AND(B205&gt;44077,B205&lt;&gt;""),B205-1,B205)</f>
        <v>44126</v>
      </c>
      <c r="C206">
        <f t="shared" si="38"/>
        <v>372</v>
      </c>
      <c r="D206">
        <f t="shared" si="39"/>
        <v>0</v>
      </c>
      <c r="E206">
        <f t="shared" si="40"/>
        <v>-1</v>
      </c>
      <c r="G206" s="3">
        <f t="shared" si="41"/>
        <v>44134</v>
      </c>
      <c r="H206">
        <f t="shared" si="42"/>
        <v>367</v>
      </c>
      <c r="I206" t="str">
        <f t="shared" si="43"/>
        <v/>
      </c>
      <c r="J206" t="str">
        <f t="shared" si="44"/>
        <v/>
      </c>
      <c r="K206">
        <f t="shared" si="45"/>
        <v>184</v>
      </c>
    </row>
    <row r="207" spans="1:19">
      <c r="B207" s="14">
        <f t="shared" si="46"/>
        <v>44125</v>
      </c>
      <c r="C207">
        <f t="shared" si="38"/>
        <v>446</v>
      </c>
      <c r="D207">
        <f t="shared" si="39"/>
        <v>0</v>
      </c>
      <c r="E207">
        <f t="shared" si="40"/>
        <v>-1</v>
      </c>
      <c r="G207" s="3">
        <f t="shared" si="41"/>
        <v>44135</v>
      </c>
      <c r="H207">
        <f t="shared" si="42"/>
        <v>372</v>
      </c>
      <c r="I207">
        <f t="shared" si="43"/>
        <v>372</v>
      </c>
      <c r="J207" t="str">
        <f t="shared" si="44"/>
        <v/>
      </c>
      <c r="K207">
        <f t="shared" si="45"/>
        <v>222</v>
      </c>
    </row>
    <row r="208" spans="1:19">
      <c r="B208" s="14">
        <f t="shared" si="46"/>
        <v>44124</v>
      </c>
      <c r="C208">
        <f t="shared" si="38"/>
        <v>386</v>
      </c>
      <c r="D208">
        <f t="shared" si="39"/>
        <v>0</v>
      </c>
      <c r="E208">
        <f t="shared" si="40"/>
        <v>-1</v>
      </c>
      <c r="G208" s="3">
        <f t="shared" si="41"/>
        <v>44136</v>
      </c>
      <c r="H208">
        <f t="shared" si="42"/>
        <v>240</v>
      </c>
      <c r="I208" t="str">
        <f t="shared" si="43"/>
        <v/>
      </c>
      <c r="J208">
        <f t="shared" si="44"/>
        <v>240</v>
      </c>
      <c r="K208">
        <f t="shared" si="45"/>
        <v>294</v>
      </c>
      <c r="R208" s="18">
        <v>44178</v>
      </c>
      <c r="S208" s="1">
        <v>360</v>
      </c>
    </row>
    <row r="209" spans="1:19">
      <c r="B209" s="14">
        <f t="shared" si="46"/>
        <v>44123</v>
      </c>
      <c r="C209">
        <f t="shared" si="38"/>
        <v>421</v>
      </c>
      <c r="D209">
        <f t="shared" si="39"/>
        <v>0</v>
      </c>
      <c r="E209">
        <f t="shared" si="40"/>
        <v>-1</v>
      </c>
      <c r="G209" s="3">
        <f t="shared" si="41"/>
        <v>44137</v>
      </c>
      <c r="H209">
        <f t="shared" si="42"/>
        <v>241</v>
      </c>
      <c r="I209" t="str">
        <f t="shared" si="43"/>
        <v/>
      </c>
      <c r="J209" t="str">
        <f t="shared" si="44"/>
        <v/>
      </c>
      <c r="K209">
        <f t="shared" si="45"/>
        <v>131</v>
      </c>
    </row>
    <row r="210" spans="1:19">
      <c r="B210" s="14">
        <f t="shared" si="46"/>
        <v>44122</v>
      </c>
      <c r="C210">
        <f t="shared" si="38"/>
        <v>535</v>
      </c>
      <c r="D210">
        <f t="shared" si="39"/>
        <v>0</v>
      </c>
      <c r="E210">
        <f t="shared" si="40"/>
        <v>-1</v>
      </c>
      <c r="G210" s="3">
        <f t="shared" si="41"/>
        <v>44138</v>
      </c>
      <c r="H210">
        <f t="shared" si="42"/>
        <v>252</v>
      </c>
      <c r="I210" t="str">
        <f t="shared" si="43"/>
        <v/>
      </c>
      <c r="J210" t="str">
        <f t="shared" si="44"/>
        <v/>
      </c>
      <c r="K210">
        <f t="shared" si="45"/>
        <v>131</v>
      </c>
    </row>
    <row r="211" spans="1:19">
      <c r="A211">
        <f>SUM(C211:C217)</f>
        <v>4170</v>
      </c>
      <c r="B211" s="14">
        <f t="shared" si="46"/>
        <v>44121</v>
      </c>
      <c r="C211">
        <f t="shared" si="38"/>
        <v>537</v>
      </c>
      <c r="D211">
        <f t="shared" si="39"/>
        <v>0</v>
      </c>
      <c r="E211">
        <f t="shared" si="40"/>
        <v>-1</v>
      </c>
      <c r="G211" s="3">
        <f t="shared" si="41"/>
        <v>44139</v>
      </c>
      <c r="H211">
        <f t="shared" si="42"/>
        <v>345</v>
      </c>
      <c r="I211">
        <f t="shared" si="43"/>
        <v>345</v>
      </c>
      <c r="J211" t="str">
        <f t="shared" si="44"/>
        <v/>
      </c>
      <c r="K211">
        <f t="shared" si="45"/>
        <v>160</v>
      </c>
      <c r="R211" s="18">
        <v>44179</v>
      </c>
      <c r="S211" s="1">
        <v>300</v>
      </c>
    </row>
    <row r="212" spans="1:19">
      <c r="A212" s="9"/>
      <c r="B212" s="14">
        <f t="shared" si="46"/>
        <v>44120</v>
      </c>
      <c r="C212">
        <f t="shared" si="38"/>
        <v>639</v>
      </c>
      <c r="D212">
        <f t="shared" si="39"/>
        <v>0</v>
      </c>
      <c r="E212">
        <f t="shared" si="40"/>
        <v>-1</v>
      </c>
      <c r="G212" s="3">
        <f t="shared" si="41"/>
        <v>44140</v>
      </c>
      <c r="H212">
        <f t="shared" si="42"/>
        <v>309</v>
      </c>
      <c r="I212" t="str">
        <f t="shared" si="43"/>
        <v/>
      </c>
      <c r="J212">
        <f t="shared" si="44"/>
        <v>309</v>
      </c>
      <c r="K212">
        <f t="shared" si="45"/>
        <v>189</v>
      </c>
    </row>
    <row r="213" spans="1:19">
      <c r="B213" s="14">
        <f t="shared" si="46"/>
        <v>44119</v>
      </c>
      <c r="C213">
        <f t="shared" si="38"/>
        <v>429</v>
      </c>
      <c r="D213">
        <f t="shared" si="39"/>
        <v>0</v>
      </c>
      <c r="E213">
        <f t="shared" si="40"/>
        <v>-1</v>
      </c>
      <c r="G213" s="3">
        <f t="shared" si="41"/>
        <v>44141</v>
      </c>
      <c r="H213">
        <f t="shared" si="42"/>
        <v>378</v>
      </c>
      <c r="I213">
        <f t="shared" si="43"/>
        <v>378</v>
      </c>
      <c r="J213" t="str">
        <f t="shared" si="44"/>
        <v/>
      </c>
      <c r="K213">
        <f t="shared" si="45"/>
        <v>241</v>
      </c>
    </row>
    <row r="214" spans="1:19">
      <c r="B214" s="14">
        <f t="shared" si="46"/>
        <v>44118</v>
      </c>
      <c r="C214">
        <f t="shared" si="38"/>
        <v>559</v>
      </c>
      <c r="D214">
        <f t="shared" si="39"/>
        <v>0</v>
      </c>
      <c r="E214">
        <f t="shared" si="40"/>
        <v>-1</v>
      </c>
      <c r="G214" s="3">
        <f t="shared" si="41"/>
        <v>44142</v>
      </c>
      <c r="H214">
        <f t="shared" si="42"/>
        <v>365</v>
      </c>
      <c r="I214" t="str">
        <f t="shared" si="43"/>
        <v/>
      </c>
      <c r="J214" t="str">
        <f t="shared" si="44"/>
        <v/>
      </c>
      <c r="K214">
        <f t="shared" si="45"/>
        <v>204</v>
      </c>
      <c r="R214" s="18">
        <v>44180</v>
      </c>
      <c r="S214" s="1">
        <v>349</v>
      </c>
    </row>
    <row r="215" spans="1:19">
      <c r="B215" s="14">
        <f t="shared" si="46"/>
        <v>44117</v>
      </c>
      <c r="C215">
        <f t="shared" si="38"/>
        <v>649</v>
      </c>
      <c r="D215">
        <f t="shared" si="39"/>
        <v>0</v>
      </c>
      <c r="E215">
        <f t="shared" si="40"/>
        <v>-1</v>
      </c>
      <c r="G215" s="3">
        <f t="shared" si="41"/>
        <v>44143</v>
      </c>
      <c r="H215">
        <f t="shared" si="42"/>
        <v>252</v>
      </c>
      <c r="I215" t="str">
        <f t="shared" si="43"/>
        <v/>
      </c>
      <c r="J215" t="str">
        <f t="shared" si="44"/>
        <v/>
      </c>
      <c r="K215">
        <f t="shared" si="45"/>
        <v>287</v>
      </c>
    </row>
    <row r="216" spans="1:19">
      <c r="B216" s="14">
        <f t="shared" si="46"/>
        <v>44116</v>
      </c>
      <c r="C216">
        <f t="shared" si="38"/>
        <v>691</v>
      </c>
      <c r="D216">
        <f t="shared" si="39"/>
        <v>0</v>
      </c>
      <c r="E216">
        <f t="shared" si="40"/>
        <v>-1</v>
      </c>
      <c r="G216" s="3">
        <f t="shared" si="41"/>
        <v>44144</v>
      </c>
      <c r="H216">
        <f t="shared" si="42"/>
        <v>171</v>
      </c>
      <c r="I216" t="str">
        <f t="shared" si="43"/>
        <v/>
      </c>
      <c r="J216">
        <f t="shared" si="44"/>
        <v>171</v>
      </c>
      <c r="K216">
        <f t="shared" si="45"/>
        <v>214</v>
      </c>
    </row>
    <row r="217" spans="1:19">
      <c r="B217" s="14">
        <f t="shared" si="46"/>
        <v>44115</v>
      </c>
      <c r="C217">
        <f t="shared" si="38"/>
        <v>666</v>
      </c>
      <c r="D217">
        <f t="shared" si="39"/>
        <v>0</v>
      </c>
      <c r="E217">
        <f t="shared" si="40"/>
        <v>-1</v>
      </c>
      <c r="G217" s="3">
        <f t="shared" si="41"/>
        <v>44145</v>
      </c>
      <c r="H217">
        <f t="shared" si="42"/>
        <v>202</v>
      </c>
      <c r="I217" t="str">
        <f t="shared" si="43"/>
        <v/>
      </c>
      <c r="J217" t="str">
        <f t="shared" si="44"/>
        <v/>
      </c>
      <c r="K217">
        <f t="shared" si="45"/>
        <v>149</v>
      </c>
      <c r="R217" s="18">
        <v>44181</v>
      </c>
      <c r="S217" s="1">
        <v>411</v>
      </c>
    </row>
    <row r="218" spans="1:19">
      <c r="B218" s="14">
        <f t="shared" si="46"/>
        <v>44114</v>
      </c>
      <c r="C218">
        <f t="shared" si="38"/>
        <v>720</v>
      </c>
      <c r="D218">
        <f t="shared" si="39"/>
        <v>0</v>
      </c>
      <c r="E218">
        <f t="shared" si="40"/>
        <v>-1</v>
      </c>
      <c r="G218" s="3">
        <f t="shared" si="41"/>
        <v>44146</v>
      </c>
      <c r="H218">
        <f t="shared" si="42"/>
        <v>248</v>
      </c>
      <c r="I218" t="str">
        <f t="shared" si="43"/>
        <v/>
      </c>
      <c r="J218" t="str">
        <f t="shared" si="44"/>
        <v/>
      </c>
      <c r="K218">
        <f t="shared" si="45"/>
        <v>269</v>
      </c>
    </row>
    <row r="219" spans="1:19">
      <c r="B219" s="14">
        <f t="shared" si="46"/>
        <v>44113</v>
      </c>
      <c r="C219">
        <f t="shared" si="38"/>
        <v>640</v>
      </c>
      <c r="D219">
        <f t="shared" si="39"/>
        <v>11</v>
      </c>
      <c r="E219">
        <f t="shared" si="40"/>
        <v>-1</v>
      </c>
      <c r="G219" s="3">
        <f t="shared" si="41"/>
        <v>44147</v>
      </c>
      <c r="H219">
        <f t="shared" si="42"/>
        <v>255</v>
      </c>
      <c r="I219" t="str">
        <f t="shared" si="43"/>
        <v/>
      </c>
      <c r="J219" t="str">
        <f t="shared" si="44"/>
        <v/>
      </c>
      <c r="K219">
        <f t="shared" si="45"/>
        <v>235</v>
      </c>
    </row>
    <row r="220" spans="1:19">
      <c r="B220" s="14">
        <f t="shared" si="46"/>
        <v>44112</v>
      </c>
      <c r="C220">
        <f t="shared" si="38"/>
        <v>445</v>
      </c>
      <c r="D220">
        <f t="shared" si="39"/>
        <v>0</v>
      </c>
      <c r="E220">
        <f t="shared" si="40"/>
        <v>-1</v>
      </c>
      <c r="G220" s="3">
        <f t="shared" si="41"/>
        <v>44148</v>
      </c>
      <c r="H220">
        <f t="shared" si="42"/>
        <v>280</v>
      </c>
      <c r="I220">
        <f t="shared" si="43"/>
        <v>280</v>
      </c>
      <c r="J220" t="str">
        <f t="shared" si="44"/>
        <v/>
      </c>
      <c r="K220" t="str">
        <f t="shared" si="45"/>
        <v/>
      </c>
      <c r="R220" s="18">
        <v>44182</v>
      </c>
      <c r="S220" s="1">
        <v>358</v>
      </c>
    </row>
    <row r="221" spans="1:19">
      <c r="B221" s="14">
        <f t="shared" si="46"/>
        <v>44111</v>
      </c>
      <c r="C221">
        <f t="shared" ref="C221" si="47">IF(B221&lt;&gt;B220,VLOOKUP(B221,data,2,FALSE),"")</f>
        <v>578</v>
      </c>
      <c r="D221">
        <f t="shared" ref="D221" si="48">VLOOKUP(B221,data,3,FALSE)</f>
        <v>0</v>
      </c>
      <c r="E221">
        <f t="shared" ref="E221" si="49">IF(C221&gt;E220,E220,0)</f>
        <v>-1</v>
      </c>
      <c r="G221" s="3">
        <f t="shared" si="41"/>
        <v>44149</v>
      </c>
      <c r="H221">
        <f t="shared" si="42"/>
        <v>279</v>
      </c>
      <c r="I221" t="str">
        <f t="shared" si="43"/>
        <v/>
      </c>
      <c r="J221">
        <f t="shared" si="44"/>
        <v>279</v>
      </c>
      <c r="K221" t="str">
        <f t="shared" si="45"/>
        <v/>
      </c>
    </row>
    <row r="222" spans="1:19">
      <c r="B222" s="14">
        <f t="shared" si="46"/>
        <v>44110</v>
      </c>
      <c r="C222">
        <f t="shared" ref="C222:C228" si="50">IF(B222&lt;&gt;B221,VLOOKUP(B222,data,2,FALSE),"")</f>
        <v>655</v>
      </c>
      <c r="D222">
        <f t="shared" ref="D222:D228" si="51">VLOOKUP(B222,data,3,FALSE)</f>
        <v>0</v>
      </c>
      <c r="E222">
        <f t="shared" ref="E222:E228" si="52">IF(C222&gt;E221,E221,0)</f>
        <v>-1</v>
      </c>
      <c r="G222" s="3">
        <f t="shared" si="41"/>
        <v>44150</v>
      </c>
      <c r="H222">
        <f t="shared" si="42"/>
        <v>321</v>
      </c>
      <c r="I222">
        <f t="shared" si="43"/>
        <v>321</v>
      </c>
      <c r="J222" t="str">
        <f t="shared" si="44"/>
        <v/>
      </c>
      <c r="K222" t="str">
        <f t="shared" si="45"/>
        <v/>
      </c>
    </row>
    <row r="223" spans="1:19">
      <c r="B223" s="14">
        <f t="shared" si="46"/>
        <v>44109</v>
      </c>
      <c r="C223">
        <f t="shared" si="50"/>
        <v>453</v>
      </c>
      <c r="D223">
        <f t="shared" si="51"/>
        <v>0</v>
      </c>
      <c r="E223">
        <f t="shared" si="52"/>
        <v>-1</v>
      </c>
      <c r="G223" s="3">
        <f t="shared" si="41"/>
        <v>44151</v>
      </c>
      <c r="H223">
        <f t="shared" si="42"/>
        <v>301</v>
      </c>
      <c r="I223" t="str">
        <f t="shared" si="43"/>
        <v/>
      </c>
      <c r="J223">
        <f t="shared" si="44"/>
        <v>301</v>
      </c>
      <c r="K223" t="str">
        <f t="shared" si="45"/>
        <v/>
      </c>
      <c r="R223" s="18">
        <v>44183</v>
      </c>
      <c r="S223" s="1">
        <v>354</v>
      </c>
    </row>
    <row r="224" spans="1:19">
      <c r="B224" s="14">
        <f t="shared" si="46"/>
        <v>44108</v>
      </c>
      <c r="C224">
        <f t="shared" si="50"/>
        <v>294</v>
      </c>
      <c r="D224">
        <f t="shared" si="51"/>
        <v>0</v>
      </c>
      <c r="E224">
        <f t="shared" si="52"/>
        <v>-1</v>
      </c>
      <c r="G224" s="3">
        <f t="shared" si="41"/>
        <v>44152</v>
      </c>
      <c r="H224">
        <f t="shared" si="42"/>
        <v>389</v>
      </c>
      <c r="I224" t="str">
        <f t="shared" si="43"/>
        <v/>
      </c>
      <c r="J224" t="str">
        <f t="shared" si="44"/>
        <v/>
      </c>
      <c r="K224" t="str">
        <f t="shared" si="45"/>
        <v/>
      </c>
    </row>
    <row r="225" spans="1:19">
      <c r="B225" s="14">
        <f t="shared" si="46"/>
        <v>44107</v>
      </c>
      <c r="C225">
        <f t="shared" si="50"/>
        <v>463</v>
      </c>
      <c r="D225">
        <f t="shared" si="51"/>
        <v>1</v>
      </c>
      <c r="E225">
        <f t="shared" si="52"/>
        <v>-1</v>
      </c>
      <c r="G225" s="3">
        <f t="shared" si="41"/>
        <v>44153</v>
      </c>
      <c r="H225">
        <f t="shared" si="42"/>
        <v>458</v>
      </c>
      <c r="I225" t="str">
        <f t="shared" si="43"/>
        <v/>
      </c>
      <c r="J225" t="str">
        <f t="shared" si="44"/>
        <v/>
      </c>
      <c r="K225" t="str">
        <f t="shared" si="45"/>
        <v/>
      </c>
    </row>
    <row r="226" spans="1:19">
      <c r="B226" s="14">
        <f t="shared" si="46"/>
        <v>44106</v>
      </c>
      <c r="C226">
        <f t="shared" si="50"/>
        <v>169</v>
      </c>
      <c r="D226">
        <f t="shared" si="51"/>
        <v>0</v>
      </c>
      <c r="E226">
        <f t="shared" si="52"/>
        <v>-1</v>
      </c>
      <c r="G226" s="3">
        <f t="shared" si="41"/>
        <v>44154</v>
      </c>
      <c r="H226">
        <f t="shared" si="42"/>
        <v>537</v>
      </c>
      <c r="I226">
        <f t="shared" si="43"/>
        <v>537</v>
      </c>
      <c r="J226" t="str">
        <f t="shared" si="44"/>
        <v/>
      </c>
      <c r="K226" t="str">
        <f t="shared" si="45"/>
        <v/>
      </c>
      <c r="R226" s="18">
        <v>44184</v>
      </c>
      <c r="S226" s="1">
        <v>271</v>
      </c>
    </row>
    <row r="227" spans="1:19">
      <c r="B227" s="14">
        <f t="shared" si="46"/>
        <v>44105</v>
      </c>
      <c r="C227">
        <f t="shared" si="50"/>
        <v>203</v>
      </c>
      <c r="D227">
        <f t="shared" si="51"/>
        <v>0</v>
      </c>
      <c r="E227">
        <f t="shared" si="52"/>
        <v>-1</v>
      </c>
      <c r="G227" s="3">
        <f t="shared" si="41"/>
        <v>44155</v>
      </c>
      <c r="H227">
        <f t="shared" si="42"/>
        <v>518</v>
      </c>
      <c r="I227" t="str">
        <f t="shared" si="43"/>
        <v/>
      </c>
      <c r="J227">
        <f t="shared" si="44"/>
        <v>518</v>
      </c>
      <c r="K227" t="str">
        <f t="shared" si="45"/>
        <v/>
      </c>
    </row>
    <row r="228" spans="1:19">
      <c r="B228" s="14">
        <f t="shared" si="46"/>
        <v>44104</v>
      </c>
      <c r="C228">
        <f t="shared" si="50"/>
        <v>318</v>
      </c>
      <c r="D228">
        <f t="shared" si="51"/>
        <v>0</v>
      </c>
      <c r="E228">
        <f t="shared" si="52"/>
        <v>-1</v>
      </c>
      <c r="G228" s="3">
        <f t="shared" si="41"/>
        <v>44156</v>
      </c>
      <c r="H228">
        <f t="shared" si="42"/>
        <v>626</v>
      </c>
      <c r="I228">
        <f t="shared" si="43"/>
        <v>626</v>
      </c>
      <c r="J228" t="str">
        <f t="shared" si="44"/>
        <v/>
      </c>
      <c r="K228" t="str">
        <f t="shared" si="45"/>
        <v/>
      </c>
    </row>
    <row r="229" spans="1:19">
      <c r="B229" s="14">
        <f t="shared" si="46"/>
        <v>44103</v>
      </c>
      <c r="C229">
        <f t="shared" ref="C229:C234" si="53">IF(B229&lt;&gt;B228,VLOOKUP(B229,data,2,FALSE),"")</f>
        <v>238</v>
      </c>
      <c r="D229">
        <f t="shared" ref="D229:D234" si="54">VLOOKUP(B229,data,3,FALSE)</f>
        <v>0</v>
      </c>
      <c r="E229">
        <f t="shared" ref="E229:E234" si="55">IF(C229&gt;E228,E228,0)</f>
        <v>-1</v>
      </c>
      <c r="G229" s="3">
        <f t="shared" si="41"/>
        <v>44157</v>
      </c>
      <c r="H229">
        <f t="shared" si="42"/>
        <v>485</v>
      </c>
      <c r="I229" t="str">
        <f t="shared" si="43"/>
        <v/>
      </c>
      <c r="J229" t="str">
        <f t="shared" si="44"/>
        <v/>
      </c>
      <c r="K229" t="str">
        <f t="shared" si="45"/>
        <v/>
      </c>
      <c r="R229" s="18">
        <v>44185</v>
      </c>
      <c r="S229" s="1">
        <v>309</v>
      </c>
    </row>
    <row r="230" spans="1:19">
      <c r="A230" s="13"/>
      <c r="B230" s="14">
        <f t="shared" si="46"/>
        <v>44102</v>
      </c>
      <c r="C230">
        <f t="shared" si="53"/>
        <v>199</v>
      </c>
      <c r="D230">
        <f t="shared" si="54"/>
        <v>0</v>
      </c>
      <c r="E230">
        <f t="shared" si="55"/>
        <v>-1</v>
      </c>
      <c r="G230" s="3">
        <f t="shared" si="41"/>
        <v>44158</v>
      </c>
      <c r="H230">
        <f t="shared" si="42"/>
        <v>383</v>
      </c>
      <c r="I230" t="str">
        <f t="shared" si="43"/>
        <v/>
      </c>
      <c r="J230">
        <f t="shared" si="44"/>
        <v>383</v>
      </c>
      <c r="K230" t="str">
        <f t="shared" si="45"/>
        <v/>
      </c>
    </row>
    <row r="231" spans="1:19">
      <c r="B231" s="14">
        <f t="shared" si="46"/>
        <v>44101</v>
      </c>
      <c r="C231">
        <f t="shared" si="53"/>
        <v>141</v>
      </c>
      <c r="D231">
        <f t="shared" si="54"/>
        <v>0</v>
      </c>
      <c r="E231">
        <f t="shared" si="55"/>
        <v>-1</v>
      </c>
      <c r="G231" s="3">
        <f t="shared" si="41"/>
        <v>44159</v>
      </c>
      <c r="H231">
        <f t="shared" si="42"/>
        <v>874</v>
      </c>
      <c r="I231" t="str">
        <f t="shared" si="43"/>
        <v/>
      </c>
      <c r="J231" t="str">
        <f t="shared" si="44"/>
        <v/>
      </c>
      <c r="K231" t="str">
        <f t="shared" si="45"/>
        <v/>
      </c>
    </row>
    <row r="232" spans="1:19">
      <c r="B232" s="14">
        <f t="shared" si="46"/>
        <v>44100</v>
      </c>
      <c r="C232">
        <f t="shared" si="53"/>
        <v>242</v>
      </c>
      <c r="D232">
        <f t="shared" si="54"/>
        <v>0</v>
      </c>
      <c r="E232">
        <f t="shared" si="55"/>
        <v>-1</v>
      </c>
      <c r="G232" s="3">
        <f t="shared" si="41"/>
        <v>44160</v>
      </c>
      <c r="H232">
        <f t="shared" si="42"/>
        <v>1098</v>
      </c>
      <c r="I232">
        <f t="shared" si="43"/>
        <v>1098</v>
      </c>
      <c r="J232" t="str">
        <f t="shared" si="44"/>
        <v/>
      </c>
      <c r="K232" t="str">
        <f t="shared" si="45"/>
        <v/>
      </c>
      <c r="R232" s="18">
        <v>44186</v>
      </c>
      <c r="S232" s="1">
        <v>252</v>
      </c>
    </row>
    <row r="233" spans="1:19">
      <c r="B233" s="14">
        <f t="shared" si="46"/>
        <v>44099</v>
      </c>
      <c r="C233">
        <f t="shared" si="53"/>
        <v>217</v>
      </c>
      <c r="D233">
        <f t="shared" si="54"/>
        <v>1</v>
      </c>
      <c r="E233">
        <f t="shared" si="55"/>
        <v>-1</v>
      </c>
      <c r="G233" s="3">
        <f t="shared" si="41"/>
        <v>44161</v>
      </c>
      <c r="H233">
        <f t="shared" si="42"/>
        <v>923</v>
      </c>
      <c r="I233" t="str">
        <f t="shared" si="43"/>
        <v/>
      </c>
      <c r="J233" t="str">
        <f t="shared" si="44"/>
        <v/>
      </c>
      <c r="K233" t="str">
        <f t="shared" si="45"/>
        <v/>
      </c>
    </row>
    <row r="234" spans="1:19">
      <c r="B234" s="14">
        <f t="shared" si="46"/>
        <v>44098</v>
      </c>
      <c r="C234">
        <f t="shared" si="53"/>
        <v>211</v>
      </c>
      <c r="D234">
        <f t="shared" si="54"/>
        <v>0</v>
      </c>
      <c r="E234">
        <f t="shared" si="55"/>
        <v>-1</v>
      </c>
      <c r="G234" s="3">
        <f t="shared" si="41"/>
        <v>44162</v>
      </c>
      <c r="H234">
        <f t="shared" si="42"/>
        <v>838</v>
      </c>
      <c r="I234" t="str">
        <f t="shared" si="43"/>
        <v/>
      </c>
      <c r="J234">
        <f t="shared" si="44"/>
        <v>838</v>
      </c>
      <c r="K234" t="str">
        <f t="shared" si="45"/>
        <v/>
      </c>
    </row>
    <row r="235" spans="1:19">
      <c r="B235" s="14">
        <f t="shared" si="46"/>
        <v>44097</v>
      </c>
      <c r="C235">
        <f t="shared" ref="C235:C240" si="56">IF(B235&lt;&gt;B234,VLOOKUP(B235,data,2,FALSE),"")</f>
        <v>189</v>
      </c>
      <c r="D235">
        <f t="shared" ref="D235:D240" si="57">VLOOKUP(B235,data,3,FALSE)</f>
        <v>0</v>
      </c>
      <c r="E235">
        <f t="shared" ref="E235:E240" si="58">IF(C235&gt;E234,E234,0)</f>
        <v>-1</v>
      </c>
      <c r="G235" s="3">
        <f t="shared" si="41"/>
        <v>44163</v>
      </c>
      <c r="H235">
        <f t="shared" si="42"/>
        <v>1025</v>
      </c>
      <c r="I235">
        <f t="shared" si="43"/>
        <v>1025</v>
      </c>
      <c r="J235" t="str">
        <f t="shared" si="44"/>
        <v/>
      </c>
      <c r="K235" t="str">
        <f t="shared" si="45"/>
        <v/>
      </c>
      <c r="R235" s="18">
        <v>44187</v>
      </c>
      <c r="S235" s="1">
        <v>303</v>
      </c>
    </row>
    <row r="236" spans="1:19">
      <c r="B236" s="14">
        <f t="shared" si="46"/>
        <v>44096</v>
      </c>
      <c r="C236">
        <f t="shared" si="56"/>
        <v>311</v>
      </c>
      <c r="D236">
        <f t="shared" si="57"/>
        <v>0</v>
      </c>
      <c r="E236">
        <f t="shared" si="58"/>
        <v>-1</v>
      </c>
      <c r="G236" s="3">
        <f t="shared" si="41"/>
        <v>44164</v>
      </c>
      <c r="H236">
        <f t="shared" si="42"/>
        <v>753</v>
      </c>
      <c r="I236" t="str">
        <f t="shared" si="43"/>
        <v/>
      </c>
      <c r="J236" t="str">
        <f t="shared" si="44"/>
        <v/>
      </c>
      <c r="K236" t="str">
        <f t="shared" si="45"/>
        <v/>
      </c>
    </row>
    <row r="237" spans="1:19">
      <c r="B237" s="14">
        <f t="shared" si="46"/>
        <v>44095</v>
      </c>
      <c r="C237">
        <f t="shared" si="56"/>
        <v>157</v>
      </c>
      <c r="D237">
        <f t="shared" si="57"/>
        <v>0</v>
      </c>
      <c r="E237">
        <f t="shared" si="58"/>
        <v>-1</v>
      </c>
      <c r="G237" s="3">
        <f t="shared" si="41"/>
        <v>44165</v>
      </c>
      <c r="H237">
        <f t="shared" si="42"/>
        <v>725</v>
      </c>
      <c r="I237" t="str">
        <f t="shared" si="43"/>
        <v/>
      </c>
      <c r="J237" t="str">
        <f t="shared" si="44"/>
        <v/>
      </c>
      <c r="K237" t="str">
        <f t="shared" si="45"/>
        <v/>
      </c>
    </row>
    <row r="238" spans="1:19">
      <c r="B238" s="14">
        <f t="shared" si="46"/>
        <v>44094</v>
      </c>
      <c r="C238">
        <f t="shared" si="56"/>
        <v>202</v>
      </c>
      <c r="D238">
        <f t="shared" si="57"/>
        <v>0</v>
      </c>
      <c r="E238">
        <f t="shared" si="58"/>
        <v>-1</v>
      </c>
      <c r="G238" s="3">
        <f t="shared" si="41"/>
        <v>44166</v>
      </c>
      <c r="H238">
        <f t="shared" si="42"/>
        <v>722</v>
      </c>
      <c r="I238" t="str">
        <f t="shared" si="43"/>
        <v/>
      </c>
      <c r="J238">
        <f t="shared" si="44"/>
        <v>722</v>
      </c>
      <c r="K238" t="str">
        <f t="shared" si="45"/>
        <v/>
      </c>
      <c r="R238" s="18">
        <v>44188</v>
      </c>
      <c r="S238" s="1">
        <v>367</v>
      </c>
    </row>
    <row r="239" spans="1:19">
      <c r="B239" s="14">
        <f t="shared" si="46"/>
        <v>44093</v>
      </c>
      <c r="C239">
        <f t="shared" si="56"/>
        <v>190</v>
      </c>
      <c r="D239">
        <f t="shared" si="57"/>
        <v>0</v>
      </c>
      <c r="E239">
        <f t="shared" si="58"/>
        <v>-1</v>
      </c>
      <c r="G239" s="3">
        <f t="shared" si="41"/>
        <v>44167</v>
      </c>
      <c r="H239">
        <f t="shared" si="42"/>
        <v>995</v>
      </c>
      <c r="I239">
        <f t="shared" si="43"/>
        <v>995</v>
      </c>
      <c r="J239" t="str">
        <f t="shared" si="44"/>
        <v/>
      </c>
      <c r="K239" t="str">
        <f t="shared" si="45"/>
        <v/>
      </c>
    </row>
    <row r="240" spans="1:19">
      <c r="B240" s="14">
        <f t="shared" si="46"/>
        <v>44092</v>
      </c>
      <c r="C240">
        <f t="shared" si="56"/>
        <v>82</v>
      </c>
      <c r="D240">
        <f t="shared" si="57"/>
        <v>0</v>
      </c>
      <c r="E240">
        <f t="shared" si="58"/>
        <v>-1</v>
      </c>
      <c r="G240" s="3">
        <f t="shared" si="41"/>
        <v>44168</v>
      </c>
      <c r="H240">
        <f t="shared" si="42"/>
        <v>714</v>
      </c>
      <c r="I240" t="str">
        <f t="shared" si="43"/>
        <v/>
      </c>
      <c r="J240">
        <f t="shared" si="44"/>
        <v>714</v>
      </c>
      <c r="K240" t="str">
        <f t="shared" si="45"/>
        <v/>
      </c>
    </row>
    <row r="241" spans="2:19">
      <c r="B241" s="14">
        <f t="shared" si="46"/>
        <v>44091</v>
      </c>
      <c r="C241">
        <f t="shared" ref="C241" si="59">IF(B241&lt;&gt;B240,VLOOKUP(B241,data,2,FALSE),"")</f>
        <v>137</v>
      </c>
      <c r="D241">
        <f t="shared" ref="D241" si="60">VLOOKUP(B241,data,3,FALSE)</f>
        <v>0</v>
      </c>
      <c r="E241">
        <f t="shared" ref="E241" si="61">IF(C241&gt;E240,E240,0)</f>
        <v>-1</v>
      </c>
      <c r="G241" s="3">
        <f t="shared" si="41"/>
        <v>44169</v>
      </c>
      <c r="H241">
        <f t="shared" si="42"/>
        <v>748</v>
      </c>
      <c r="I241" t="str">
        <f t="shared" si="43"/>
        <v/>
      </c>
      <c r="J241" t="str">
        <f t="shared" si="44"/>
        <v/>
      </c>
      <c r="R241" s="18">
        <v>44189</v>
      </c>
      <c r="S241" s="1">
        <v>363</v>
      </c>
    </row>
    <row r="242" spans="2:19">
      <c r="B242" s="14">
        <f t="shared" si="46"/>
        <v>44090</v>
      </c>
      <c r="C242">
        <f t="shared" ref="C242:C254" si="62">IF(B242&lt;&gt;B241,VLOOKUP(B242,data,2,FALSE),"")</f>
        <v>125</v>
      </c>
      <c r="D242">
        <f t="shared" ref="D242:D254" si="63">VLOOKUP(B242,data,3,FALSE)</f>
        <v>0</v>
      </c>
      <c r="E242">
        <f t="shared" ref="E242:E254" si="64">IF(C242&gt;E241,E241,0)</f>
        <v>-1</v>
      </c>
      <c r="G242" s="3">
        <f t="shared" si="41"/>
        <v>44170</v>
      </c>
      <c r="H242">
        <f t="shared" si="42"/>
        <v>845</v>
      </c>
      <c r="I242" t="str">
        <f t="shared" si="43"/>
        <v/>
      </c>
      <c r="J242" t="str">
        <f t="shared" si="44"/>
        <v/>
      </c>
    </row>
    <row r="243" spans="2:19">
      <c r="B243" s="14">
        <f t="shared" si="46"/>
        <v>44089</v>
      </c>
      <c r="C243">
        <f t="shared" si="62"/>
        <v>136</v>
      </c>
      <c r="D243">
        <f t="shared" si="63"/>
        <v>0</v>
      </c>
      <c r="E243">
        <f t="shared" si="64"/>
        <v>-1</v>
      </c>
      <c r="G243" s="3">
        <f t="shared" si="41"/>
        <v>44171</v>
      </c>
      <c r="H243">
        <f t="shared" si="42"/>
        <v>865</v>
      </c>
      <c r="I243">
        <f t="shared" si="43"/>
        <v>865</v>
      </c>
      <c r="J243" t="str">
        <f t="shared" si="44"/>
        <v/>
      </c>
    </row>
    <row r="244" spans="2:19">
      <c r="B244" s="14">
        <f t="shared" si="46"/>
        <v>44088</v>
      </c>
      <c r="C244">
        <f t="shared" si="62"/>
        <v>67</v>
      </c>
      <c r="D244">
        <f t="shared" si="63"/>
        <v>0</v>
      </c>
      <c r="E244">
        <f t="shared" si="64"/>
        <v>-1</v>
      </c>
      <c r="G244" s="3">
        <f t="shared" si="41"/>
        <v>44172</v>
      </c>
      <c r="H244">
        <f t="shared" si="42"/>
        <v>531</v>
      </c>
      <c r="I244" t="str">
        <f t="shared" si="43"/>
        <v/>
      </c>
      <c r="J244">
        <f t="shared" si="44"/>
        <v>531</v>
      </c>
      <c r="R244" s="18">
        <v>44190</v>
      </c>
      <c r="S244" s="1">
        <v>-34447</v>
      </c>
    </row>
    <row r="245" spans="2:19">
      <c r="B245" s="14">
        <f t="shared" si="46"/>
        <v>44087</v>
      </c>
      <c r="C245">
        <f t="shared" si="62"/>
        <v>87</v>
      </c>
      <c r="D245">
        <f t="shared" si="63"/>
        <v>0</v>
      </c>
      <c r="E245">
        <f t="shared" si="64"/>
        <v>-1</v>
      </c>
      <c r="G245" s="3">
        <f t="shared" si="41"/>
        <v>44173</v>
      </c>
      <c r="H245">
        <f t="shared" si="42"/>
        <v>695</v>
      </c>
      <c r="I245" t="str">
        <f t="shared" si="43"/>
        <v/>
      </c>
      <c r="J245" t="str">
        <f t="shared" si="44"/>
        <v/>
      </c>
    </row>
    <row r="246" spans="2:19">
      <c r="B246" s="14">
        <f t="shared" si="46"/>
        <v>44086</v>
      </c>
      <c r="C246">
        <f t="shared" si="62"/>
        <v>46</v>
      </c>
      <c r="D246">
        <f t="shared" si="63"/>
        <v>0</v>
      </c>
      <c r="E246">
        <f t="shared" si="64"/>
        <v>-1</v>
      </c>
      <c r="G246" s="3">
        <f t="shared" si="41"/>
        <v>44174</v>
      </c>
      <c r="H246">
        <f t="shared" si="42"/>
        <v>817</v>
      </c>
      <c r="I246">
        <f t="shared" si="43"/>
        <v>817</v>
      </c>
      <c r="J246" t="str">
        <f t="shared" si="44"/>
        <v/>
      </c>
    </row>
    <row r="247" spans="2:19">
      <c r="B247" s="14">
        <f t="shared" si="46"/>
        <v>44085</v>
      </c>
      <c r="C247">
        <f t="shared" si="62"/>
        <v>70</v>
      </c>
      <c r="D247">
        <f t="shared" si="63"/>
        <v>0</v>
      </c>
      <c r="E247">
        <f t="shared" si="64"/>
        <v>-1</v>
      </c>
      <c r="G247" s="3">
        <f t="shared" si="41"/>
        <v>44175</v>
      </c>
      <c r="H247">
        <f t="shared" si="42"/>
        <v>710</v>
      </c>
      <c r="I247" t="str">
        <f t="shared" si="43"/>
        <v/>
      </c>
      <c r="J247">
        <f t="shared" si="44"/>
        <v>710</v>
      </c>
      <c r="R247" s="18">
        <v>0</v>
      </c>
      <c r="S247" s="1">
        <v>0</v>
      </c>
    </row>
    <row r="248" spans="2:19">
      <c r="B248" s="14">
        <f t="shared" si="46"/>
        <v>44084</v>
      </c>
      <c r="C248">
        <f t="shared" si="62"/>
        <v>75</v>
      </c>
      <c r="D248">
        <f t="shared" si="63"/>
        <v>0</v>
      </c>
      <c r="E248">
        <f t="shared" si="64"/>
        <v>-1</v>
      </c>
      <c r="G248" s="3">
        <f t="shared" si="41"/>
        <v>44176</v>
      </c>
      <c r="H248">
        <f t="shared" si="42"/>
        <v>897</v>
      </c>
      <c r="I248">
        <f t="shared" si="43"/>
        <v>897</v>
      </c>
      <c r="J248" t="str">
        <f t="shared" si="44"/>
        <v/>
      </c>
    </row>
    <row r="249" spans="2:19">
      <c r="B249" s="14">
        <f t="shared" si="46"/>
        <v>44083</v>
      </c>
      <c r="C249">
        <f t="shared" si="62"/>
        <v>101</v>
      </c>
      <c r="D249">
        <f t="shared" si="63"/>
        <v>0</v>
      </c>
      <c r="E249">
        <f t="shared" si="64"/>
        <v>-1</v>
      </c>
      <c r="G249" s="3">
        <f t="shared" si="41"/>
        <v>44177</v>
      </c>
      <c r="H249">
        <f t="shared" si="42"/>
        <v>588</v>
      </c>
      <c r="I249" t="str">
        <f t="shared" si="43"/>
        <v/>
      </c>
      <c r="J249">
        <f t="shared" si="44"/>
        <v>588</v>
      </c>
    </row>
    <row r="250" spans="2:19">
      <c r="B250" s="14">
        <f t="shared" si="46"/>
        <v>44082</v>
      </c>
      <c r="C250">
        <f t="shared" si="62"/>
        <v>56</v>
      </c>
      <c r="D250">
        <f t="shared" si="63"/>
        <v>0</v>
      </c>
      <c r="E250">
        <f t="shared" si="64"/>
        <v>-1</v>
      </c>
      <c r="G250" s="3">
        <f t="shared" si="41"/>
        <v>44178</v>
      </c>
      <c r="H250">
        <f t="shared" si="42"/>
        <v>598</v>
      </c>
      <c r="I250">
        <f t="shared" si="43"/>
        <v>598</v>
      </c>
      <c r="J250" t="str">
        <f t="shared" si="44"/>
        <v/>
      </c>
      <c r="R250" s="18">
        <v>0</v>
      </c>
      <c r="S250" s="1">
        <v>0</v>
      </c>
    </row>
    <row r="251" spans="2:19">
      <c r="B251" s="14">
        <f t="shared" si="46"/>
        <v>44081</v>
      </c>
      <c r="C251">
        <f t="shared" si="62"/>
        <v>46</v>
      </c>
      <c r="D251">
        <f t="shared" si="63"/>
        <v>0</v>
      </c>
      <c r="E251">
        <f t="shared" si="64"/>
        <v>-1</v>
      </c>
      <c r="G251" s="3">
        <f t="shared" si="41"/>
        <v>44179</v>
      </c>
      <c r="H251">
        <f t="shared" si="42"/>
        <v>443</v>
      </c>
      <c r="I251" t="str">
        <f t="shared" si="43"/>
        <v/>
      </c>
      <c r="J251">
        <f t="shared" si="44"/>
        <v>443</v>
      </c>
    </row>
    <row r="252" spans="2:19">
      <c r="B252" s="14">
        <f t="shared" si="46"/>
        <v>44080</v>
      </c>
      <c r="C252">
        <f t="shared" si="62"/>
        <v>10</v>
      </c>
      <c r="D252">
        <f t="shared" si="63"/>
        <v>0</v>
      </c>
      <c r="E252">
        <f t="shared" si="64"/>
        <v>-1</v>
      </c>
      <c r="G252" s="3">
        <f t="shared" si="41"/>
        <v>44180</v>
      </c>
      <c r="H252">
        <f t="shared" si="42"/>
        <v>504</v>
      </c>
      <c r="I252" t="str">
        <f t="shared" si="43"/>
        <v/>
      </c>
      <c r="J252" t="str">
        <f t="shared" si="44"/>
        <v/>
      </c>
    </row>
    <row r="253" spans="2:19">
      <c r="B253" s="14">
        <f t="shared" si="46"/>
        <v>44079</v>
      </c>
      <c r="C253">
        <f t="shared" si="62"/>
        <v>15</v>
      </c>
      <c r="D253">
        <f t="shared" si="63"/>
        <v>0</v>
      </c>
      <c r="E253">
        <f t="shared" si="64"/>
        <v>-1</v>
      </c>
      <c r="G253" s="3">
        <f t="shared" si="41"/>
        <v>44181</v>
      </c>
      <c r="H253">
        <f t="shared" si="42"/>
        <v>640</v>
      </c>
      <c r="I253">
        <f t="shared" si="43"/>
        <v>640</v>
      </c>
      <c r="J253" t="str">
        <f t="shared" si="44"/>
        <v/>
      </c>
      <c r="R253" s="18">
        <v>0</v>
      </c>
      <c r="S253" s="1">
        <v>0</v>
      </c>
    </row>
    <row r="254" spans="2:19">
      <c r="B254" s="14">
        <f t="shared" si="46"/>
        <v>44078</v>
      </c>
      <c r="C254">
        <f t="shared" si="62"/>
        <v>19</v>
      </c>
      <c r="D254">
        <f t="shared" si="63"/>
        <v>0</v>
      </c>
      <c r="E254">
        <f t="shared" si="64"/>
        <v>-1</v>
      </c>
      <c r="G254" s="3">
        <f t="shared" si="41"/>
        <v>44182</v>
      </c>
      <c r="H254">
        <f t="shared" si="42"/>
        <v>571</v>
      </c>
      <c r="I254" t="str">
        <f t="shared" si="43"/>
        <v/>
      </c>
      <c r="J254" t="str">
        <f t="shared" si="44"/>
        <v/>
      </c>
    </row>
    <row r="255" spans="2:19">
      <c r="B255" s="14">
        <f t="shared" si="46"/>
        <v>44077</v>
      </c>
      <c r="C255">
        <f t="shared" ref="C255:C263" si="65">IF(B255&lt;&gt;B254,VLOOKUP(B255,data,2,FALSE),"")</f>
        <v>6</v>
      </c>
      <c r="D255">
        <f t="shared" ref="D255:D263" si="66">VLOOKUP(B255,data,3,FALSE)</f>
        <v>0</v>
      </c>
      <c r="E255">
        <f t="shared" ref="E255:E263" si="67">IF(C255&gt;E254,E254,0)</f>
        <v>-1</v>
      </c>
      <c r="G255" s="3">
        <f t="shared" si="41"/>
        <v>44183</v>
      </c>
      <c r="H255">
        <f t="shared" si="42"/>
        <v>403</v>
      </c>
      <c r="I255" t="str">
        <f t="shared" si="43"/>
        <v/>
      </c>
      <c r="J255">
        <f t="shared" si="44"/>
        <v>403</v>
      </c>
    </row>
    <row r="256" spans="2:19">
      <c r="B256" s="14">
        <f t="shared" si="46"/>
        <v>44077</v>
      </c>
      <c r="C256" t="str">
        <f t="shared" si="65"/>
        <v/>
      </c>
      <c r="D256">
        <f t="shared" si="66"/>
        <v>0</v>
      </c>
      <c r="E256">
        <f t="shared" si="67"/>
        <v>-1</v>
      </c>
      <c r="G256" s="3">
        <f t="shared" si="41"/>
        <v>44184</v>
      </c>
      <c r="H256">
        <f t="shared" si="42"/>
        <v>486</v>
      </c>
      <c r="I256">
        <f t="shared" si="43"/>
        <v>486</v>
      </c>
      <c r="J256" t="str">
        <f t="shared" si="44"/>
        <v/>
      </c>
      <c r="R256" s="18">
        <v>0</v>
      </c>
      <c r="S256" s="1">
        <v>0</v>
      </c>
    </row>
    <row r="257" spans="2:19">
      <c r="B257" s="14">
        <f t="shared" si="46"/>
        <v>44077</v>
      </c>
      <c r="C257" t="str">
        <f t="shared" si="65"/>
        <v/>
      </c>
      <c r="D257">
        <f t="shared" si="66"/>
        <v>0</v>
      </c>
      <c r="E257">
        <f t="shared" si="67"/>
        <v>-1</v>
      </c>
      <c r="G257" s="3">
        <f t="shared" si="41"/>
        <v>44185</v>
      </c>
      <c r="H257">
        <f t="shared" si="42"/>
        <v>393</v>
      </c>
      <c r="I257" t="str">
        <f t="shared" si="43"/>
        <v/>
      </c>
      <c r="J257">
        <f t="shared" si="44"/>
        <v>393</v>
      </c>
    </row>
    <row r="258" spans="2:19">
      <c r="B258" s="14">
        <f t="shared" si="46"/>
        <v>44077</v>
      </c>
      <c r="C258" t="str">
        <f t="shared" si="65"/>
        <v/>
      </c>
      <c r="D258">
        <f t="shared" si="66"/>
        <v>0</v>
      </c>
      <c r="E258">
        <f t="shared" si="67"/>
        <v>-1</v>
      </c>
      <c r="G258" s="3">
        <f t="shared" si="41"/>
        <v>44186</v>
      </c>
      <c r="H258">
        <f t="shared" si="42"/>
        <v>436</v>
      </c>
      <c r="I258" t="str">
        <f t="shared" si="43"/>
        <v/>
      </c>
      <c r="J258" t="str">
        <f t="shared" si="44"/>
        <v/>
      </c>
    </row>
    <row r="259" spans="2:19">
      <c r="B259" s="14">
        <f t="shared" si="46"/>
        <v>44077</v>
      </c>
      <c r="C259" t="str">
        <f t="shared" si="65"/>
        <v/>
      </c>
      <c r="D259">
        <f t="shared" si="66"/>
        <v>0</v>
      </c>
      <c r="E259">
        <f t="shared" si="67"/>
        <v>-1</v>
      </c>
      <c r="G259" s="3">
        <f t="shared" si="41"/>
        <v>44187</v>
      </c>
      <c r="H259">
        <f t="shared" si="42"/>
        <v>495</v>
      </c>
      <c r="I259">
        <f t="shared" si="43"/>
        <v>495</v>
      </c>
      <c r="J259" t="str">
        <f t="shared" si="44"/>
        <v/>
      </c>
    </row>
    <row r="260" spans="2:19">
      <c r="B260" s="14">
        <f t="shared" si="46"/>
        <v>44077</v>
      </c>
      <c r="C260" t="str">
        <f t="shared" si="65"/>
        <v/>
      </c>
      <c r="D260">
        <f t="shared" si="66"/>
        <v>0</v>
      </c>
      <c r="E260">
        <f t="shared" si="67"/>
        <v>-1</v>
      </c>
      <c r="G260" s="3">
        <f t="shared" si="41"/>
        <v>44188</v>
      </c>
      <c r="H260">
        <f t="shared" si="42"/>
        <v>457</v>
      </c>
      <c r="I260" t="str">
        <f t="shared" si="43"/>
        <v/>
      </c>
      <c r="J260" t="str">
        <f t="shared" si="44"/>
        <v/>
      </c>
    </row>
    <row r="261" spans="2:19">
      <c r="B261" s="14">
        <f t="shared" si="46"/>
        <v>44077</v>
      </c>
      <c r="C261" t="str">
        <f t="shared" si="65"/>
        <v/>
      </c>
      <c r="D261">
        <f t="shared" si="66"/>
        <v>0</v>
      </c>
      <c r="E261">
        <f t="shared" si="67"/>
        <v>-1</v>
      </c>
      <c r="G261" s="3">
        <f t="shared" si="41"/>
        <v>44189</v>
      </c>
      <c r="H261">
        <f t="shared" si="42"/>
        <v>442</v>
      </c>
      <c r="I261" t="str">
        <f t="shared" si="43"/>
        <v/>
      </c>
      <c r="J261" t="str">
        <f t="shared" si="44"/>
        <v/>
      </c>
    </row>
    <row r="262" spans="2:19">
      <c r="B262" s="14">
        <f t="shared" si="46"/>
        <v>44077</v>
      </c>
      <c r="C262" t="str">
        <f t="shared" si="65"/>
        <v/>
      </c>
      <c r="D262">
        <f t="shared" si="66"/>
        <v>0</v>
      </c>
      <c r="E262">
        <f t="shared" si="67"/>
        <v>-1</v>
      </c>
      <c r="G262" s="3">
        <f t="shared" ref="G262" si="68">IF(G263&gt;44077,G263-1,44077)</f>
        <v>44190</v>
      </c>
      <c r="H262">
        <f t="shared" ref="H262" si="69">VLOOKUP(G262,data,2,FALSE)</f>
        <v>237</v>
      </c>
      <c r="I262" t="str">
        <f t="shared" ref="I262" si="70">IF(AND(H262&gt;H261,H262&gt;H263),H262,IF(AND(H263="",H262/H261&gt;1.1),H262,""))</f>
        <v/>
      </c>
      <c r="J262">
        <f t="shared" ref="J262" si="71">IF(AND(H262&lt;H261,H262&lt;H263),H262,IF(AND(H263="",H262/H261&lt;0.9),H262,""))</f>
        <v>237</v>
      </c>
      <c r="K262" t="str">
        <f>IF(ISNA(VLOOKUP(B262,R:S,2,)),"",VLOOKUP(B262,R:S,2,))</f>
        <v/>
      </c>
    </row>
    <row r="263" spans="2:19" s="16" customFormat="1">
      <c r="B263" s="15">
        <f t="shared" si="46"/>
        <v>44077</v>
      </c>
      <c r="C263" s="16" t="str">
        <f t="shared" si="65"/>
        <v/>
      </c>
      <c r="D263" s="16">
        <f t="shared" si="66"/>
        <v>0</v>
      </c>
      <c r="E263" s="16">
        <f t="shared" si="67"/>
        <v>-1</v>
      </c>
      <c r="G263" s="17">
        <f>B141</f>
        <v>44191</v>
      </c>
      <c r="H263" s="16">
        <f t="shared" ref="H263" si="72">VLOOKUP(G263,data,2,FALSE)</f>
        <v>266</v>
      </c>
      <c r="I263" s="16">
        <f>IF(AND(H263&gt;H262,H263&gt;H264),H263,IF(AND(H264="",H263/H262&gt;1.1),H263,""))</f>
        <v>266</v>
      </c>
      <c r="J263" s="16" t="str">
        <f t="shared" ref="J263" si="73">IF(AND(H263&lt;H262,H263&lt;H264),H263,IF(AND(H264="",H263/H262&lt;0.9),H263,""))</f>
        <v/>
      </c>
      <c r="K263" s="16" t="str">
        <f>IF(ISNA(VLOOKUP(B263,R:S,2,)),"",VLOOKUP(B263,R:S,2,))</f>
        <v/>
      </c>
      <c r="R263" s="18"/>
      <c r="S263" s="1"/>
    </row>
    <row r="264" spans="2:19">
      <c r="B264" s="3"/>
      <c r="C264"/>
    </row>
    <row r="265" spans="2:19">
      <c r="B265" s="3" t="s">
        <v>28</v>
      </c>
      <c r="C265"/>
      <c r="G265" t="s">
        <v>27</v>
      </c>
    </row>
  </sheetData>
  <sortState xmlns:xlrd2="http://schemas.microsoft.com/office/spreadsheetml/2017/richdata2" ref="C115:D127">
    <sortCondition descending="1" ref="C115:C127"/>
  </sortState>
  <hyperlinks>
    <hyperlink ref="A68" r:id="rId1" location="Koronavilkkua" display="https://thl.fi/fi/web/hyvinvoinnin-ja-terveyden-edistamisen-johtaminen/ajankohtaista/koronan-vaikutukset-yhteiskuntaan-ja-palveluihin - Koronavilkkua" xr:uid="{F06E6CD0-5429-431D-B74B-547C41718C4B}"/>
    <hyperlink ref="A131" r:id="rId2" xr:uid="{517C9E3A-E5DB-4E26-91C6-74B95F09EC29}"/>
    <hyperlink ref="A74" r:id="rId3" xr:uid="{3C2C00FB-7ED4-4D75-B3CB-111EF0AE4BA3}"/>
  </hyperlinks>
  <pageMargins left="0.7" right="0.7" top="0.75" bottom="0.75" header="0.3" footer="0.3"/>
  <pageSetup paperSize="9" orientation="portrait" verticalDpi="0" r:id="rId4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Android</vt:lpstr>
      <vt:lpstr>AllKeys</vt:lpstr>
      <vt:lpstr>data</vt:lpstr>
      <vt:lpstr>Json</vt:lpstr>
      <vt:lpstr>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Jussi Virkkala</dc:creator>
  <cp:lastModifiedBy>Jussi Virkkala</cp:lastModifiedBy>
  <dcterms:created xsi:type="dcterms:W3CDTF">2020-09-26T11:55:26Z</dcterms:created>
  <dcterms:modified xsi:type="dcterms:W3CDTF">2020-12-26T08:48:18Z</dcterms:modified>
</cp:coreProperties>
</file>