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eby\Desktop\"/>
    </mc:Choice>
  </mc:AlternateContent>
  <xr:revisionPtr revIDLastSave="0" documentId="13_ncr:1_{6EC740B6-AA99-4CCF-9526-6C965D7E6359}" xr6:coauthVersionLast="47" xr6:coauthVersionMax="47" xr10:uidLastSave="{00000000-0000-0000-0000-000000000000}"/>
  <bookViews>
    <workbookView xWindow="2295" yWindow="2295" windowWidth="21600" windowHeight="11385" activeTab="1" xr2:uid="{00000000-000D-0000-FFFF-FFFF00000000}"/>
  </bookViews>
  <sheets>
    <sheet name="본인의 정보를 입력 하세요" sheetId="1" r:id="rId1"/>
    <sheet name="매드게르만 훈련 5x5 프로그램" sheetId="2" r:id="rId2"/>
    <sheet name="본인 기록 예상 하기" sheetId="3" r:id="rId3"/>
    <sheet name="3대 중량 운동 등급표" sheetId="5" r:id="rId4"/>
  </sheets>
  <definedNames>
    <definedName name="BBR">'본인의 정보를 입력 하세요'!$I$14</definedName>
    <definedName name="BBRINT">'본인의 정보를 입력 하세요'!$E$14</definedName>
    <definedName name="BBRMAX">'본인의 정보를 입력 하세요'!$F$14</definedName>
    <definedName name="BBRTON">'본인의 정보를 입력 하세요'!#REF!</definedName>
    <definedName name="BP">'본인의 정보를 입력 하세요'!$I$12</definedName>
    <definedName name="BPINT">'본인의 정보를 입력 하세요'!$E$12</definedName>
    <definedName name="BPMAX">'본인의 정보를 입력 하세요'!$F$12</definedName>
    <definedName name="BPTON">'본인의 정보를 입력 하세요'!#REF!</definedName>
    <definedName name="DL">'본인의 정보를 입력 하세요'!$I$13</definedName>
    <definedName name="DLINT">'본인의 정보를 입력 하세요'!$E$13</definedName>
    <definedName name="DLMAX">'본인의 정보를 입력 하세요'!$F$13</definedName>
    <definedName name="DLTON">'본인의 정보를 입력 하세요'!#REF!</definedName>
    <definedName name="OHP">'본인의 정보를 입력 하세요'!$I$15</definedName>
    <definedName name="OHPINT">'본인의 정보를 입력 하세요'!$E$15</definedName>
    <definedName name="OHPMAX">'본인의 정보를 입력 하세요'!$F$15</definedName>
    <definedName name="OHPTON">'본인의 정보를 입력 하세요'!#REF!</definedName>
    <definedName name="PLATE">'본인의 정보를 입력 하세요'!$D$17</definedName>
    <definedName name="_xlnm.Print_Area" localSheetId="1">'매드게르만 훈련 5x5 프로그램'!$B$2:$P$59</definedName>
    <definedName name="PRWEEK">'본인의 정보를 입력 하세요'!$D$18</definedName>
    <definedName name="SQ">'본인의 정보를 입력 하세요'!$I$11</definedName>
    <definedName name="SQINT">'본인의 정보를 입력 하세요'!$E$11</definedName>
    <definedName name="SQMAX">'본인의 정보를 입력 하세요'!$F$11</definedName>
    <definedName name="SQTON">'본인의 정보를 입력 하세요'!#REF!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F12" i="1"/>
  <c r="G12" i="1" s="1"/>
  <c r="F14" i="1"/>
  <c r="G14" i="1" s="1"/>
  <c r="F15" i="1"/>
  <c r="H15" i="1" s="1"/>
  <c r="I15" i="1" s="1"/>
  <c r="G33" i="2" s="1"/>
  <c r="F13" i="1"/>
  <c r="H13" i="1" s="1"/>
  <c r="I13" i="1" s="1"/>
  <c r="G29" i="2" s="1"/>
  <c r="M33" i="2" l="1"/>
  <c r="M30" i="2" s="1"/>
  <c r="E33" i="2"/>
  <c r="E34" i="2" s="1"/>
  <c r="J33" i="2"/>
  <c r="J34" i="2" s="1"/>
  <c r="I33" i="2"/>
  <c r="I30" i="2" s="1"/>
  <c r="N33" i="2"/>
  <c r="N34" i="2" s="1"/>
  <c r="F33" i="2"/>
  <c r="F34" i="2" s="1"/>
  <c r="P33" i="2"/>
  <c r="P34" i="2" s="1"/>
  <c r="L33" i="2"/>
  <c r="L34" i="2" s="1"/>
  <c r="H33" i="2"/>
  <c r="H34" i="2" s="1"/>
  <c r="O33" i="2"/>
  <c r="O34" i="2" s="1"/>
  <c r="K33" i="2"/>
  <c r="K30" i="2" s="1"/>
  <c r="M29" i="2"/>
  <c r="F29" i="2"/>
  <c r="L29" i="2"/>
  <c r="E29" i="2"/>
  <c r="J29" i="2"/>
  <c r="P29" i="2"/>
  <c r="H29" i="2"/>
  <c r="G30" i="2"/>
  <c r="N30" i="2"/>
  <c r="G34" i="2"/>
  <c r="M34" i="2"/>
  <c r="N29" i="2"/>
  <c r="I29" i="2"/>
  <c r="O29" i="2"/>
  <c r="K29" i="2"/>
  <c r="G13" i="1"/>
  <c r="G15" i="1"/>
  <c r="H14" i="1"/>
  <c r="I14" i="1" s="1"/>
  <c r="J57" i="2" s="1"/>
  <c r="H12" i="1"/>
  <c r="I12" i="1" s="1"/>
  <c r="P18" i="2" s="1"/>
  <c r="H11" i="1"/>
  <c r="I11" i="1" s="1"/>
  <c r="P12" i="2" s="1"/>
  <c r="E28" i="2"/>
  <c r="J28" i="2"/>
  <c r="P28" i="2"/>
  <c r="N28" i="2"/>
  <c r="I28" i="2"/>
  <c r="G28" i="2"/>
  <c r="M28" i="2"/>
  <c r="H28" i="2"/>
  <c r="K28" i="2"/>
  <c r="F28" i="2"/>
  <c r="L28" i="2"/>
  <c r="O28" i="2"/>
  <c r="H18" i="1"/>
  <c r="E30" i="2" l="1"/>
  <c r="E26" i="3"/>
  <c r="F30" i="2"/>
  <c r="H30" i="2"/>
  <c r="O30" i="2"/>
  <c r="H12" i="2"/>
  <c r="I34" i="2"/>
  <c r="H45" i="2"/>
  <c r="L30" i="2"/>
  <c r="J30" i="2"/>
  <c r="O45" i="2"/>
  <c r="G45" i="2"/>
  <c r="J12" i="2"/>
  <c r="J10" i="2" s="1"/>
  <c r="G12" i="2"/>
  <c r="G9" i="2" s="1"/>
  <c r="G13" i="2" s="1"/>
  <c r="K34" i="2"/>
  <c r="P30" i="2"/>
  <c r="I12" i="2"/>
  <c r="I9" i="2" s="1"/>
  <c r="M45" i="2"/>
  <c r="K45" i="2"/>
  <c r="E45" i="2"/>
  <c r="M12" i="2"/>
  <c r="M8" i="2" s="1"/>
  <c r="N45" i="2"/>
  <c r="L45" i="2"/>
  <c r="N12" i="2"/>
  <c r="N11" i="2" s="1"/>
  <c r="N44" i="2" s="1"/>
  <c r="I45" i="2"/>
  <c r="F45" i="2"/>
  <c r="F12" i="2"/>
  <c r="F11" i="2" s="1"/>
  <c r="F44" i="2" s="1"/>
  <c r="K12" i="2"/>
  <c r="K11" i="2" s="1"/>
  <c r="K44" i="2" s="1"/>
  <c r="L12" i="2"/>
  <c r="L11" i="2" s="1"/>
  <c r="L44" i="2" s="1"/>
  <c r="J45" i="2"/>
  <c r="O12" i="2"/>
  <c r="O8" i="2" s="1"/>
  <c r="E12" i="2"/>
  <c r="E18" i="3" s="1"/>
  <c r="E10" i="5" s="1"/>
  <c r="P45" i="2"/>
  <c r="E27" i="2"/>
  <c r="J51" i="2"/>
  <c r="H51" i="2"/>
  <c r="J18" i="2"/>
  <c r="J17" i="2" s="1"/>
  <c r="J50" i="2" s="1"/>
  <c r="L18" i="2"/>
  <c r="L17" i="2" s="1"/>
  <c r="L50" i="2" s="1"/>
  <c r="K18" i="2"/>
  <c r="K15" i="2" s="1"/>
  <c r="F51" i="2"/>
  <c r="E51" i="2"/>
  <c r="O51" i="2"/>
  <c r="F18" i="2"/>
  <c r="F14" i="2" s="1"/>
  <c r="O18" i="2"/>
  <c r="O20" i="3" s="1"/>
  <c r="O11" i="5" s="1"/>
  <c r="G18" i="2"/>
  <c r="G16" i="2" s="1"/>
  <c r="E18" i="2"/>
  <c r="E16" i="2" s="1"/>
  <c r="P51" i="2"/>
  <c r="H18" i="2"/>
  <c r="H20" i="3" s="1"/>
  <c r="H11" i="5" s="1"/>
  <c r="N51" i="2"/>
  <c r="L51" i="2"/>
  <c r="N18" i="2"/>
  <c r="N16" i="2" s="1"/>
  <c r="M51" i="2"/>
  <c r="K51" i="2"/>
  <c r="M18" i="2"/>
  <c r="M16" i="2" s="1"/>
  <c r="I51" i="2"/>
  <c r="G51" i="2"/>
  <c r="I18" i="2"/>
  <c r="I16" i="2" s="1"/>
  <c r="L32" i="2"/>
  <c r="L31" i="2"/>
  <c r="L26" i="3"/>
  <c r="J32" i="2"/>
  <c r="J31" i="2"/>
  <c r="J26" i="3"/>
  <c r="F32" i="2"/>
  <c r="F31" i="2"/>
  <c r="F26" i="3"/>
  <c r="E32" i="2"/>
  <c r="E31" i="2"/>
  <c r="G26" i="3"/>
  <c r="G32" i="2"/>
  <c r="G31" i="2"/>
  <c r="H32" i="2"/>
  <c r="H31" i="2"/>
  <c r="H26" i="3"/>
  <c r="P32" i="2"/>
  <c r="P26" i="3"/>
  <c r="P31" i="2"/>
  <c r="I32" i="2"/>
  <c r="I31" i="2"/>
  <c r="I26" i="3"/>
  <c r="K32" i="2"/>
  <c r="K26" i="3"/>
  <c r="K31" i="2"/>
  <c r="O31" i="2"/>
  <c r="O26" i="3"/>
  <c r="O32" i="2"/>
  <c r="N32" i="2"/>
  <c r="N31" i="2"/>
  <c r="N26" i="3"/>
  <c r="M32" i="2"/>
  <c r="M31" i="2"/>
  <c r="M26" i="3"/>
  <c r="I24" i="2"/>
  <c r="I24" i="3" s="1"/>
  <c r="J24" i="2"/>
  <c r="J21" i="2" s="1"/>
  <c r="J54" i="2" s="1"/>
  <c r="M57" i="2"/>
  <c r="I57" i="2"/>
  <c r="G57" i="2"/>
  <c r="P57" i="2"/>
  <c r="E24" i="2"/>
  <c r="F24" i="2"/>
  <c r="F22" i="2" s="1"/>
  <c r="H24" i="2"/>
  <c r="H22" i="2" s="1"/>
  <c r="F57" i="2"/>
  <c r="K24" i="2"/>
  <c r="K23" i="2" s="1"/>
  <c r="K56" i="2" s="1"/>
  <c r="O57" i="2"/>
  <c r="O24" i="2"/>
  <c r="O24" i="3" s="1"/>
  <c r="M24" i="2"/>
  <c r="M24" i="3" s="1"/>
  <c r="E57" i="2"/>
  <c r="P24" i="2"/>
  <c r="P20" i="2" s="1"/>
  <c r="N57" i="2"/>
  <c r="K57" i="2"/>
  <c r="H57" i="2"/>
  <c r="N24" i="2"/>
  <c r="N20" i="2" s="1"/>
  <c r="G24" i="2"/>
  <c r="G20" i="2" s="1"/>
  <c r="L57" i="2"/>
  <c r="L24" i="2"/>
  <c r="L23" i="2" s="1"/>
  <c r="L56" i="2" s="1"/>
  <c r="O27" i="2"/>
  <c r="O26" i="2"/>
  <c r="O22" i="3"/>
  <c r="O12" i="5" s="1"/>
  <c r="N26" i="2"/>
  <c r="N27" i="2"/>
  <c r="N22" i="3"/>
  <c r="N12" i="5" s="1"/>
  <c r="L26" i="2"/>
  <c r="L27" i="2"/>
  <c r="L22" i="3"/>
  <c r="L12" i="5" s="1"/>
  <c r="M27" i="2"/>
  <c r="M22" i="3"/>
  <c r="M12" i="5" s="1"/>
  <c r="M26" i="2"/>
  <c r="P22" i="3"/>
  <c r="P12" i="5" s="1"/>
  <c r="P26" i="2"/>
  <c r="P27" i="2"/>
  <c r="H27" i="2"/>
  <c r="H22" i="3"/>
  <c r="H12" i="5" s="1"/>
  <c r="H26" i="2"/>
  <c r="F26" i="2"/>
  <c r="F27" i="2"/>
  <c r="F22" i="3"/>
  <c r="F12" i="5" s="1"/>
  <c r="G26" i="2"/>
  <c r="G27" i="2"/>
  <c r="G22" i="3"/>
  <c r="G12" i="5" s="1"/>
  <c r="J22" i="3"/>
  <c r="J12" i="5" s="1"/>
  <c r="J26" i="2"/>
  <c r="J27" i="2"/>
  <c r="K22" i="3"/>
  <c r="K12" i="5" s="1"/>
  <c r="K27" i="2"/>
  <c r="K26" i="2"/>
  <c r="I22" i="3"/>
  <c r="I12" i="5" s="1"/>
  <c r="I26" i="2"/>
  <c r="I27" i="2"/>
  <c r="E22" i="3"/>
  <c r="E12" i="5" s="1"/>
  <c r="E26" i="2"/>
  <c r="P14" i="2"/>
  <c r="P17" i="2"/>
  <c r="P50" i="2" s="1"/>
  <c r="P15" i="2"/>
  <c r="P20" i="3"/>
  <c r="P11" i="5" s="1"/>
  <c r="P16" i="2"/>
  <c r="K14" i="2"/>
  <c r="J9" i="2"/>
  <c r="J13" i="2" s="1"/>
  <c r="F18" i="3"/>
  <c r="F10" i="5" s="1"/>
  <c r="F9" i="2"/>
  <c r="F13" i="2" s="1"/>
  <c r="O18" i="3"/>
  <c r="O10" i="5" s="1"/>
  <c r="O10" i="2"/>
  <c r="H11" i="2"/>
  <c r="H44" i="2" s="1"/>
  <c r="H18" i="3"/>
  <c r="H10" i="5" s="1"/>
  <c r="H9" i="2"/>
  <c r="H13" i="2" s="1"/>
  <c r="H8" i="2"/>
  <c r="H10" i="2"/>
  <c r="N8" i="2"/>
  <c r="P10" i="2"/>
  <c r="P11" i="2"/>
  <c r="P44" i="2" s="1"/>
  <c r="P8" i="2"/>
  <c r="P9" i="2"/>
  <c r="P13" i="2" s="1"/>
  <c r="P18" i="3"/>
  <c r="P10" i="5" s="1"/>
  <c r="G11" i="2" l="1"/>
  <c r="G44" i="2" s="1"/>
  <c r="O9" i="2"/>
  <c r="O13" i="2" s="1"/>
  <c r="G18" i="3"/>
  <c r="G10" i="5" s="1"/>
  <c r="I18" i="3"/>
  <c r="I10" i="5" s="1"/>
  <c r="J8" i="2"/>
  <c r="J36" i="2" s="1"/>
  <c r="I11" i="2"/>
  <c r="I44" i="2" s="1"/>
  <c r="E8" i="2"/>
  <c r="E41" i="2" s="1"/>
  <c r="K18" i="3"/>
  <c r="K10" i="5" s="1"/>
  <c r="M10" i="2"/>
  <c r="M43" i="2" s="1"/>
  <c r="I8" i="2"/>
  <c r="I36" i="2" s="1"/>
  <c r="I40" i="2" s="1"/>
  <c r="J18" i="3"/>
  <c r="J10" i="5" s="1"/>
  <c r="M9" i="2"/>
  <c r="M13" i="2" s="1"/>
  <c r="J11" i="2"/>
  <c r="J44" i="2" s="1"/>
  <c r="I10" i="2"/>
  <c r="I46" i="2" s="1"/>
  <c r="G8" i="2"/>
  <c r="G36" i="2" s="1"/>
  <c r="G40" i="2" s="1"/>
  <c r="G10" i="2"/>
  <c r="G43" i="2" s="1"/>
  <c r="F16" i="2"/>
  <c r="N10" i="2"/>
  <c r="N43" i="2" s="1"/>
  <c r="E11" i="2"/>
  <c r="E44" i="2" s="1"/>
  <c r="N18" i="3"/>
  <c r="N10" i="5" s="1"/>
  <c r="E10" i="2"/>
  <c r="E46" i="2" s="1"/>
  <c r="O11" i="2"/>
  <c r="O44" i="2" s="1"/>
  <c r="K9" i="2"/>
  <c r="K13" i="2" s="1"/>
  <c r="F10" i="2"/>
  <c r="F43" i="2" s="1"/>
  <c r="F8" i="2"/>
  <c r="F41" i="2" s="1"/>
  <c r="K8" i="2"/>
  <c r="K36" i="2" s="1"/>
  <c r="K40" i="2" s="1"/>
  <c r="N9" i="2"/>
  <c r="N13" i="2" s="1"/>
  <c r="E9" i="2"/>
  <c r="E13" i="2" s="1"/>
  <c r="K10" i="2"/>
  <c r="K38" i="2" s="1"/>
  <c r="L18" i="3"/>
  <c r="L10" i="5" s="1"/>
  <c r="M18" i="3"/>
  <c r="M10" i="5" s="1"/>
  <c r="M11" i="2"/>
  <c r="M44" i="2" s="1"/>
  <c r="L9" i="2"/>
  <c r="L13" i="2" s="1"/>
  <c r="L8" i="2"/>
  <c r="L41" i="2" s="1"/>
  <c r="L10" i="2"/>
  <c r="L46" i="2" s="1"/>
  <c r="J14" i="2"/>
  <c r="J20" i="2"/>
  <c r="I13" i="2"/>
  <c r="I37" i="2"/>
  <c r="I39" i="2" s="1"/>
  <c r="E24" i="3"/>
  <c r="E23" i="2"/>
  <c r="E56" i="2" s="1"/>
  <c r="E21" i="2"/>
  <c r="E54" i="2" s="1"/>
  <c r="P48" i="2"/>
  <c r="P19" i="2"/>
  <c r="G20" i="3"/>
  <c r="G11" i="5" s="1"/>
  <c r="G13" i="5" s="1"/>
  <c r="K48" i="2"/>
  <c r="K19" i="2"/>
  <c r="O13" i="5"/>
  <c r="H13" i="5"/>
  <c r="P13" i="5"/>
  <c r="G14" i="2"/>
  <c r="G47" i="2" s="1"/>
  <c r="I17" i="2"/>
  <c r="I50" i="2" s="1"/>
  <c r="M14" i="2"/>
  <c r="M47" i="2" s="1"/>
  <c r="I22" i="2"/>
  <c r="I58" i="2" s="1"/>
  <c r="G15" i="2"/>
  <c r="J20" i="3"/>
  <c r="I15" i="2"/>
  <c r="H20" i="2"/>
  <c r="H53" i="2" s="1"/>
  <c r="E17" i="2"/>
  <c r="E50" i="2" s="1"/>
  <c r="M20" i="3"/>
  <c r="M11" i="5" s="1"/>
  <c r="E15" i="2"/>
  <c r="G17" i="2"/>
  <c r="G50" i="2" s="1"/>
  <c r="J16" i="2"/>
  <c r="J49" i="2" s="1"/>
  <c r="J15" i="2"/>
  <c r="I20" i="3"/>
  <c r="I11" i="5" s="1"/>
  <c r="I14" i="2"/>
  <c r="O23" i="2"/>
  <c r="O56" i="2" s="1"/>
  <c r="O22" i="2"/>
  <c r="O58" i="2" s="1"/>
  <c r="N21" i="2"/>
  <c r="N54" i="2" s="1"/>
  <c r="E20" i="3"/>
  <c r="L14" i="2"/>
  <c r="M17" i="2"/>
  <c r="M50" i="2" s="1"/>
  <c r="H23" i="2"/>
  <c r="H56" i="2" s="1"/>
  <c r="E14" i="2"/>
  <c r="E47" i="2" s="1"/>
  <c r="L16" i="2"/>
  <c r="L52" i="2" s="1"/>
  <c r="L15" i="2"/>
  <c r="M15" i="2"/>
  <c r="N14" i="2"/>
  <c r="N47" i="2" s="1"/>
  <c r="H21" i="2"/>
  <c r="H54" i="2" s="1"/>
  <c r="J22" i="2"/>
  <c r="J55" i="2" s="1"/>
  <c r="I23" i="2"/>
  <c r="I56" i="2" s="1"/>
  <c r="M20" i="2"/>
  <c r="M53" i="2" s="1"/>
  <c r="L20" i="3"/>
  <c r="L11" i="5" s="1"/>
  <c r="K17" i="2"/>
  <c r="K50" i="2" s="1"/>
  <c r="N17" i="2"/>
  <c r="N50" i="2" s="1"/>
  <c r="M23" i="2"/>
  <c r="M56" i="2" s="1"/>
  <c r="F15" i="2"/>
  <c r="K20" i="3"/>
  <c r="O21" i="2"/>
  <c r="O54" i="2" s="1"/>
  <c r="J23" i="2"/>
  <c r="J56" i="2" s="1"/>
  <c r="I20" i="2"/>
  <c r="I53" i="2" s="1"/>
  <c r="O14" i="2"/>
  <c r="O47" i="2" s="1"/>
  <c r="F17" i="2"/>
  <c r="F50" i="2" s="1"/>
  <c r="F20" i="3"/>
  <c r="K16" i="2"/>
  <c r="K49" i="2" s="1"/>
  <c r="H16" i="2"/>
  <c r="H49" i="2" s="1"/>
  <c r="J24" i="3"/>
  <c r="M22" i="2"/>
  <c r="M55" i="2" s="1"/>
  <c r="N20" i="3"/>
  <c r="H15" i="2"/>
  <c r="N15" i="2"/>
  <c r="H24" i="3"/>
  <c r="O20" i="2"/>
  <c r="O53" i="2" s="1"/>
  <c r="I21" i="2"/>
  <c r="I54" i="2" s="1"/>
  <c r="M21" i="2"/>
  <c r="M54" i="2" s="1"/>
  <c r="O17" i="2"/>
  <c r="O50" i="2" s="1"/>
  <c r="H17" i="2"/>
  <c r="H50" i="2" s="1"/>
  <c r="K24" i="3"/>
  <c r="O16" i="2"/>
  <c r="O52" i="2" s="1"/>
  <c r="H14" i="2"/>
  <c r="H47" i="2" s="1"/>
  <c r="E20" i="2"/>
  <c r="E53" i="2" s="1"/>
  <c r="L22" i="2"/>
  <c r="L58" i="2" s="1"/>
  <c r="K22" i="2"/>
  <c r="K55" i="2" s="1"/>
  <c r="H28" i="3"/>
  <c r="O15" i="2"/>
  <c r="E22" i="2"/>
  <c r="K21" i="2"/>
  <c r="K54" i="2" s="1"/>
  <c r="M13" i="3"/>
  <c r="M27" i="3" s="1"/>
  <c r="N13" i="3"/>
  <c r="N27" i="3" s="1"/>
  <c r="I13" i="3"/>
  <c r="I27" i="3" s="1"/>
  <c r="H13" i="3"/>
  <c r="H27" i="3" s="1"/>
  <c r="G13" i="3"/>
  <c r="G27" i="3" s="1"/>
  <c r="F13" i="3"/>
  <c r="F27" i="3" s="1"/>
  <c r="J13" i="3"/>
  <c r="J27" i="3" s="1"/>
  <c r="L13" i="3"/>
  <c r="L27" i="3" s="1"/>
  <c r="P24" i="3"/>
  <c r="L20" i="2"/>
  <c r="L53" i="2" s="1"/>
  <c r="P22" i="2"/>
  <c r="P55" i="2" s="1"/>
  <c r="K12" i="3"/>
  <c r="K23" i="3" s="1"/>
  <c r="N12" i="3"/>
  <c r="N23" i="3" s="1"/>
  <c r="F21" i="2"/>
  <c r="F54" i="2" s="1"/>
  <c r="P28" i="3"/>
  <c r="P13" i="3"/>
  <c r="P27" i="3" s="1"/>
  <c r="E13" i="3"/>
  <c r="E27" i="3" s="1"/>
  <c r="K13" i="3"/>
  <c r="K27" i="3" s="1"/>
  <c r="O13" i="3"/>
  <c r="O27" i="3" s="1"/>
  <c r="F23" i="2"/>
  <c r="F56" i="2" s="1"/>
  <c r="P21" i="2"/>
  <c r="P54" i="2" s="1"/>
  <c r="N23" i="2"/>
  <c r="N56" i="2" s="1"/>
  <c r="F20" i="2"/>
  <c r="F53" i="2" s="1"/>
  <c r="P23" i="2"/>
  <c r="P56" i="2" s="1"/>
  <c r="L21" i="2"/>
  <c r="L54" i="2" s="1"/>
  <c r="L24" i="3"/>
  <c r="N22" i="2"/>
  <c r="N58" i="2" s="1"/>
  <c r="K20" i="2"/>
  <c r="K53" i="2" s="1"/>
  <c r="F24" i="3"/>
  <c r="N24" i="3"/>
  <c r="G21" i="2"/>
  <c r="G54" i="2" s="1"/>
  <c r="G23" i="2"/>
  <c r="G56" i="2" s="1"/>
  <c r="G24" i="3"/>
  <c r="G22" i="2"/>
  <c r="G58" i="2" s="1"/>
  <c r="G12" i="3"/>
  <c r="G23" i="3" s="1"/>
  <c r="J53" i="2"/>
  <c r="F55" i="2"/>
  <c r="F58" i="2"/>
  <c r="G53" i="2"/>
  <c r="P53" i="2"/>
  <c r="N53" i="2"/>
  <c r="H55" i="2"/>
  <c r="H58" i="2"/>
  <c r="H12" i="3"/>
  <c r="H23" i="3" s="1"/>
  <c r="M12" i="3"/>
  <c r="M23" i="3" s="1"/>
  <c r="O12" i="3"/>
  <c r="O23" i="3" s="1"/>
  <c r="E12" i="3"/>
  <c r="E23" i="3" s="1"/>
  <c r="J12" i="3"/>
  <c r="J23" i="3" s="1"/>
  <c r="P12" i="3"/>
  <c r="P23" i="3" s="1"/>
  <c r="I12" i="3"/>
  <c r="I23" i="3" s="1"/>
  <c r="F12" i="3"/>
  <c r="F23" i="3" s="1"/>
  <c r="L12" i="3"/>
  <c r="L23" i="3" s="1"/>
  <c r="I49" i="2"/>
  <c r="I52" i="2"/>
  <c r="O28" i="3"/>
  <c r="J47" i="2"/>
  <c r="K47" i="2"/>
  <c r="M52" i="2"/>
  <c r="M49" i="2"/>
  <c r="N49" i="2"/>
  <c r="N52" i="2"/>
  <c r="G49" i="2"/>
  <c r="G52" i="2"/>
  <c r="F49" i="2"/>
  <c r="F52" i="2"/>
  <c r="F47" i="2"/>
  <c r="E52" i="2"/>
  <c r="E49" i="2"/>
  <c r="P52" i="2"/>
  <c r="P49" i="2"/>
  <c r="P10" i="3"/>
  <c r="P47" i="2"/>
  <c r="G38" i="2"/>
  <c r="G46" i="2"/>
  <c r="H46" i="2"/>
  <c r="H43" i="2"/>
  <c r="H38" i="2"/>
  <c r="O42" i="2"/>
  <c r="I42" i="2"/>
  <c r="P37" i="2"/>
  <c r="P39" i="2" s="1"/>
  <c r="P42" i="2"/>
  <c r="K46" i="2"/>
  <c r="F36" i="2"/>
  <c r="J43" i="2"/>
  <c r="J46" i="2"/>
  <c r="J38" i="2"/>
  <c r="H37" i="2"/>
  <c r="H39" i="2" s="1"/>
  <c r="H42" i="2"/>
  <c r="E37" i="2"/>
  <c r="E39" i="2" s="1"/>
  <c r="L36" i="2"/>
  <c r="L40" i="2" s="1"/>
  <c r="M46" i="2"/>
  <c r="M38" i="2"/>
  <c r="J40" i="2"/>
  <c r="J41" i="2"/>
  <c r="J9" i="3"/>
  <c r="J42" i="2"/>
  <c r="J37" i="2"/>
  <c r="J39" i="2" s="1"/>
  <c r="P43" i="2"/>
  <c r="P46" i="2"/>
  <c r="P38" i="2"/>
  <c r="M36" i="2"/>
  <c r="M40" i="2" s="1"/>
  <c r="M41" i="2"/>
  <c r="I38" i="2"/>
  <c r="I43" i="2"/>
  <c r="G42" i="2"/>
  <c r="G37" i="2"/>
  <c r="G39" i="2" s="1"/>
  <c r="H41" i="2"/>
  <c r="H9" i="3"/>
  <c r="H36" i="2"/>
  <c r="H40" i="2" s="1"/>
  <c r="O38" i="2"/>
  <c r="O43" i="2"/>
  <c r="O46" i="2"/>
  <c r="P9" i="3"/>
  <c r="P36" i="2"/>
  <c r="P40" i="2" s="1"/>
  <c r="P41" i="2"/>
  <c r="N36" i="2"/>
  <c r="N40" i="2" s="1"/>
  <c r="N41" i="2"/>
  <c r="O36" i="2"/>
  <c r="O40" i="2" s="1"/>
  <c r="O41" i="2"/>
  <c r="F42" i="2"/>
  <c r="F37" i="2"/>
  <c r="F39" i="2" s="1"/>
  <c r="I41" i="2"/>
  <c r="K41" i="2" l="1"/>
  <c r="E42" i="2"/>
  <c r="O37" i="2"/>
  <c r="O39" i="2" s="1"/>
  <c r="I13" i="5"/>
  <c r="I9" i="3"/>
  <c r="O9" i="3"/>
  <c r="M37" i="2"/>
  <c r="M39" i="2" s="1"/>
  <c r="M42" i="2"/>
  <c r="G9" i="3"/>
  <c r="E36" i="2"/>
  <c r="E40" i="2" s="1"/>
  <c r="K42" i="2"/>
  <c r="N37" i="2"/>
  <c r="N39" i="2" s="1"/>
  <c r="N9" i="3"/>
  <c r="G41" i="2"/>
  <c r="K37" i="2"/>
  <c r="K39" i="2" s="1"/>
  <c r="E9" i="3"/>
  <c r="L38" i="2"/>
  <c r="L43" i="2"/>
  <c r="L15" i="3" s="1"/>
  <c r="N42" i="2"/>
  <c r="M13" i="5"/>
  <c r="L42" i="2"/>
  <c r="K43" i="2"/>
  <c r="E43" i="2"/>
  <c r="E15" i="3" s="1"/>
  <c r="N38" i="2"/>
  <c r="N14" i="3" s="1"/>
  <c r="N46" i="2"/>
  <c r="L13" i="5"/>
  <c r="F38" i="2"/>
  <c r="F14" i="3" s="1"/>
  <c r="F46" i="2"/>
  <c r="F15" i="3" s="1"/>
  <c r="F9" i="3"/>
  <c r="K9" i="3"/>
  <c r="E38" i="2"/>
  <c r="L37" i="2"/>
  <c r="L39" i="2" s="1"/>
  <c r="M9" i="3"/>
  <c r="L9" i="3"/>
  <c r="J52" i="2"/>
  <c r="F40" i="2"/>
  <c r="L49" i="2"/>
  <c r="K52" i="2"/>
  <c r="K16" i="3" s="1"/>
  <c r="L28" i="3"/>
  <c r="G28" i="3"/>
  <c r="M48" i="2"/>
  <c r="M16" i="3" s="1"/>
  <c r="M19" i="2"/>
  <c r="I48" i="2"/>
  <c r="I19" i="2"/>
  <c r="O48" i="2"/>
  <c r="O19" i="2"/>
  <c r="H48" i="2"/>
  <c r="H19" i="2"/>
  <c r="L48" i="2"/>
  <c r="L19" i="2"/>
  <c r="J48" i="2"/>
  <c r="J19" i="2"/>
  <c r="F48" i="2"/>
  <c r="F16" i="3" s="1"/>
  <c r="F19" i="2"/>
  <c r="G48" i="2"/>
  <c r="G16" i="3" s="1"/>
  <c r="G19" i="2"/>
  <c r="N48" i="2"/>
  <c r="N16" i="3" s="1"/>
  <c r="N19" i="2"/>
  <c r="O55" i="2"/>
  <c r="O17" i="3" s="1"/>
  <c r="I10" i="3"/>
  <c r="E48" i="2"/>
  <c r="E16" i="3" s="1"/>
  <c r="E19" i="2"/>
  <c r="K28" i="3"/>
  <c r="K11" i="5"/>
  <c r="K13" i="5" s="1"/>
  <c r="J28" i="3"/>
  <c r="J11" i="5"/>
  <c r="J13" i="5" s="1"/>
  <c r="N28" i="3"/>
  <c r="N11" i="5"/>
  <c r="N13" i="5" s="1"/>
  <c r="M28" i="3"/>
  <c r="I28" i="3"/>
  <c r="F28" i="3"/>
  <c r="F11" i="5"/>
  <c r="F13" i="5" s="1"/>
  <c r="E28" i="3"/>
  <c r="E11" i="5"/>
  <c r="E13" i="5" s="1"/>
  <c r="H11" i="3"/>
  <c r="G10" i="3"/>
  <c r="I55" i="2"/>
  <c r="I17" i="3" s="1"/>
  <c r="L10" i="3"/>
  <c r="L47" i="2"/>
  <c r="H52" i="2"/>
  <c r="J58" i="2"/>
  <c r="J17" i="3" s="1"/>
  <c r="M11" i="3"/>
  <c r="J10" i="3"/>
  <c r="E11" i="3"/>
  <c r="I47" i="2"/>
  <c r="K58" i="2"/>
  <c r="K17" i="3" s="1"/>
  <c r="M58" i="2"/>
  <c r="M17" i="3" s="1"/>
  <c r="J11" i="3"/>
  <c r="E10" i="3"/>
  <c r="L55" i="2"/>
  <c r="L17" i="3" s="1"/>
  <c r="K14" i="3"/>
  <c r="P58" i="2"/>
  <c r="P17" i="3" s="1"/>
  <c r="N10" i="3"/>
  <c r="F10" i="3"/>
  <c r="K10" i="3"/>
  <c r="I11" i="3"/>
  <c r="O11" i="3"/>
  <c r="M10" i="3"/>
  <c r="E55" i="2"/>
  <c r="O10" i="3"/>
  <c r="H10" i="3"/>
  <c r="O49" i="2"/>
  <c r="E58" i="2"/>
  <c r="L11" i="3"/>
  <c r="P11" i="3"/>
  <c r="K11" i="3"/>
  <c r="N55" i="2"/>
  <c r="N17" i="3" s="1"/>
  <c r="G55" i="2"/>
  <c r="G17" i="3" s="1"/>
  <c r="F11" i="3"/>
  <c r="N11" i="3"/>
  <c r="G11" i="3"/>
  <c r="H17" i="3"/>
  <c r="F17" i="3"/>
  <c r="O14" i="3"/>
  <c r="G14" i="3"/>
  <c r="P14" i="3"/>
  <c r="P16" i="3"/>
  <c r="P21" i="3" s="1"/>
  <c r="O15" i="3"/>
  <c r="G15" i="3"/>
  <c r="M14" i="3"/>
  <c r="J14" i="3"/>
  <c r="I14" i="3"/>
  <c r="I15" i="3"/>
  <c r="K15" i="3"/>
  <c r="N15" i="3"/>
  <c r="H14" i="3"/>
  <c r="P15" i="3"/>
  <c r="M15" i="3"/>
  <c r="J15" i="3"/>
  <c r="H15" i="3"/>
  <c r="E14" i="3" l="1"/>
  <c r="E17" i="3"/>
  <c r="E25" i="3" s="1"/>
  <c r="L14" i="3"/>
  <c r="L19" i="3" s="1"/>
  <c r="J16" i="3"/>
  <c r="J21" i="3" s="1"/>
  <c r="O16" i="3"/>
  <c r="O21" i="3" s="1"/>
  <c r="K19" i="3"/>
  <c r="L16" i="3"/>
  <c r="L21" i="3" s="1"/>
  <c r="H16" i="3"/>
  <c r="H21" i="3" s="1"/>
  <c r="N25" i="3"/>
  <c r="I16" i="3"/>
  <c r="I21" i="3" s="1"/>
  <c r="G21" i="3"/>
  <c r="H25" i="3"/>
  <c r="O25" i="3"/>
  <c r="N19" i="3"/>
  <c r="E21" i="3"/>
  <c r="M21" i="3"/>
  <c r="J25" i="3"/>
  <c r="N21" i="3"/>
  <c r="F25" i="3"/>
  <c r="F21" i="3"/>
  <c r="M25" i="3"/>
  <c r="I25" i="3"/>
  <c r="K21" i="3"/>
  <c r="L25" i="3"/>
  <c r="P25" i="3"/>
  <c r="E19" i="3"/>
  <c r="G25" i="3"/>
  <c r="G19" i="3"/>
  <c r="K25" i="3"/>
  <c r="J19" i="3"/>
  <c r="O19" i="3"/>
  <c r="H19" i="3"/>
  <c r="M19" i="3"/>
  <c r="I19" i="3"/>
  <c r="F19" i="3"/>
  <c r="P19" i="3"/>
  <c r="H29" i="3" l="1"/>
  <c r="N29" i="3"/>
  <c r="I29" i="3"/>
  <c r="E29" i="3"/>
  <c r="J29" i="3"/>
  <c r="M29" i="3"/>
  <c r="F29" i="3"/>
  <c r="O29" i="3"/>
  <c r="K29" i="3"/>
  <c r="L29" i="3"/>
  <c r="P29" i="3"/>
  <c r="G29" i="3"/>
</calcChain>
</file>

<file path=xl/sharedStrings.xml><?xml version="1.0" encoding="utf-8"?>
<sst xmlns="http://schemas.openxmlformats.org/spreadsheetml/2006/main" count="169" uniqueCount="124">
  <si>
    <t xml:space="preserve">Spreadsheet created by StrongLifts Member Joe F. </t>
  </si>
  <si>
    <t>http://stronglifts.com/</t>
  </si>
  <si>
    <r>
      <rPr>
        <b/>
        <sz val="10"/>
        <rFont val="돋움"/>
        <family val="3"/>
        <charset val="129"/>
      </rPr>
      <t>체육관에서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가장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작은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원판의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</t>
    </r>
    <phoneticPr fontId="4" type="noConversion"/>
  </si>
  <si>
    <t>운동</t>
    <phoneticPr fontId="4" type="noConversion"/>
  </si>
  <si>
    <t>스쿼트</t>
    <phoneticPr fontId="4" type="noConversion"/>
  </si>
  <si>
    <t>벤치프레스</t>
    <phoneticPr fontId="4" type="noConversion"/>
  </si>
  <si>
    <r>
      <rPr>
        <b/>
        <sz val="10"/>
        <rFont val="돋움"/>
        <family val="3"/>
        <charset val="129"/>
      </rPr>
      <t>펜들레이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로우</t>
    </r>
    <phoneticPr fontId="4" type="noConversion"/>
  </si>
  <si>
    <r>
      <rPr>
        <b/>
        <sz val="10"/>
        <rFont val="돋움"/>
        <family val="3"/>
        <charset val="129"/>
      </rPr>
      <t>오버헤드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프레스</t>
    </r>
    <phoneticPr fontId="4" type="noConversion"/>
  </si>
  <si>
    <t>데드리프트</t>
    <phoneticPr fontId="4" type="noConversion"/>
  </si>
  <si>
    <t>횟수</t>
  </si>
  <si>
    <t>횟수</t>
    <phoneticPr fontId="4" type="noConversion"/>
  </si>
  <si>
    <r>
      <rPr>
        <b/>
        <sz val="10"/>
        <rFont val="돋움"/>
        <family val="3"/>
        <charset val="129"/>
      </rPr>
      <t>세트간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차이</t>
    </r>
    <phoneticPr fontId="4" type="noConversion"/>
  </si>
  <si>
    <t>월요일</t>
    <phoneticPr fontId="4" type="noConversion"/>
  </si>
  <si>
    <t>스쿼트</t>
    <phoneticPr fontId="4" type="noConversion"/>
  </si>
  <si>
    <t>총 훈련무게</t>
    <phoneticPr fontId="4" type="noConversion"/>
  </si>
  <si>
    <t>운동</t>
    <phoneticPr fontId="4" type="noConversion"/>
  </si>
  <si>
    <t>요일</t>
    <phoneticPr fontId="4" type="noConversion"/>
  </si>
  <si>
    <t>벤치프레스</t>
    <phoneticPr fontId="4" type="noConversion"/>
  </si>
  <si>
    <r>
      <rPr>
        <b/>
        <sz val="10"/>
        <rFont val="돋움"/>
        <family val="3"/>
        <charset val="129"/>
      </rPr>
      <t>펜들레이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로우</t>
    </r>
    <phoneticPr fontId="4" type="noConversion"/>
  </si>
  <si>
    <t>스쿼트</t>
    <phoneticPr fontId="4" type="noConversion"/>
  </si>
  <si>
    <t>데드리프트</t>
    <phoneticPr fontId="4" type="noConversion"/>
  </si>
  <si>
    <t>수요일</t>
    <phoneticPr fontId="4" type="noConversion"/>
  </si>
  <si>
    <r>
      <rPr>
        <b/>
        <sz val="10"/>
        <rFont val="돋움"/>
        <family val="3"/>
        <charset val="129"/>
      </rPr>
      <t>오버헤드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프레스</t>
    </r>
    <phoneticPr fontId="4" type="noConversion"/>
  </si>
  <si>
    <t>스쿼트</t>
    <phoneticPr fontId="4" type="noConversion"/>
  </si>
  <si>
    <t>벤치프레스</t>
    <phoneticPr fontId="4" type="noConversion"/>
  </si>
  <si>
    <t>바벨로우</t>
    <phoneticPr fontId="4" type="noConversion"/>
  </si>
  <si>
    <r>
      <rPr>
        <b/>
        <sz val="10"/>
        <rFont val="돋움"/>
        <family val="3"/>
        <charset val="129"/>
      </rPr>
      <t>본인의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기록과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같아지는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훈련의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</t>
    </r>
    <r>
      <rPr>
        <b/>
        <sz val="10"/>
        <rFont val="Arial"/>
        <family val="2"/>
      </rPr>
      <t xml:space="preserve"> (week) #</t>
    </r>
    <phoneticPr fontId="4" type="noConversion"/>
  </si>
  <si>
    <r>
      <rPr>
        <b/>
        <sz val="10"/>
        <rFont val="돋움"/>
        <family val="3"/>
        <charset val="129"/>
      </rPr>
      <t>주차</t>
    </r>
    <r>
      <rPr>
        <b/>
        <sz val="10"/>
        <rFont val="Arial"/>
        <family val="2"/>
      </rPr>
      <t xml:space="preserve"> (Week)</t>
    </r>
    <phoneticPr fontId="4" type="noConversion"/>
  </si>
  <si>
    <r>
      <t>1</t>
    </r>
    <r>
      <rPr>
        <b/>
        <sz val="10"/>
        <rFont val="돋움"/>
        <family val="3"/>
        <charset val="129"/>
      </rPr>
      <t>주차</t>
    </r>
    <phoneticPr fontId="4" type="noConversion"/>
  </si>
  <si>
    <r>
      <t>2</t>
    </r>
    <r>
      <rPr>
        <b/>
        <sz val="10"/>
        <rFont val="돋움"/>
        <family val="3"/>
        <charset val="129"/>
      </rPr>
      <t>주차</t>
    </r>
    <phoneticPr fontId="4" type="noConversion"/>
  </si>
  <si>
    <r>
      <t>3</t>
    </r>
    <r>
      <rPr>
        <b/>
        <sz val="10"/>
        <rFont val="돋움"/>
        <family val="3"/>
        <charset val="129"/>
      </rPr>
      <t>주차</t>
    </r>
    <phoneticPr fontId="4" type="noConversion"/>
  </si>
  <si>
    <r>
      <t>4</t>
    </r>
    <r>
      <rPr>
        <b/>
        <sz val="10"/>
        <rFont val="돋움"/>
        <family val="3"/>
        <charset val="129"/>
      </rPr>
      <t>주차</t>
    </r>
    <phoneticPr fontId="4" type="noConversion"/>
  </si>
  <si>
    <r>
      <t>5</t>
    </r>
    <r>
      <rPr>
        <b/>
        <sz val="10"/>
        <rFont val="돋움"/>
        <family val="3"/>
        <charset val="129"/>
      </rPr>
      <t>주차</t>
    </r>
    <phoneticPr fontId="4" type="noConversion"/>
  </si>
  <si>
    <r>
      <rPr>
        <b/>
        <sz val="10"/>
        <rFont val="돋움"/>
        <family val="3"/>
        <charset val="129"/>
      </rPr>
      <t>주차</t>
    </r>
    <r>
      <rPr>
        <b/>
        <sz val="10"/>
        <rFont val="Arial"/>
        <family val="2"/>
      </rPr>
      <t>6</t>
    </r>
    <phoneticPr fontId="4" type="noConversion"/>
  </si>
  <si>
    <r>
      <t>7</t>
    </r>
    <r>
      <rPr>
        <b/>
        <sz val="10"/>
        <rFont val="돋움"/>
        <family val="3"/>
        <charset val="129"/>
      </rPr>
      <t>주차</t>
    </r>
    <phoneticPr fontId="4" type="noConversion"/>
  </si>
  <si>
    <r>
      <t>8</t>
    </r>
    <r>
      <rPr>
        <b/>
        <sz val="10"/>
        <rFont val="돋움"/>
        <family val="3"/>
        <charset val="129"/>
      </rPr>
      <t>주차</t>
    </r>
    <phoneticPr fontId="4" type="noConversion"/>
  </si>
  <si>
    <r>
      <t>9</t>
    </r>
    <r>
      <rPr>
        <b/>
        <sz val="10"/>
        <rFont val="돋움"/>
        <family val="3"/>
        <charset val="129"/>
      </rPr>
      <t>주차</t>
    </r>
    <phoneticPr fontId="4" type="noConversion"/>
  </si>
  <si>
    <r>
      <t>10</t>
    </r>
    <r>
      <rPr>
        <b/>
        <sz val="10"/>
        <rFont val="돋움"/>
        <family val="3"/>
        <charset val="129"/>
      </rPr>
      <t>주차</t>
    </r>
    <phoneticPr fontId="4" type="noConversion"/>
  </si>
  <si>
    <r>
      <t>11</t>
    </r>
    <r>
      <rPr>
        <b/>
        <sz val="10"/>
        <rFont val="돋움"/>
        <family val="3"/>
        <charset val="129"/>
      </rPr>
      <t>주차</t>
    </r>
    <phoneticPr fontId="4" type="noConversion"/>
  </si>
  <si>
    <r>
      <t>12</t>
    </r>
    <r>
      <rPr>
        <b/>
        <sz val="10"/>
        <rFont val="돋움"/>
        <family val="3"/>
        <charset val="129"/>
      </rPr>
      <t>주차</t>
    </r>
    <phoneticPr fontId="4" type="noConversion"/>
  </si>
  <si>
    <r>
      <rPr>
        <b/>
        <sz val="10"/>
        <rFont val="돋움"/>
        <family val="3"/>
        <charset val="129"/>
      </rPr>
      <t>예상</t>
    </r>
    <r>
      <rPr>
        <b/>
        <sz val="10"/>
        <rFont val="Arial"/>
        <family val="2"/>
      </rPr>
      <t xml:space="preserve"> 1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phoneticPr fontId="4" type="noConversion"/>
  </si>
  <si>
    <r>
      <rPr>
        <b/>
        <sz val="10"/>
        <rFont val="돋움"/>
        <family val="3"/>
        <charset val="129"/>
      </rPr>
      <t>예상</t>
    </r>
    <r>
      <rPr>
        <b/>
        <sz val="10"/>
        <rFont val="Arial"/>
        <family val="2"/>
      </rPr>
      <t xml:space="preserve"> 1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r>
      <rPr>
        <b/>
        <sz val="10"/>
        <rFont val="Arial"/>
        <family val="2"/>
      </rPr>
      <t xml:space="preserve"> (1RM)</t>
    </r>
    <phoneticPr fontId="4" type="noConversion"/>
  </si>
  <si>
    <r>
      <rPr>
        <b/>
        <sz val="10"/>
        <rFont val="돋움"/>
        <family val="3"/>
        <charset val="129"/>
      </rPr>
      <t>이번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훈련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</t>
    </r>
    <phoneticPr fontId="4" type="noConversion"/>
  </si>
  <si>
    <r>
      <rPr>
        <b/>
        <sz val="10"/>
        <rFont val="돋움"/>
        <family val="3"/>
        <charset val="129"/>
      </rPr>
      <t>이번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</t>
    </r>
    <r>
      <rPr>
        <b/>
        <sz val="10"/>
        <rFont val="Arial"/>
        <family val="2"/>
      </rPr>
      <t xml:space="preserve"> 1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r>
      <rPr>
        <b/>
        <sz val="10"/>
        <rFont val="Arial"/>
        <family val="2"/>
      </rPr>
      <t xml:space="preserve"> (1RM) </t>
    </r>
    <r>
      <rPr>
        <b/>
        <sz val="10"/>
        <rFont val="돋움"/>
        <family val="3"/>
        <charset val="129"/>
      </rPr>
      <t>예상과</t>
    </r>
    <r>
      <rPr>
        <b/>
        <sz val="10"/>
        <rFont val="Arial"/>
        <family val="2"/>
      </rPr>
      <t xml:space="preserve"> 
</t>
    </r>
    <r>
      <rPr>
        <b/>
        <sz val="10"/>
        <rFont val="돋움"/>
        <family val="3"/>
        <charset val="129"/>
      </rPr>
      <t>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훈련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무게량</t>
    </r>
    <phoneticPr fontId="4" type="noConversion"/>
  </si>
  <si>
    <t>금요일</t>
    <phoneticPr fontId="4" type="noConversion"/>
  </si>
  <si>
    <t>스쿼트</t>
    <phoneticPr fontId="4" type="noConversion"/>
  </si>
  <si>
    <t>벤치프레스</t>
    <phoneticPr fontId="4" type="noConversion"/>
  </si>
  <si>
    <r>
      <rPr>
        <b/>
        <sz val="10"/>
        <rFont val="돋움"/>
        <family val="3"/>
        <charset val="129"/>
      </rPr>
      <t>펜들레이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로우</t>
    </r>
    <phoneticPr fontId="4" type="noConversion"/>
  </si>
  <si>
    <r>
      <rPr>
        <b/>
        <sz val="10"/>
        <rFont val="돋움"/>
        <family val="3"/>
        <charset val="129"/>
      </rPr>
      <t>오버헤드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프레스</t>
    </r>
    <phoneticPr fontId="4" type="noConversion"/>
  </si>
  <si>
    <t>데드리프트</t>
    <phoneticPr fontId="4" type="noConversion"/>
  </si>
  <si>
    <r>
      <t>3</t>
    </r>
    <r>
      <rPr>
        <b/>
        <sz val="10"/>
        <rFont val="돋움"/>
        <family val="3"/>
        <charset val="129"/>
      </rPr>
      <t>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예상</t>
    </r>
    <phoneticPr fontId="4" type="noConversion"/>
  </si>
  <si>
    <t>요일</t>
    <phoneticPr fontId="4" type="noConversion"/>
  </si>
  <si>
    <t>횟수</t>
    <phoneticPr fontId="4" type="noConversion"/>
  </si>
  <si>
    <t>세트간 무게 차이</t>
  </si>
  <si>
    <r>
      <rPr>
        <b/>
        <sz val="10"/>
        <rFont val="돋움"/>
        <family val="3"/>
        <charset val="129"/>
      </rPr>
      <t>이번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모든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훈련의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합</t>
    </r>
    <phoneticPr fontId="4" type="noConversion"/>
  </si>
  <si>
    <r>
      <rPr>
        <b/>
        <sz val="10"/>
        <rFont val="돋움"/>
        <family val="3"/>
        <charset val="129"/>
      </rPr>
      <t>예상</t>
    </r>
    <r>
      <rPr>
        <b/>
        <sz val="10"/>
        <rFont val="Arial"/>
        <family val="2"/>
      </rPr>
      <t xml:space="preserve"> 5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</si>
  <si>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</si>
  <si>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</si>
  <si>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</si>
  <si>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r>
      <rPr>
        <b/>
        <sz val="10"/>
        <rFont val="돋움"/>
        <family val="3"/>
        <charset val="129"/>
      </rPr>
      <t>본인의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phoneticPr fontId="4" type="noConversion"/>
  </si>
  <si>
    <r>
      <rPr>
        <b/>
        <sz val="10"/>
        <rFont val="돋움"/>
        <family val="3"/>
        <charset val="129"/>
      </rPr>
      <t>본인의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r>
      <rPr>
        <b/>
        <sz val="10"/>
        <rFont val="Arial"/>
        <family val="2"/>
      </rPr>
      <t xml:space="preserve"> &amp; </t>
    </r>
    <r>
      <rPr>
        <b/>
        <sz val="10"/>
        <rFont val="돋움"/>
        <family val="3"/>
        <charset val="129"/>
      </rPr>
      <t>횟수</t>
    </r>
    <phoneticPr fontId="4" type="noConversion"/>
  </si>
  <si>
    <r>
      <rPr>
        <b/>
        <sz val="10"/>
        <rFont val="돋움"/>
        <family val="3"/>
        <charset val="129"/>
      </rPr>
      <t>예상</t>
    </r>
    <r>
      <rPr>
        <b/>
        <sz val="10"/>
        <rFont val="Arial"/>
        <family val="2"/>
      </rPr>
      <t xml:space="preserve"> 3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phoneticPr fontId="4" type="noConversion"/>
  </si>
  <si>
    <r>
      <t>https://www.youtube.com/c/</t>
    </r>
    <r>
      <rPr>
        <u/>
        <sz val="10"/>
        <color indexed="30"/>
        <rFont val="돋움"/>
        <family val="3"/>
        <charset val="129"/>
      </rPr>
      <t>파워게르만</t>
    </r>
    <r>
      <rPr>
        <u/>
        <sz val="10"/>
        <color indexed="30"/>
        <rFont val="Arial"/>
        <family val="2"/>
      </rPr>
      <t>POGER</t>
    </r>
    <phoneticPr fontId="4" type="noConversion"/>
  </si>
  <si>
    <r>
      <t>(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단위는</t>
    </r>
    <r>
      <rPr>
        <sz val="10"/>
        <rFont val="Arial"/>
        <family val="2"/>
      </rPr>
      <t xml:space="preserve"> KG </t>
    </r>
    <r>
      <rPr>
        <sz val="10"/>
        <rFont val="돋움"/>
        <family val="3"/>
        <charset val="129"/>
      </rPr>
      <t>입니다</t>
    </r>
    <r>
      <rPr>
        <sz val="10"/>
        <rFont val="Arial"/>
        <family val="2"/>
      </rPr>
      <t>)</t>
    </r>
    <phoneticPr fontId="4" type="noConversion"/>
  </si>
  <si>
    <r>
      <rPr>
        <b/>
        <sz val="10"/>
        <rFont val="돋움"/>
        <family val="3"/>
        <charset val="129"/>
      </rPr>
      <t>훈련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시작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</t>
    </r>
    <phoneticPr fontId="4" type="noConversion"/>
  </si>
  <si>
    <r>
      <rPr>
        <b/>
        <sz val="10"/>
        <rFont val="돋움"/>
        <family val="3"/>
        <charset val="129"/>
      </rPr>
      <t>예상</t>
    </r>
    <r>
      <rPr>
        <b/>
        <sz val="10"/>
        <rFont val="Arial"/>
        <family val="2"/>
      </rPr>
      <t xml:space="preserve"> 3</t>
    </r>
    <r>
      <rPr>
        <b/>
        <sz val="10"/>
        <rFont val="돋움"/>
        <family val="3"/>
        <charset val="129"/>
      </rPr>
      <t>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기록</t>
    </r>
    <phoneticPr fontId="4" type="noConversion"/>
  </si>
  <si>
    <r>
      <rPr>
        <b/>
        <sz val="10"/>
        <rFont val="돋움"/>
        <family val="3"/>
        <charset val="129"/>
      </rPr>
      <t>※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밑의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숙지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하시고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하늘색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넣으세요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단위는</t>
    </r>
    <r>
      <rPr>
        <sz val="10"/>
        <rFont val="Arial"/>
        <family val="2"/>
      </rPr>
      <t xml:space="preserve"> KG </t>
    </r>
    <r>
      <rPr>
        <sz val="10"/>
        <rFont val="돋움"/>
        <family val="3"/>
        <charset val="129"/>
      </rPr>
      <t>입니다</t>
    </r>
    <r>
      <rPr>
        <sz val="10"/>
        <rFont val="Arial"/>
        <family val="2"/>
      </rPr>
      <t>)</t>
    </r>
    <phoneticPr fontId="4" type="noConversion"/>
  </si>
  <si>
    <t>벤치프레스</t>
    <phoneticPr fontId="4" type="noConversion"/>
  </si>
  <si>
    <r>
      <rPr>
        <b/>
        <sz val="10"/>
        <rFont val="돋움"/>
        <family val="3"/>
        <charset val="129"/>
      </rPr>
      <t>펜들레이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로우</t>
    </r>
    <phoneticPr fontId="4" type="noConversion"/>
  </si>
  <si>
    <t>데드리프트</t>
    <phoneticPr fontId="4" type="noConversion"/>
  </si>
  <si>
    <r>
      <rPr>
        <b/>
        <sz val="10"/>
        <rFont val="돋움"/>
        <family val="3"/>
        <charset val="129"/>
      </rPr>
      <t>오버헤드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프레스</t>
    </r>
    <phoneticPr fontId="4" type="noConversion"/>
  </si>
  <si>
    <t>스쿼트</t>
    <phoneticPr fontId="4" type="noConversion"/>
  </si>
  <si>
    <t>벤치프레스</t>
    <phoneticPr fontId="4" type="noConversion"/>
  </si>
  <si>
    <t>월요일</t>
    <phoneticPr fontId="4" type="noConversion"/>
  </si>
  <si>
    <t>수요일</t>
    <phoneticPr fontId="4" type="noConversion"/>
  </si>
  <si>
    <t>금요일</t>
    <phoneticPr fontId="4" type="noConversion"/>
  </si>
  <si>
    <r>
      <rPr>
        <sz val="10"/>
        <rFont val="돋움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5RM </t>
    </r>
    <r>
      <rPr>
        <sz val="10"/>
        <rFont val="돋움"/>
        <family val="3"/>
        <charset val="129"/>
      </rPr>
      <t>기록과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훈련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프로그램을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굳이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바꾸시지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>.</t>
    </r>
    <phoneticPr fontId="4" type="noConversion"/>
  </si>
  <si>
    <r>
      <rPr>
        <i/>
        <sz val="9"/>
        <rFont val="돋움"/>
        <family val="3"/>
        <charset val="129"/>
      </rPr>
      <t>본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엑셀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파일은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스트롱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리프트</t>
    </r>
    <r>
      <rPr>
        <i/>
        <sz val="9"/>
        <rFont val="Arial"/>
        <family val="2"/>
      </rPr>
      <t xml:space="preserve"> 5x5 </t>
    </r>
    <r>
      <rPr>
        <i/>
        <sz val="9"/>
        <rFont val="돋움"/>
        <family val="3"/>
        <charset val="129"/>
      </rPr>
      <t>프로그램을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기반으로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파워게르만의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훈련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형태와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한글로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변형한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것</t>
    </r>
    <r>
      <rPr>
        <i/>
        <sz val="9"/>
        <rFont val="Arial"/>
        <family val="2"/>
      </rPr>
      <t xml:space="preserve"> </t>
    </r>
    <r>
      <rPr>
        <i/>
        <sz val="9"/>
        <rFont val="돋움"/>
        <family val="3"/>
        <charset val="129"/>
      </rPr>
      <t>입니다</t>
    </r>
    <r>
      <rPr>
        <i/>
        <sz val="9"/>
        <rFont val="Arial"/>
        <family val="2"/>
      </rPr>
      <t>.</t>
    </r>
    <phoneticPr fontId="4" type="noConversion"/>
  </si>
  <si>
    <r>
      <t>STRONGLIFTS BVBA</t>
    </r>
    <r>
      <rPr>
        <i/>
        <sz val="9"/>
        <rFont val="Arial"/>
        <family val="2"/>
      </rPr>
      <t xml:space="preserve"> © 2011 and beyond. All Rights Reserved.</t>
    </r>
    <phoneticPr fontId="4" type="noConversion"/>
  </si>
  <si>
    <r>
      <rPr>
        <sz val="10"/>
        <rFont val="돋움"/>
        <family val="3"/>
        <charset val="129"/>
      </rPr>
      <t>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모르시면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횟수를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넣어도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훈련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횟수와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회를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기준으로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잡는게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좋습니다</t>
    </r>
    <phoneticPr fontId="4" type="noConversion"/>
  </si>
  <si>
    <r>
      <rPr>
        <b/>
        <sz val="20"/>
        <rFont val="돋움"/>
        <family val="3"/>
        <charset val="129"/>
      </rPr>
      <t>매드게르만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훈련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프로그램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스케줄</t>
    </r>
    <phoneticPr fontId="4" type="noConversion"/>
  </si>
  <si>
    <r>
      <rPr>
        <b/>
        <sz val="14"/>
        <rFont val="돋움"/>
        <family val="3"/>
        <charset val="129"/>
      </rPr>
      <t>예상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되는</t>
    </r>
    <r>
      <rPr>
        <b/>
        <sz val="14"/>
        <rFont val="Arial"/>
        <family val="2"/>
      </rPr>
      <t xml:space="preserve"> 1</t>
    </r>
    <r>
      <rPr>
        <b/>
        <sz val="14"/>
        <rFont val="돋움"/>
        <family val="3"/>
        <charset val="129"/>
      </rPr>
      <t>회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기록</t>
    </r>
    <r>
      <rPr>
        <b/>
        <sz val="14"/>
        <rFont val="Arial"/>
        <family val="2"/>
      </rPr>
      <t xml:space="preserve"> (1RM) </t>
    </r>
    <r>
      <rPr>
        <b/>
        <sz val="14"/>
        <rFont val="돋움"/>
        <family val="3"/>
        <charset val="129"/>
      </rPr>
      <t>과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총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훈련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무게</t>
    </r>
    <phoneticPr fontId="4" type="noConversion"/>
  </si>
  <si>
    <r>
      <rPr>
        <b/>
        <sz val="20"/>
        <rFont val="돋움"/>
        <family val="3"/>
        <charset val="129"/>
      </rPr>
      <t>매드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게르만</t>
    </r>
    <r>
      <rPr>
        <b/>
        <sz val="20"/>
        <rFont val="Arial"/>
        <family val="2"/>
      </rPr>
      <t xml:space="preserve"> 5x5 </t>
    </r>
    <r>
      <rPr>
        <b/>
        <sz val="20"/>
        <rFont val="돋움"/>
        <family val="3"/>
        <charset val="129"/>
      </rPr>
      <t>훈련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프로그램</t>
    </r>
    <phoneticPr fontId="4" type="noConversion"/>
  </si>
  <si>
    <r>
      <rPr>
        <sz val="10"/>
        <rFont val="돋움"/>
        <family val="3"/>
        <charset val="129"/>
      </rPr>
      <t>프로그램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게르만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유튜브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주소</t>
    </r>
    <phoneticPr fontId="4" type="noConversion"/>
  </si>
  <si>
    <r>
      <rPr>
        <b/>
        <sz val="10"/>
        <rFont val="돋움"/>
        <family val="3"/>
        <charset val="129"/>
      </rPr>
      <t>주차</t>
    </r>
    <r>
      <rPr>
        <b/>
        <sz val="10"/>
        <rFont val="Arial"/>
        <family val="2"/>
      </rPr>
      <t xml:space="preserve"> (Week)</t>
    </r>
    <phoneticPr fontId="4" type="noConversion"/>
  </si>
  <si>
    <r>
      <t>(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단위는</t>
    </r>
    <r>
      <rPr>
        <sz val="10"/>
        <rFont val="Arial"/>
        <family val="2"/>
      </rPr>
      <t xml:space="preserve"> KG </t>
    </r>
    <r>
      <rPr>
        <sz val="10"/>
        <rFont val="돋움"/>
        <family val="3"/>
        <charset val="129"/>
      </rPr>
      <t>입니다</t>
    </r>
    <r>
      <rPr>
        <sz val="10"/>
        <rFont val="Arial"/>
        <family val="2"/>
      </rPr>
      <t>)</t>
    </r>
  </si>
  <si>
    <t>스쿼트</t>
    <phoneticPr fontId="4" type="noConversion"/>
  </si>
  <si>
    <t>벤치프레스</t>
    <phoneticPr fontId="4" type="noConversion"/>
  </si>
  <si>
    <t>스쿼트</t>
    <phoneticPr fontId="4" type="noConversion"/>
  </si>
  <si>
    <t>데드리프트</t>
    <phoneticPr fontId="4" type="noConversion"/>
  </si>
  <si>
    <t>본인의 기록 예상</t>
    <phoneticPr fontId="4" type="noConversion"/>
  </si>
  <si>
    <t>3대 기록</t>
    <phoneticPr fontId="4" type="noConversion"/>
  </si>
  <si>
    <r>
      <t>12.5%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기본이며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최종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전까지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늘어나는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훈련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입니다</t>
    </r>
    <r>
      <rPr>
        <sz val="10"/>
        <rFont val="돋움"/>
        <family val="3"/>
        <charset val="129"/>
      </rPr>
      <t/>
    </r>
    <phoneticPr fontId="4" type="noConversion"/>
  </si>
  <si>
    <t>본인이 훈련하는 곳에서 사용 할 수 있는 가장 작은 원판의 무게</t>
    <phoneticPr fontId="4" type="noConversion"/>
  </si>
  <si>
    <r>
      <rPr>
        <sz val="18"/>
        <rFont val="돋움"/>
        <family val="3"/>
        <charset val="129"/>
      </rPr>
      <t>본인의</t>
    </r>
    <r>
      <rPr>
        <sz val="18"/>
        <rFont val="Arial"/>
        <family val="2"/>
      </rPr>
      <t xml:space="preserve"> 3</t>
    </r>
    <r>
      <rPr>
        <sz val="18"/>
        <rFont val="돋움"/>
        <family val="3"/>
        <charset val="129"/>
      </rPr>
      <t>대</t>
    </r>
    <r>
      <rPr>
        <sz val="18"/>
        <rFont val="Arial"/>
        <family val="2"/>
      </rPr>
      <t xml:space="preserve"> </t>
    </r>
    <r>
      <rPr>
        <sz val="18"/>
        <rFont val="돋움"/>
        <family val="3"/>
        <charset val="129"/>
      </rPr>
      <t>기록과</t>
    </r>
    <r>
      <rPr>
        <sz val="18"/>
        <rFont val="Arial"/>
        <family val="2"/>
      </rPr>
      <t xml:space="preserve"> </t>
    </r>
    <r>
      <rPr>
        <sz val="18"/>
        <rFont val="돋움"/>
        <family val="3"/>
        <charset val="129"/>
      </rPr>
      <t>중량</t>
    </r>
    <r>
      <rPr>
        <sz val="18"/>
        <rFont val="Arial"/>
        <family val="2"/>
      </rPr>
      <t xml:space="preserve"> </t>
    </r>
    <r>
      <rPr>
        <sz val="18"/>
        <rFont val="돋움"/>
        <family val="3"/>
        <charset val="129"/>
      </rPr>
      <t>운동</t>
    </r>
    <r>
      <rPr>
        <sz val="18"/>
        <rFont val="Arial"/>
        <family val="2"/>
      </rPr>
      <t xml:space="preserve"> </t>
    </r>
    <r>
      <rPr>
        <sz val="18"/>
        <rFont val="돋움"/>
        <family val="3"/>
        <charset val="129"/>
      </rPr>
      <t>등급표</t>
    </r>
    <r>
      <rPr>
        <sz val="18"/>
        <rFont val="Arial"/>
        <family val="2"/>
      </rPr>
      <t xml:space="preserve"> (</t>
    </r>
    <r>
      <rPr>
        <sz val="18"/>
        <rFont val="돋움"/>
        <family val="3"/>
        <charset val="129"/>
      </rPr>
      <t>재미로</t>
    </r>
    <r>
      <rPr>
        <sz val="18"/>
        <rFont val="Arial"/>
        <family val="2"/>
      </rPr>
      <t xml:space="preserve"> </t>
    </r>
    <r>
      <rPr>
        <sz val="18"/>
        <rFont val="돋움"/>
        <family val="3"/>
        <charset val="129"/>
      </rPr>
      <t>보세요ㅎㅎ</t>
    </r>
    <r>
      <rPr>
        <sz val="18"/>
        <rFont val="Arial"/>
        <family val="2"/>
      </rPr>
      <t>)</t>
    </r>
    <phoneticPr fontId="4" type="noConversion"/>
  </si>
  <si>
    <t>초보자</t>
    <phoneticPr fontId="4" type="noConversion"/>
  </si>
  <si>
    <t>중급자</t>
    <phoneticPr fontId="4" type="noConversion"/>
  </si>
  <si>
    <t>고급자</t>
    <phoneticPr fontId="4" type="noConversion"/>
  </si>
  <si>
    <t>엘리트</t>
    <phoneticPr fontId="4" type="noConversion"/>
  </si>
  <si>
    <t>보통 규칙적으로 3~9개월 훈련받은 사람. 이 근력 레벨은 격렬한 레크리에이션 활동에 요구되는 정도이다.</t>
    <phoneticPr fontId="4" type="noConversion"/>
  </si>
  <si>
    <t>보통 1~2년 이상 규칙적인 운동을 한 사람. 이 레벨은 특화된 운동의 어느 정도 또는 높은 수준의 레크리에이션 활동을 할 수 있는 정도이다</t>
    <phoneticPr fontId="4" type="noConversion"/>
  </si>
  <si>
    <t xml:space="preserve">높은 수준의 경쟁적인 운동선수를 최종적인 목표로 다년간의 운동을 한 사람.  </t>
    <phoneticPr fontId="4" type="noConversion"/>
  </si>
  <si>
    <t xml:space="preserve">스트렝스 스포츠에 특화된 사람. 웨이트 트레이닝을 하는 1%이하의 사람이 이 레벨에 도달함.  </t>
    <phoneticPr fontId="4" type="noConversion"/>
  </si>
  <si>
    <t>완전초보</t>
    <phoneticPr fontId="4" type="noConversion"/>
  </si>
  <si>
    <r>
      <rPr>
        <sz val="10"/>
        <rFont val="돋움"/>
        <family val="3"/>
        <charset val="129"/>
      </rPr>
      <t>훈련받지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건강한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개인이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수행하였을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예상되는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정도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몸을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움직이지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앉아서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삶을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근력의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최소한의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Arial"/>
        <family val="2"/>
      </rPr>
      <t>.</t>
    </r>
    <phoneticPr fontId="4" type="noConversion"/>
  </si>
  <si>
    <t>턱걸이</t>
    <phoneticPr fontId="4" type="noConversion"/>
  </si>
  <si>
    <r>
      <rPr>
        <sz val="10"/>
        <rFont val="돋움"/>
        <family val="3"/>
        <charset val="129"/>
      </rPr>
      <t>자극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반복</t>
    </r>
    <phoneticPr fontId="4" type="noConversion"/>
  </si>
  <si>
    <t>최대한 많이</t>
    <phoneticPr fontId="4" type="noConversion"/>
  </si>
  <si>
    <r>
      <rPr>
        <sz val="10"/>
        <rFont val="돋움"/>
        <family val="3"/>
        <charset val="129"/>
      </rPr>
      <t>최대한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phoneticPr fontId="4" type="noConversion"/>
  </si>
  <si>
    <r>
      <rPr>
        <sz val="10"/>
        <rFont val="돋움"/>
        <family val="3"/>
        <charset val="129"/>
      </rPr>
      <t>최대한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phoneticPr fontId="4" type="noConversion"/>
  </si>
  <si>
    <r>
      <rPr>
        <sz val="10"/>
        <rFont val="돋움"/>
        <family val="3"/>
        <charset val="129"/>
      </rPr>
      <t>최대한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phoneticPr fontId="4" type="noConversion"/>
  </si>
  <si>
    <t>최대한 많이</t>
    <phoneticPr fontId="4" type="noConversion"/>
  </si>
  <si>
    <t>최대한 많이</t>
    <phoneticPr fontId="4" type="noConversion"/>
  </si>
  <si>
    <t>업라이트 로우</t>
    <phoneticPr fontId="4" type="noConversion"/>
  </si>
  <si>
    <r>
      <rPr>
        <sz val="10"/>
        <rFont val="돋움"/>
        <family val="3"/>
        <charset val="129"/>
      </rPr>
      <t>횟수에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넣으세요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예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나는</t>
    </r>
    <r>
      <rPr>
        <sz val="10"/>
        <rFont val="Arial"/>
        <family val="2"/>
      </rPr>
      <t xml:space="preserve"> 100KG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무게로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회가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최고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기록이다</t>
    </r>
    <r>
      <rPr>
        <sz val="10"/>
        <rFont val="Arial"/>
        <family val="2"/>
      </rPr>
      <t xml:space="preserve"> -&gt; </t>
    </r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칸은</t>
    </r>
    <r>
      <rPr>
        <sz val="10"/>
        <rFont val="Arial"/>
        <family val="2"/>
      </rPr>
      <t xml:space="preserve"> 100 </t>
    </r>
    <r>
      <rPr>
        <sz val="10"/>
        <rFont val="돋움"/>
        <family val="3"/>
        <charset val="129"/>
      </rPr>
      <t>그리고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횟수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칸은</t>
    </r>
    <r>
      <rPr>
        <sz val="10"/>
        <rFont val="Arial"/>
        <family val="2"/>
      </rPr>
      <t xml:space="preserve"> 5</t>
    </r>
    <phoneticPr fontId="4" type="noConversion"/>
  </si>
  <si>
    <r>
      <rPr>
        <sz val="10"/>
        <rFont val="돋움"/>
        <family val="3"/>
        <charset val="129"/>
      </rPr>
      <t>채널로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뒤에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구독과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좋아요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앙파게띠</t>
    </r>
    <r>
      <rPr>
        <sz val="10"/>
        <rFont val="Arial"/>
        <family val="2"/>
      </rPr>
      <t>!</t>
    </r>
    <phoneticPr fontId="4" type="noConversion"/>
  </si>
  <si>
    <r>
      <rPr>
        <b/>
        <sz val="10"/>
        <rFont val="돋움"/>
        <family val="3"/>
        <charset val="129"/>
      </rPr>
      <t>메인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세트</t>
    </r>
    <r>
      <rPr>
        <b/>
        <sz val="10"/>
        <rFont val="Arial"/>
        <family val="2"/>
      </rPr>
      <t xml:space="preserve"> 5</t>
    </r>
    <phoneticPr fontId="4" type="noConversion"/>
  </si>
  <si>
    <t>스쿼트 (가볍게)</t>
    <phoneticPr fontId="4" type="noConversion"/>
  </si>
  <si>
    <r>
      <rPr>
        <sz val="10"/>
        <rFont val="돋움"/>
        <family val="3"/>
        <charset val="129"/>
      </rPr>
      <t>최대한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많이</t>
    </r>
    <phoneticPr fontId="4" type="noConversion"/>
  </si>
  <si>
    <r>
      <rPr>
        <b/>
        <sz val="10"/>
        <rFont val="돋움"/>
        <family val="3"/>
        <charset val="129"/>
      </rPr>
      <t>메인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세트</t>
    </r>
    <r>
      <rPr>
        <b/>
        <sz val="10"/>
        <rFont val="Arial"/>
        <family val="2"/>
      </rPr>
      <t xml:space="preserve"> 3</t>
    </r>
    <phoneticPr fontId="4" type="noConversion"/>
  </si>
  <si>
    <r>
      <rPr>
        <b/>
        <sz val="10"/>
        <rFont val="돋움"/>
        <family val="3"/>
        <charset val="129"/>
      </rPr>
      <t>메인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세트</t>
    </r>
    <r>
      <rPr>
        <b/>
        <sz val="10"/>
        <rFont val="Arial"/>
        <family val="2"/>
      </rPr>
      <t xml:space="preserve"> 3</t>
    </r>
    <phoneticPr fontId="4" type="noConversion"/>
  </si>
  <si>
    <r>
      <rPr>
        <b/>
        <sz val="10"/>
        <rFont val="돋움"/>
        <family val="3"/>
        <charset val="129"/>
      </rPr>
      <t>메인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세트</t>
    </r>
    <r>
      <rPr>
        <b/>
        <sz val="10"/>
        <rFont val="Arial"/>
        <family val="2"/>
      </rPr>
      <t xml:space="preserve"> 3</t>
    </r>
    <phoneticPr fontId="4" type="noConversion"/>
  </si>
  <si>
    <t>세트 별로 못 할 때까지 3~4 세트</t>
    <phoneticPr fontId="4" type="noConversion"/>
  </si>
  <si>
    <r>
      <t>10</t>
    </r>
    <r>
      <rPr>
        <b/>
        <sz val="10"/>
        <rFont val="돋움"/>
        <family val="3"/>
        <charset val="129"/>
      </rPr>
      <t>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정도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반복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가능한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무게로</t>
    </r>
    <r>
      <rPr>
        <b/>
        <sz val="10"/>
        <rFont val="Arial"/>
        <family val="2"/>
      </rPr>
      <t xml:space="preserve"> 3~4 </t>
    </r>
    <r>
      <rPr>
        <b/>
        <sz val="10"/>
        <rFont val="돋움"/>
        <family val="3"/>
        <charset val="129"/>
      </rPr>
      <t>세트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</si>
</sst>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\(0\)"/>
    <numFmt numFmtId="178" formatCode="0_ "/>
  </numFmts>
  <fonts count="20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0"/>
      <color indexed="30"/>
      <name val="Arial"/>
      <family val="2"/>
    </font>
    <font>
      <u/>
      <sz val="10"/>
      <color indexed="30"/>
      <name val="돋움"/>
      <family val="3"/>
      <charset val="129"/>
    </font>
    <font>
      <u/>
      <sz val="10"/>
      <color theme="10"/>
      <name val="Arial"/>
      <family val="2"/>
    </font>
    <font>
      <b/>
      <sz val="20"/>
      <name val="Arial"/>
      <family val="2"/>
    </font>
    <font>
      <b/>
      <sz val="20"/>
      <name val="돋움"/>
      <family val="3"/>
      <charset val="129"/>
    </font>
    <font>
      <sz val="8"/>
      <name val="Arial"/>
      <family val="2"/>
    </font>
    <font>
      <i/>
      <sz val="9"/>
      <name val="Arial"/>
      <family val="2"/>
    </font>
    <font>
      <i/>
      <sz val="9"/>
      <name val="돋움"/>
      <family val="3"/>
      <charset val="129"/>
    </font>
    <font>
      <b/>
      <i/>
      <sz val="9"/>
      <name val="Arial"/>
      <family val="2"/>
    </font>
    <font>
      <i/>
      <sz val="9"/>
      <color indexed="12"/>
      <name val="Arial"/>
      <family val="2"/>
    </font>
    <font>
      <sz val="18"/>
      <name val="Arial"/>
      <family val="2"/>
    </font>
    <font>
      <sz val="18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23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0" tint="-4.9989318521683403E-2"/>
        <bgColor indexed="64"/>
      </patternFill>
    </fill>
  </fills>
  <borders count="8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medium">
        <color indexed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1" fontId="0" fillId="5" borderId="11" xfId="0" applyNumberFormat="1" applyFill="1" applyBorder="1" applyAlignment="1">
      <alignment horizontal="right"/>
    </xf>
    <xf numFmtId="1" fontId="0" fillId="5" borderId="29" xfId="0" applyNumberFormat="1" applyFill="1" applyBorder="1" applyAlignment="1">
      <alignment horizontal="right"/>
    </xf>
    <xf numFmtId="0" fontId="0" fillId="5" borderId="15" xfId="0" applyFill="1" applyBorder="1"/>
    <xf numFmtId="1" fontId="0" fillId="5" borderId="8" xfId="0" applyNumberFormat="1" applyFill="1" applyBorder="1" applyAlignment="1">
      <alignment horizontal="right"/>
    </xf>
    <xf numFmtId="1" fontId="0" fillId="5" borderId="30" xfId="0" applyNumberFormat="1" applyFill="1" applyBorder="1" applyAlignment="1">
      <alignment horizontal="right"/>
    </xf>
    <xf numFmtId="0" fontId="0" fillId="5" borderId="18" xfId="0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176" fontId="0" fillId="6" borderId="11" xfId="0" applyNumberFormat="1" applyFill="1" applyBorder="1" applyAlignment="1">
      <alignment horizontal="right"/>
    </xf>
    <xf numFmtId="0" fontId="10" fillId="0" borderId="0" xfId="1"/>
    <xf numFmtId="0" fontId="0" fillId="6" borderId="23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31" xfId="0" applyFill="1" applyBorder="1" applyAlignment="1">
      <alignment horizontal="right"/>
    </xf>
    <xf numFmtId="0" fontId="0" fillId="6" borderId="32" xfId="0" applyFill="1" applyBorder="1" applyAlignment="1">
      <alignment horizontal="right"/>
    </xf>
    <xf numFmtId="0" fontId="0" fillId="7" borderId="0" xfId="0" applyFill="1"/>
    <xf numFmtId="176" fontId="0" fillId="6" borderId="8" xfId="0" applyNumberForma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center"/>
    </xf>
    <xf numFmtId="0" fontId="0" fillId="7" borderId="0" xfId="0" applyFill="1" applyAlignment="1"/>
    <xf numFmtId="0" fontId="0" fillId="2" borderId="15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6" fillId="10" borderId="1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/>
    <xf numFmtId="0" fontId="2" fillId="2" borderId="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3" fontId="0" fillId="3" borderId="12" xfId="0" applyNumberFormat="1" applyFont="1" applyFill="1" applyBorder="1" applyAlignment="1">
      <alignment horizontal="right" vertical="center"/>
    </xf>
    <xf numFmtId="3" fontId="0" fillId="3" borderId="16" xfId="0" applyNumberFormat="1" applyFont="1" applyFill="1" applyBorder="1" applyAlignment="1">
      <alignment horizontal="right" vertical="center"/>
    </xf>
    <xf numFmtId="3" fontId="0" fillId="4" borderId="12" xfId="0" applyNumberFormat="1" applyFont="1" applyFill="1" applyBorder="1" applyAlignment="1">
      <alignment horizontal="right" vertical="center"/>
    </xf>
    <xf numFmtId="3" fontId="0" fillId="4" borderId="16" xfId="0" applyNumberFormat="1" applyFont="1" applyFill="1" applyBorder="1" applyAlignment="1">
      <alignment horizontal="right" vertical="center"/>
    </xf>
    <xf numFmtId="3" fontId="0" fillId="3" borderId="8" xfId="0" applyNumberFormat="1" applyFont="1" applyFill="1" applyBorder="1" applyAlignment="1">
      <alignment horizontal="right" vertical="center"/>
    </xf>
    <xf numFmtId="3" fontId="0" fillId="3" borderId="18" xfId="0" applyNumberFormat="1" applyFont="1" applyFill="1" applyBorder="1" applyAlignment="1">
      <alignment horizontal="right" vertical="center"/>
    </xf>
    <xf numFmtId="3" fontId="2" fillId="4" borderId="10" xfId="0" applyNumberFormat="1" applyFont="1" applyFill="1" applyBorder="1" applyAlignment="1">
      <alignment horizontal="right" vertical="center"/>
    </xf>
    <xf numFmtId="3" fontId="2" fillId="4" borderId="17" xfId="0" applyNumberFormat="1" applyFont="1" applyFill="1" applyBorder="1" applyAlignment="1">
      <alignment horizontal="right" vertical="center"/>
    </xf>
    <xf numFmtId="3" fontId="2" fillId="3" borderId="13" xfId="0" applyNumberFormat="1" applyFont="1" applyFill="1" applyBorder="1" applyAlignment="1">
      <alignment horizontal="right" vertical="center"/>
    </xf>
    <xf numFmtId="3" fontId="2" fillId="3" borderId="14" xfId="0" applyNumberFormat="1" applyFont="1" applyFill="1" applyBorder="1" applyAlignment="1">
      <alignment horizontal="right" vertical="center"/>
    </xf>
    <xf numFmtId="3" fontId="2" fillId="4" borderId="13" xfId="0" applyNumberFormat="1" applyFont="1" applyFill="1" applyBorder="1" applyAlignment="1">
      <alignment horizontal="right" vertical="center"/>
    </xf>
    <xf numFmtId="3" fontId="2" fillId="4" borderId="14" xfId="0" applyNumberFormat="1" applyFont="1" applyFill="1" applyBorder="1" applyAlignment="1">
      <alignment horizontal="right" vertical="center"/>
    </xf>
    <xf numFmtId="3" fontId="0" fillId="4" borderId="11" xfId="0" applyNumberFormat="1" applyFont="1" applyFill="1" applyBorder="1" applyAlignment="1">
      <alignment horizontal="right" vertical="center"/>
    </xf>
    <xf numFmtId="3" fontId="0" fillId="4" borderId="15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177" fontId="0" fillId="4" borderId="10" xfId="0" applyNumberFormat="1" applyFont="1" applyFill="1" applyBorder="1" applyAlignment="1">
      <alignment horizontal="center" vertical="center"/>
    </xf>
    <xf numFmtId="177" fontId="0" fillId="4" borderId="17" xfId="0" applyNumberFormat="1" applyFont="1" applyFill="1" applyBorder="1" applyAlignment="1">
      <alignment horizontal="center" vertical="center"/>
    </xf>
    <xf numFmtId="177" fontId="0" fillId="5" borderId="11" xfId="0" applyNumberFormat="1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center" vertical="center"/>
    </xf>
    <xf numFmtId="177" fontId="0" fillId="4" borderId="35" xfId="0" applyNumberFormat="1" applyFont="1" applyFill="1" applyBorder="1" applyAlignment="1">
      <alignment horizontal="center" vertical="center"/>
    </xf>
    <xf numFmtId="177" fontId="0" fillId="5" borderId="2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/>
    </xf>
    <xf numFmtId="177" fontId="0" fillId="4" borderId="28" xfId="0" applyNumberFormat="1" applyFont="1" applyFill="1" applyBorder="1" applyAlignment="1">
      <alignment horizontal="center" vertical="center"/>
    </xf>
    <xf numFmtId="177" fontId="0" fillId="4" borderId="11" xfId="0" applyNumberFormat="1" applyFont="1" applyFill="1" applyBorder="1" applyAlignment="1">
      <alignment horizontal="center" vertical="center"/>
    </xf>
    <xf numFmtId="177" fontId="0" fillId="4" borderId="15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48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3" fontId="0" fillId="3" borderId="50" xfId="0" applyNumberFormat="1" applyFont="1" applyFill="1" applyBorder="1" applyAlignment="1">
      <alignment horizontal="right" vertical="center"/>
    </xf>
    <xf numFmtId="3" fontId="0" fillId="3" borderId="49" xfId="0" applyNumberFormat="1" applyFont="1" applyFill="1" applyBorder="1" applyAlignment="1">
      <alignment horizontal="right" vertical="center"/>
    </xf>
    <xf numFmtId="0" fontId="6" fillId="10" borderId="51" xfId="0" applyFont="1" applyFill="1" applyBorder="1" applyAlignment="1">
      <alignment horizontal="center" vertical="center"/>
    </xf>
    <xf numFmtId="3" fontId="0" fillId="4" borderId="51" xfId="0" applyNumberFormat="1" applyFont="1" applyFill="1" applyBorder="1" applyAlignment="1">
      <alignment horizontal="right" vertical="center"/>
    </xf>
    <xf numFmtId="3" fontId="0" fillId="4" borderId="52" xfId="0" applyNumberFormat="1" applyFont="1" applyFill="1" applyBorder="1" applyAlignment="1">
      <alignment horizontal="right" vertical="center"/>
    </xf>
    <xf numFmtId="0" fontId="0" fillId="2" borderId="15" xfId="0" applyFont="1" applyFill="1" applyBorder="1" applyAlignment="1">
      <alignment horizontal="right"/>
    </xf>
    <xf numFmtId="0" fontId="5" fillId="0" borderId="0" xfId="0" applyFont="1" applyFill="1" applyBorder="1"/>
    <xf numFmtId="177" fontId="2" fillId="5" borderId="47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0" fontId="6" fillId="7" borderId="56" xfId="0" applyFont="1" applyFill="1" applyBorder="1" applyAlignment="1">
      <alignment horizontal="center" vertical="center" wrapText="1"/>
    </xf>
    <xf numFmtId="0" fontId="6" fillId="11" borderId="57" xfId="0" applyFont="1" applyFill="1" applyBorder="1" applyAlignment="1">
      <alignment horizontal="center" vertical="center" wrapText="1"/>
    </xf>
    <xf numFmtId="0" fontId="6" fillId="14" borderId="57" xfId="0" applyFont="1" applyFill="1" applyBorder="1" applyAlignment="1">
      <alignment horizontal="center" vertical="center" wrapText="1"/>
    </xf>
    <xf numFmtId="0" fontId="6" fillId="13" borderId="57" xfId="0" applyFont="1" applyFill="1" applyBorder="1" applyAlignment="1">
      <alignment horizontal="center" vertical="center" wrapText="1"/>
    </xf>
    <xf numFmtId="0" fontId="6" fillId="12" borderId="58" xfId="0" applyFont="1" applyFill="1" applyBorder="1" applyAlignment="1">
      <alignment horizontal="center" vertical="center" wrapText="1"/>
    </xf>
    <xf numFmtId="0" fontId="0" fillId="2" borderId="68" xfId="0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53" xfId="0" applyFont="1" applyFill="1" applyBorder="1" applyAlignment="1">
      <alignment horizontal="right"/>
    </xf>
    <xf numFmtId="0" fontId="0" fillId="9" borderId="10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15" xfId="0" applyFill="1" applyBorder="1" applyAlignment="1">
      <alignment horizontal="right"/>
    </xf>
    <xf numFmtId="0" fontId="2" fillId="9" borderId="11" xfId="0" applyFont="1" applyFill="1" applyBorder="1" applyAlignment="1">
      <alignment horizontal="right"/>
    </xf>
    <xf numFmtId="0" fontId="2" fillId="9" borderId="15" xfId="0" applyFont="1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15" borderId="13" xfId="0" applyFill="1" applyBorder="1" applyAlignment="1">
      <alignment horizontal="right"/>
    </xf>
    <xf numFmtId="0" fontId="0" fillId="15" borderId="14" xfId="0" applyFill="1" applyBorder="1" applyAlignment="1">
      <alignment horizontal="right"/>
    </xf>
    <xf numFmtId="0" fontId="0" fillId="15" borderId="28" xfId="0" applyFill="1" applyBorder="1" applyAlignment="1">
      <alignment horizontal="right"/>
    </xf>
    <xf numFmtId="0" fontId="0" fillId="15" borderId="11" xfId="0" applyFill="1" applyBorder="1" applyAlignment="1">
      <alignment horizontal="right"/>
    </xf>
    <xf numFmtId="0" fontId="0" fillId="15" borderId="15" xfId="0" applyFill="1" applyBorder="1" applyAlignment="1">
      <alignment horizontal="right"/>
    </xf>
    <xf numFmtId="0" fontId="2" fillId="15" borderId="11" xfId="0" applyFont="1" applyFill="1" applyBorder="1" applyAlignment="1">
      <alignment horizontal="right"/>
    </xf>
    <xf numFmtId="0" fontId="2" fillId="15" borderId="15" xfId="0" applyFont="1" applyFill="1" applyBorder="1" applyAlignment="1">
      <alignment horizontal="right"/>
    </xf>
    <xf numFmtId="0" fontId="0" fillId="15" borderId="12" xfId="0" applyFill="1" applyBorder="1" applyAlignment="1">
      <alignment horizontal="right"/>
    </xf>
    <xf numFmtId="0" fontId="0" fillId="15" borderId="16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15" xfId="0" applyFill="1" applyBorder="1" applyAlignment="1">
      <alignment horizontal="right"/>
    </xf>
    <xf numFmtId="0" fontId="2" fillId="16" borderId="11" xfId="0" applyFont="1" applyFill="1" applyBorder="1" applyAlignment="1">
      <alignment horizontal="right"/>
    </xf>
    <xf numFmtId="0" fontId="2" fillId="16" borderId="15" xfId="0" applyFont="1" applyFill="1" applyBorder="1" applyAlignment="1">
      <alignment horizontal="right"/>
    </xf>
    <xf numFmtId="0" fontId="0" fillId="16" borderId="13" xfId="0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0" fillId="16" borderId="54" xfId="0" applyFont="1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0" fontId="0" fillId="8" borderId="15" xfId="0" applyFill="1" applyBorder="1" applyAlignment="1">
      <alignment horizontal="right"/>
    </xf>
    <xf numFmtId="0" fontId="2" fillId="8" borderId="11" xfId="0" applyFont="1" applyFill="1" applyBorder="1" applyAlignment="1">
      <alignment horizontal="right"/>
    </xf>
    <xf numFmtId="0" fontId="2" fillId="8" borderId="15" xfId="0" applyFont="1" applyFill="1" applyBorder="1" applyAlignment="1">
      <alignment horizontal="right"/>
    </xf>
    <xf numFmtId="0" fontId="0" fillId="8" borderId="28" xfId="0" applyFont="1" applyFill="1" applyBorder="1" applyAlignment="1">
      <alignment horizontal="right"/>
    </xf>
    <xf numFmtId="0" fontId="0" fillId="8" borderId="35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8" borderId="69" xfId="0" applyFill="1" applyBorder="1" applyAlignment="1">
      <alignment horizontal="right"/>
    </xf>
    <xf numFmtId="0" fontId="0" fillId="8" borderId="68" xfId="0" applyFill="1" applyBorder="1" applyAlignment="1">
      <alignment horizontal="right"/>
    </xf>
    <xf numFmtId="0" fontId="2" fillId="8" borderId="48" xfId="0" applyFont="1" applyFill="1" applyBorder="1" applyAlignment="1">
      <alignment horizontal="right"/>
    </xf>
    <xf numFmtId="0" fontId="2" fillId="8" borderId="53" xfId="0" applyFont="1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8" borderId="36" xfId="0" applyFill="1" applyBorder="1" applyAlignment="1">
      <alignment horizontal="right"/>
    </xf>
    <xf numFmtId="0" fontId="0" fillId="16" borderId="11" xfId="0" applyFont="1" applyFill="1" applyBorder="1" applyAlignment="1">
      <alignment horizontal="right"/>
    </xf>
    <xf numFmtId="0" fontId="0" fillId="16" borderId="15" xfId="0" applyFont="1" applyFill="1" applyBorder="1" applyAlignment="1">
      <alignment horizontal="right"/>
    </xf>
    <xf numFmtId="178" fontId="2" fillId="16" borderId="28" xfId="0" applyNumberFormat="1" applyFont="1" applyFill="1" applyBorder="1" applyAlignment="1">
      <alignment horizontal="right"/>
    </xf>
    <xf numFmtId="0" fontId="0" fillId="8" borderId="23" xfId="0" applyFill="1" applyBorder="1" applyAlignment="1">
      <alignment horizontal="right"/>
    </xf>
    <xf numFmtId="0" fontId="2" fillId="8" borderId="23" xfId="0" applyFont="1" applyFill="1" applyBorder="1" applyAlignment="1">
      <alignment horizontal="right"/>
    </xf>
    <xf numFmtId="0" fontId="0" fillId="8" borderId="23" xfId="0" applyFont="1" applyFill="1" applyBorder="1" applyAlignment="1">
      <alignment horizontal="right"/>
    </xf>
    <xf numFmtId="0" fontId="0" fillId="8" borderId="38" xfId="0" applyFont="1" applyFill="1" applyBorder="1" applyAlignment="1">
      <alignment horizontal="right"/>
    </xf>
    <xf numFmtId="0" fontId="0" fillId="16" borderId="78" xfId="0" applyFill="1" applyBorder="1" applyAlignment="1">
      <alignment horizontal="right"/>
    </xf>
    <xf numFmtId="0" fontId="0" fillId="16" borderId="23" xfId="0" applyFill="1" applyBorder="1" applyAlignment="1">
      <alignment horizontal="right"/>
    </xf>
    <xf numFmtId="0" fontId="2" fillId="16" borderId="23" xfId="0" applyFont="1" applyFill="1" applyBorder="1" applyAlignment="1">
      <alignment horizontal="right"/>
    </xf>
    <xf numFmtId="0" fontId="0" fillId="16" borderId="73" xfId="0" applyFont="1" applyFill="1" applyBorder="1" applyAlignment="1">
      <alignment horizontal="right"/>
    </xf>
    <xf numFmtId="0" fontId="0" fillId="16" borderId="79" xfId="0" applyFont="1" applyFill="1" applyBorder="1" applyAlignment="1">
      <alignment horizontal="right"/>
    </xf>
    <xf numFmtId="0" fontId="0" fillId="8" borderId="80" xfId="0" applyFill="1" applyBorder="1" applyAlignment="1">
      <alignment horizontal="right"/>
    </xf>
    <xf numFmtId="0" fontId="2" fillId="8" borderId="73" xfId="0" applyFont="1" applyFill="1" applyBorder="1" applyAlignment="1">
      <alignment horizontal="right"/>
    </xf>
    <xf numFmtId="0" fontId="0" fillId="16" borderId="23" xfId="0" applyFont="1" applyFill="1" applyBorder="1" applyAlignment="1">
      <alignment horizontal="right"/>
    </xf>
    <xf numFmtId="178" fontId="2" fillId="16" borderId="23" xfId="0" applyNumberFormat="1" applyFont="1" applyFill="1" applyBorder="1" applyAlignment="1">
      <alignment horizontal="right"/>
    </xf>
    <xf numFmtId="178" fontId="2" fillId="16" borderId="38" xfId="0" applyNumberFormat="1" applyFont="1" applyFill="1" applyBorder="1" applyAlignment="1">
      <alignment horizontal="right"/>
    </xf>
    <xf numFmtId="0" fontId="0" fillId="8" borderId="78" xfId="0" applyFill="1" applyBorder="1" applyAlignment="1">
      <alignment horizontal="right"/>
    </xf>
    <xf numFmtId="0" fontId="0" fillId="15" borderId="23" xfId="0" applyFill="1" applyBorder="1" applyAlignment="1">
      <alignment horizontal="right"/>
    </xf>
    <xf numFmtId="0" fontId="0" fillId="15" borderId="38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23" xfId="0" applyFill="1" applyBorder="1" applyAlignment="1">
      <alignment horizontal="right"/>
    </xf>
    <xf numFmtId="0" fontId="2" fillId="9" borderId="23" xfId="0" applyFont="1" applyFill="1" applyBorder="1" applyAlignment="1">
      <alignment horizontal="right"/>
    </xf>
    <xf numFmtId="0" fontId="0" fillId="9" borderId="81" xfId="0" applyFill="1" applyBorder="1" applyAlignment="1">
      <alignment horizontal="right"/>
    </xf>
    <xf numFmtId="0" fontId="0" fillId="15" borderId="78" xfId="0" applyFill="1" applyBorder="1" applyAlignment="1">
      <alignment horizontal="right"/>
    </xf>
    <xf numFmtId="0" fontId="2" fillId="15" borderId="23" xfId="0" applyFont="1" applyFill="1" applyBorder="1" applyAlignment="1">
      <alignment horizontal="right"/>
    </xf>
    <xf numFmtId="0" fontId="0" fillId="15" borderId="81" xfId="0" applyFill="1" applyBorder="1" applyAlignment="1">
      <alignment horizontal="right"/>
    </xf>
    <xf numFmtId="0" fontId="0" fillId="9" borderId="78" xfId="0" applyFill="1" applyBorder="1" applyAlignment="1">
      <alignment horizontal="right"/>
    </xf>
    <xf numFmtId="0" fontId="0" fillId="8" borderId="81" xfId="0" applyFill="1" applyBorder="1" applyAlignment="1">
      <alignment horizontal="right"/>
    </xf>
    <xf numFmtId="0" fontId="0" fillId="8" borderId="82" xfId="0" applyFill="1" applyBorder="1" applyAlignment="1">
      <alignment horizontal="right"/>
    </xf>
    <xf numFmtId="0" fontId="2" fillId="2" borderId="33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  <xf numFmtId="0" fontId="11" fillId="17" borderId="40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17" borderId="41" xfId="0" applyFont="1" applyFill="1" applyBorder="1" applyAlignment="1">
      <alignment horizontal="center" vertical="center"/>
    </xf>
    <xf numFmtId="0" fontId="11" fillId="17" borderId="27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1" fillId="17" borderId="46" xfId="0" applyFont="1" applyFill="1" applyBorder="1" applyAlignment="1">
      <alignment horizontal="center" vertical="center"/>
    </xf>
    <xf numFmtId="0" fontId="11" fillId="17" borderId="42" xfId="0" applyFont="1" applyFill="1" applyBorder="1" applyAlignment="1">
      <alignment horizontal="center" vertical="center"/>
    </xf>
    <xf numFmtId="0" fontId="11" fillId="17" borderId="3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9" borderId="83" xfId="0" applyFont="1" applyFill="1" applyBorder="1" applyAlignment="1">
      <alignment horizontal="center"/>
    </xf>
    <xf numFmtId="0" fontId="6" fillId="9" borderId="71" xfId="0" applyFont="1" applyFill="1" applyBorder="1" applyAlignment="1">
      <alignment horizontal="center"/>
    </xf>
    <xf numFmtId="0" fontId="6" fillId="9" borderId="7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6" fillId="2" borderId="70" xfId="0" applyFont="1" applyFill="1" applyBorder="1" applyAlignment="1">
      <alignment horizontal="center" vertical="center"/>
    </xf>
    <xf numFmtId="0" fontId="6" fillId="2" borderId="72" xfId="0" applyFont="1" applyFill="1" applyBorder="1" applyAlignment="1">
      <alignment horizontal="center" vertical="center"/>
    </xf>
    <xf numFmtId="0" fontId="6" fillId="8" borderId="71" xfId="0" applyFont="1" applyFill="1" applyBorder="1" applyAlignment="1">
      <alignment horizontal="center"/>
    </xf>
    <xf numFmtId="0" fontId="6" fillId="8" borderId="7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16" borderId="76" xfId="0" applyFont="1" applyFill="1" applyBorder="1" applyAlignment="1">
      <alignment horizontal="center"/>
    </xf>
    <xf numFmtId="0" fontId="2" fillId="16" borderId="77" xfId="0" applyFont="1" applyFill="1" applyBorder="1" applyAlignment="1">
      <alignment horizontal="center"/>
    </xf>
    <xf numFmtId="0" fontId="2" fillId="16" borderId="7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 wrapText="1"/>
    </xf>
    <xf numFmtId="0" fontId="2" fillId="10" borderId="39" xfId="0" applyFont="1" applyFill="1" applyBorder="1" applyAlignment="1">
      <alignment horizontal="center" vertical="center" wrapText="1"/>
    </xf>
    <xf numFmtId="0" fontId="2" fillId="10" borderId="3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3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12" borderId="64" xfId="0" applyFont="1" applyFill="1" applyBorder="1" applyAlignment="1">
      <alignment horizontal="left" vertical="center" wrapText="1"/>
    </xf>
    <xf numFmtId="0" fontId="0" fillId="12" borderId="65" xfId="0" applyFont="1" applyFill="1" applyBorder="1" applyAlignment="1">
      <alignment horizontal="left" vertical="center" wrapText="1"/>
    </xf>
    <xf numFmtId="0" fontId="0" fillId="12" borderId="66" xfId="0" applyFont="1" applyFill="1" applyBorder="1" applyAlignment="1">
      <alignment horizontal="left" vertical="center" wrapText="1"/>
    </xf>
    <xf numFmtId="0" fontId="6" fillId="2" borderId="40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3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10" borderId="43" xfId="0" applyFont="1" applyFill="1" applyBorder="1" applyAlignment="1">
      <alignment horizontal="center" vertical="center" wrapText="1"/>
    </xf>
    <xf numFmtId="0" fontId="2" fillId="10" borderId="44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7" borderId="59" xfId="0" applyFont="1" applyFill="1" applyBorder="1" applyAlignment="1">
      <alignment horizontal="left" vertical="center" wrapText="1"/>
    </xf>
    <xf numFmtId="0" fontId="0" fillId="7" borderId="60" xfId="0" applyFont="1" applyFill="1" applyBorder="1" applyAlignment="1">
      <alignment horizontal="left" vertical="center" wrapText="1"/>
    </xf>
    <xf numFmtId="0" fontId="0" fillId="7" borderId="61" xfId="0" applyFont="1" applyFill="1" applyBorder="1" applyAlignment="1">
      <alignment horizontal="left" vertical="center" wrapText="1"/>
    </xf>
    <xf numFmtId="0" fontId="5" fillId="11" borderId="62" xfId="0" applyFont="1" applyFill="1" applyBorder="1" applyAlignment="1">
      <alignment horizontal="left" vertical="center" wrapText="1"/>
    </xf>
    <xf numFmtId="0" fontId="0" fillId="11" borderId="55" xfId="0" applyFont="1" applyFill="1" applyBorder="1" applyAlignment="1">
      <alignment horizontal="left" vertical="center" wrapText="1"/>
    </xf>
    <xf numFmtId="0" fontId="0" fillId="11" borderId="63" xfId="0" applyFont="1" applyFill="1" applyBorder="1" applyAlignment="1">
      <alignment horizontal="left" vertical="center" wrapText="1"/>
    </xf>
    <xf numFmtId="0" fontId="5" fillId="14" borderId="62" xfId="0" applyFont="1" applyFill="1" applyBorder="1" applyAlignment="1">
      <alignment horizontal="left" vertical="center" wrapText="1"/>
    </xf>
    <xf numFmtId="0" fontId="0" fillId="14" borderId="55" xfId="0" applyFont="1" applyFill="1" applyBorder="1" applyAlignment="1">
      <alignment horizontal="left" vertical="center" wrapText="1"/>
    </xf>
    <xf numFmtId="0" fontId="0" fillId="14" borderId="63" xfId="0" applyFont="1" applyFill="1" applyBorder="1" applyAlignment="1">
      <alignment horizontal="left" vertical="center" wrapText="1"/>
    </xf>
    <xf numFmtId="0" fontId="5" fillId="13" borderId="62" xfId="0" applyFont="1" applyFill="1" applyBorder="1" applyAlignment="1">
      <alignment horizontal="left" vertical="center" wrapText="1"/>
    </xf>
    <xf numFmtId="0" fontId="0" fillId="13" borderId="55" xfId="0" applyFont="1" applyFill="1" applyBorder="1" applyAlignment="1">
      <alignment horizontal="left" vertical="center" wrapText="1"/>
    </xf>
    <xf numFmtId="0" fontId="0" fillId="13" borderId="63" xfId="0" applyFont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28575</xdr:rowOff>
    </xdr:from>
    <xdr:to>
      <xdr:col>2</xdr:col>
      <xdr:colOff>914400</xdr:colOff>
      <xdr:row>5</xdr:row>
      <xdr:rowOff>9525</xdr:rowOff>
    </xdr:to>
    <xdr:pic>
      <xdr:nvPicPr>
        <xdr:cNvPr id="1078" name="Picture 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90500"/>
          <a:ext cx="18097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1</xdr:row>
      <xdr:rowOff>47625</xdr:rowOff>
    </xdr:from>
    <xdr:to>
      <xdr:col>3</xdr:col>
      <xdr:colOff>800100</xdr:colOff>
      <xdr:row>5</xdr:row>
      <xdr:rowOff>47625</xdr:rowOff>
    </xdr:to>
    <xdr:pic>
      <xdr:nvPicPr>
        <xdr:cNvPr id="2101" name="Picture 2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09550"/>
          <a:ext cx="18097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752475</xdr:colOff>
      <xdr:row>5</xdr:row>
      <xdr:rowOff>28575</xdr:rowOff>
    </xdr:to>
    <xdr:pic>
      <xdr:nvPicPr>
        <xdr:cNvPr id="3125" name="Pictur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8097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381000</xdr:colOff>
      <xdr:row>6</xdr:row>
      <xdr:rowOff>64558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685925" cy="87418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20</xdr:row>
      <xdr:rowOff>28575</xdr:rowOff>
    </xdr:from>
    <xdr:to>
      <xdr:col>15</xdr:col>
      <xdr:colOff>7702</xdr:colOff>
      <xdr:row>59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2295525"/>
          <a:ext cx="4265377" cy="6445250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20</xdr:row>
      <xdr:rowOff>104775</xdr:rowOff>
    </xdr:from>
    <xdr:to>
      <xdr:col>21</xdr:col>
      <xdr:colOff>496839</xdr:colOff>
      <xdr:row>60</xdr:row>
      <xdr:rowOff>34925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2371725"/>
          <a:ext cx="4240164" cy="64071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47625</xdr:rowOff>
    </xdr:from>
    <xdr:to>
      <xdr:col>7</xdr:col>
      <xdr:colOff>547546</xdr:colOff>
      <xdr:row>59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314575"/>
          <a:ext cx="4252771" cy="642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&#54028;&#50892;&#44172;&#47476;&#47564;POGER" TargetMode="External"/><Relationship Id="rId1" Type="http://schemas.openxmlformats.org/officeDocument/2006/relationships/hyperlink" Target="http://stronglift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c/&#54028;&#50892;&#44172;&#47476;&#47564;POG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9"/>
  <sheetViews>
    <sheetView topLeftCell="A4" workbookViewId="0">
      <selection activeCell="E17" sqref="E17"/>
    </sheetView>
  </sheetViews>
  <sheetFormatPr defaultRowHeight="12.75" x14ac:dyDescent="0.2"/>
  <cols>
    <col min="1" max="1" width="5" customWidth="1"/>
    <col min="2" max="2" width="19.7109375" customWidth="1"/>
    <col min="3" max="3" width="22" customWidth="1"/>
    <col min="4" max="4" width="6.85546875" customWidth="1"/>
    <col min="5" max="5" width="17" customWidth="1"/>
    <col min="6" max="6" width="15.42578125" customWidth="1"/>
    <col min="7" max="7" width="14.28515625" customWidth="1"/>
    <col min="8" max="8" width="14.28515625" bestFit="1" customWidth="1"/>
    <col min="9" max="9" width="15.42578125" bestFit="1" customWidth="1"/>
  </cols>
  <sheetData>
    <row r="2" spans="1:9" ht="18" x14ac:dyDescent="0.25">
      <c r="A2" s="1"/>
    </row>
    <row r="3" spans="1:9" ht="27" x14ac:dyDescent="0.4">
      <c r="A3" s="1"/>
      <c r="D3" s="61" t="s">
        <v>82</v>
      </c>
    </row>
    <row r="4" spans="1:9" ht="18" x14ac:dyDescent="0.25">
      <c r="A4" s="1"/>
    </row>
    <row r="5" spans="1:9" x14ac:dyDescent="0.2">
      <c r="D5" t="s">
        <v>83</v>
      </c>
    </row>
    <row r="6" spans="1:9" x14ac:dyDescent="0.2">
      <c r="D6" s="37" t="s">
        <v>62</v>
      </c>
    </row>
    <row r="7" spans="1:9" x14ac:dyDescent="0.2">
      <c r="D7" t="s">
        <v>115</v>
      </c>
    </row>
    <row r="8" spans="1:9" x14ac:dyDescent="0.2">
      <c r="H8" t="s">
        <v>63</v>
      </c>
    </row>
    <row r="9" spans="1:9" ht="13.5" thickBot="1" x14ac:dyDescent="0.25"/>
    <row r="10" spans="1:9" ht="13.5" thickBot="1" x14ac:dyDescent="0.25">
      <c r="B10" s="14" t="s">
        <v>3</v>
      </c>
      <c r="C10" s="3" t="s">
        <v>59</v>
      </c>
      <c r="D10" s="16" t="s">
        <v>10</v>
      </c>
      <c r="E10" s="4" t="s">
        <v>11</v>
      </c>
      <c r="F10" s="4" t="s">
        <v>40</v>
      </c>
      <c r="G10" s="5" t="s">
        <v>61</v>
      </c>
      <c r="H10" s="5" t="s">
        <v>55</v>
      </c>
      <c r="I10" s="6" t="s">
        <v>64</v>
      </c>
    </row>
    <row r="11" spans="1:9" x14ac:dyDescent="0.2">
      <c r="B11" s="15" t="s">
        <v>4</v>
      </c>
      <c r="C11" s="38">
        <v>55</v>
      </c>
      <c r="D11" s="39">
        <v>5</v>
      </c>
      <c r="E11" s="36">
        <v>0.125</v>
      </c>
      <c r="F11" s="25">
        <f>(C11)/(1.0278-(0.0278*D11))</f>
        <v>61.881188118811878</v>
      </c>
      <c r="G11" s="26">
        <f>F11*(1.0278-(0.0278*3))</f>
        <v>58.440594059405939</v>
      </c>
      <c r="H11" s="26">
        <f>F11*(1.0278-(0.0278*5))</f>
        <v>55</v>
      </c>
      <c r="I11" s="27">
        <f>ROUND(H11*((1/1.025)^(PRWEEK-1))/(2*PLATE),0)*2*PLATE</f>
        <v>50</v>
      </c>
    </row>
    <row r="12" spans="1:9" x14ac:dyDescent="0.2">
      <c r="B12" s="15" t="s">
        <v>5</v>
      </c>
      <c r="C12" s="38">
        <v>50</v>
      </c>
      <c r="D12" s="39">
        <v>5</v>
      </c>
      <c r="E12" s="36">
        <v>0.125</v>
      </c>
      <c r="F12" s="25">
        <f>(C12)/(1.0278-(0.0278*D12))</f>
        <v>56.255625562556254</v>
      </c>
      <c r="G12" s="26">
        <f>F12*(1.0278-(0.0278*3))</f>
        <v>53.127812781278131</v>
      </c>
      <c r="H12" s="26">
        <f>F12*(1.0278-(0.0278*5))</f>
        <v>50</v>
      </c>
      <c r="I12" s="27">
        <f>ROUND(H12*((1/1.025)^(PRWEEK-1))/(2*PLATE),0)*2*PLATE</f>
        <v>45</v>
      </c>
    </row>
    <row r="13" spans="1:9" x14ac:dyDescent="0.2">
      <c r="B13" s="15" t="s">
        <v>8</v>
      </c>
      <c r="C13" s="38">
        <v>40</v>
      </c>
      <c r="D13" s="39">
        <v>5</v>
      </c>
      <c r="E13" s="36">
        <v>0.125</v>
      </c>
      <c r="F13" s="25">
        <f>(C13)/(1.0278-(0.0278*D13))</f>
        <v>45.004500450045001</v>
      </c>
      <c r="G13" s="26">
        <f>F13*(1.0278-(0.0278*3))</f>
        <v>42.5022502250225</v>
      </c>
      <c r="H13" s="26">
        <f>F13*(1.0278-(0.0278*5))</f>
        <v>40</v>
      </c>
      <c r="I13" s="27">
        <f>ROUND(H13*((1/1.025)^(PRWEEK-1))/(2*PLATE),0)*2*PLATE</f>
        <v>35</v>
      </c>
    </row>
    <row r="14" spans="1:9" x14ac:dyDescent="0.2">
      <c r="B14" s="7" t="s">
        <v>6</v>
      </c>
      <c r="C14" s="38">
        <v>25</v>
      </c>
      <c r="D14" s="39">
        <v>5</v>
      </c>
      <c r="E14" s="36">
        <v>0.125</v>
      </c>
      <c r="F14" s="25">
        <f>(C14)/(1.0278-(0.0278*D14))</f>
        <v>28.127812781278127</v>
      </c>
      <c r="G14" s="26">
        <f>F14*(1.0278-(0.0278*3))</f>
        <v>26.563906390639065</v>
      </c>
      <c r="H14" s="26">
        <f>F14*(1.0278-(0.0278*5))</f>
        <v>25</v>
      </c>
      <c r="I14" s="27">
        <f>ROUND(H14*((1/1.025)^(PRWEEK-1))/(2*PLATE),0)*2*PLATE</f>
        <v>25</v>
      </c>
    </row>
    <row r="15" spans="1:9" ht="13.5" thickBot="1" x14ac:dyDescent="0.25">
      <c r="B15" s="8" t="s">
        <v>7</v>
      </c>
      <c r="C15" s="40">
        <v>25</v>
      </c>
      <c r="D15" s="41">
        <v>5</v>
      </c>
      <c r="E15" s="45">
        <v>0.125</v>
      </c>
      <c r="F15" s="28">
        <f>(C15)/(1.0278-(0.0278*D15))</f>
        <v>28.127812781278127</v>
      </c>
      <c r="G15" s="29">
        <f>F15*(1.0278-(0.0278*3))</f>
        <v>26.563906390639065</v>
      </c>
      <c r="H15" s="29">
        <f>F15*(1.0278-(0.0278*5))</f>
        <v>25</v>
      </c>
      <c r="I15" s="30">
        <f>ROUND(H15*((1/1.025)^(PRWEEK-1))/(2*PLATE),0)*2*PLATE</f>
        <v>25</v>
      </c>
    </row>
    <row r="16" spans="1:9" ht="13.5" thickBot="1" x14ac:dyDescent="0.25"/>
    <row r="17" spans="2:12" ht="13.5" thickBot="1" x14ac:dyDescent="0.25">
      <c r="B17" s="186" t="s">
        <v>2</v>
      </c>
      <c r="C17" s="187"/>
      <c r="D17" s="42">
        <v>2.5</v>
      </c>
      <c r="H17" s="2" t="s">
        <v>65</v>
      </c>
    </row>
    <row r="18" spans="2:12" ht="13.5" thickBot="1" x14ac:dyDescent="0.25">
      <c r="B18" s="188" t="s">
        <v>26</v>
      </c>
      <c r="C18" s="189"/>
      <c r="D18" s="43">
        <v>4</v>
      </c>
      <c r="H18" s="46">
        <f>SQMAX+BPMAX+DLMAX</f>
        <v>163.14131413141314</v>
      </c>
    </row>
    <row r="21" spans="2:12" x14ac:dyDescent="0.2">
      <c r="B21" s="47" t="s">
        <v>66</v>
      </c>
      <c r="C21" s="47"/>
      <c r="D21" s="47"/>
      <c r="E21" s="47"/>
      <c r="F21" s="47"/>
      <c r="G21" s="44"/>
      <c r="H21" s="44"/>
      <c r="I21" s="44"/>
    </row>
    <row r="22" spans="2:12" x14ac:dyDescent="0.2">
      <c r="B22" s="32"/>
      <c r="C22" s="31" t="s">
        <v>60</v>
      </c>
      <c r="D22" s="33" t="s">
        <v>56</v>
      </c>
      <c r="E22" s="32" t="s">
        <v>114</v>
      </c>
      <c r="F22" s="32"/>
      <c r="G22" s="32"/>
      <c r="H22" s="32"/>
      <c r="I22" s="32"/>
      <c r="J22" s="32"/>
      <c r="K22" s="34"/>
      <c r="L22" s="34"/>
    </row>
    <row r="23" spans="2:12" x14ac:dyDescent="0.2">
      <c r="B23" s="32"/>
      <c r="C23" s="31" t="s">
        <v>9</v>
      </c>
      <c r="D23" s="33" t="s">
        <v>57</v>
      </c>
      <c r="E23" s="32" t="s">
        <v>79</v>
      </c>
      <c r="F23" s="32"/>
      <c r="G23" s="32"/>
      <c r="H23" s="32"/>
      <c r="I23" s="32"/>
      <c r="J23" s="32"/>
      <c r="K23" s="34"/>
      <c r="L23" s="34"/>
    </row>
    <row r="24" spans="2:12" x14ac:dyDescent="0.2">
      <c r="B24" s="32"/>
      <c r="C24" s="31" t="s">
        <v>53</v>
      </c>
      <c r="D24" s="33" t="s">
        <v>58</v>
      </c>
      <c r="E24" s="32" t="s">
        <v>92</v>
      </c>
      <c r="F24" s="32"/>
      <c r="G24" s="32"/>
      <c r="H24" s="32"/>
      <c r="I24" s="32"/>
      <c r="J24" s="32"/>
      <c r="K24" s="34"/>
      <c r="L24" s="34"/>
    </row>
    <row r="25" spans="2:12" x14ac:dyDescent="0.2">
      <c r="B25" s="32"/>
      <c r="C25" s="31" t="s">
        <v>2</v>
      </c>
      <c r="D25" s="33" t="s">
        <v>57</v>
      </c>
      <c r="E25" s="103" t="s">
        <v>93</v>
      </c>
      <c r="F25" s="32"/>
      <c r="G25" s="32"/>
      <c r="H25" s="32"/>
      <c r="I25" s="32"/>
      <c r="J25" s="32"/>
      <c r="K25" s="34"/>
      <c r="L25" s="34"/>
    </row>
    <row r="26" spans="2:12" x14ac:dyDescent="0.2">
      <c r="B26" s="32"/>
      <c r="C26" s="31" t="s">
        <v>26</v>
      </c>
      <c r="D26" s="33" t="s">
        <v>56</v>
      </c>
      <c r="E26" s="34" t="s">
        <v>76</v>
      </c>
      <c r="F26" s="32"/>
      <c r="G26" s="32"/>
      <c r="H26" s="32"/>
      <c r="I26" s="32"/>
      <c r="J26" s="32"/>
      <c r="L26" s="34"/>
    </row>
    <row r="27" spans="2:12" x14ac:dyDescent="0.2">
      <c r="B27" s="35"/>
      <c r="C27" s="35"/>
      <c r="D27" s="32"/>
      <c r="E27" s="32"/>
      <c r="F27" s="32"/>
      <c r="G27" s="32"/>
      <c r="H27" s="32"/>
      <c r="I27" s="32"/>
      <c r="J27" s="32"/>
      <c r="K27" s="34"/>
      <c r="L27" s="34"/>
    </row>
    <row r="28" spans="2:12" x14ac:dyDescent="0.2">
      <c r="B28" s="32"/>
      <c r="C28" s="32"/>
      <c r="D28" s="32"/>
      <c r="E28" s="32"/>
      <c r="F28" s="32"/>
      <c r="G28" s="32"/>
      <c r="H28" s="32"/>
      <c r="I28" s="32"/>
      <c r="J28" s="32"/>
      <c r="K28" s="34"/>
      <c r="L28" s="34"/>
    </row>
    <row r="29" spans="2:12" x14ac:dyDescent="0.2">
      <c r="B29" s="32"/>
      <c r="C29" s="32"/>
      <c r="D29" s="32"/>
      <c r="E29" s="32"/>
      <c r="F29" s="32"/>
      <c r="G29" s="32"/>
      <c r="H29" s="32"/>
      <c r="I29" s="32"/>
      <c r="J29" s="32"/>
      <c r="K29" s="34"/>
      <c r="L29" s="34"/>
    </row>
    <row r="30" spans="2:12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4"/>
      <c r="L30" s="34"/>
    </row>
    <row r="31" spans="2:12" x14ac:dyDescent="0.2">
      <c r="B31" s="32"/>
      <c r="C31" s="32"/>
      <c r="D31" s="32"/>
      <c r="E31" s="32"/>
      <c r="F31" s="32"/>
      <c r="G31" s="32"/>
      <c r="H31" s="32"/>
      <c r="I31" s="32"/>
      <c r="J31" s="32"/>
      <c r="K31" s="34"/>
      <c r="L31" s="34"/>
    </row>
    <row r="32" spans="2:12" x14ac:dyDescent="0.2">
      <c r="B32" s="32"/>
      <c r="C32" s="32"/>
      <c r="D32" s="32"/>
      <c r="E32" s="32"/>
      <c r="F32" s="32"/>
      <c r="G32" s="32"/>
      <c r="H32" s="32"/>
      <c r="I32" s="32"/>
      <c r="J32" s="32"/>
      <c r="K32" s="34"/>
      <c r="L32" s="34"/>
    </row>
    <row r="33" spans="2:12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2:12" x14ac:dyDescent="0.2">
      <c r="B34" s="58" t="s">
        <v>77</v>
      </c>
      <c r="C34" s="58"/>
      <c r="D34" s="58"/>
      <c r="E34" s="58"/>
      <c r="F34" s="58"/>
      <c r="G34" s="58"/>
      <c r="H34" s="57"/>
    </row>
    <row r="35" spans="2:12" x14ac:dyDescent="0.2">
      <c r="B35" s="58"/>
      <c r="C35" s="58"/>
      <c r="D35" s="58"/>
      <c r="E35" s="58"/>
      <c r="F35" s="58"/>
      <c r="G35" s="58"/>
      <c r="H35" s="57"/>
    </row>
    <row r="36" spans="2:12" x14ac:dyDescent="0.2">
      <c r="B36" s="59" t="s">
        <v>78</v>
      </c>
      <c r="C36" s="58"/>
      <c r="D36" s="58"/>
      <c r="E36" s="58"/>
      <c r="F36" s="58"/>
      <c r="G36" s="58"/>
      <c r="H36" s="57"/>
    </row>
    <row r="37" spans="2:12" x14ac:dyDescent="0.2">
      <c r="B37" s="58" t="s">
        <v>0</v>
      </c>
      <c r="C37" s="58"/>
      <c r="D37" s="58"/>
      <c r="E37" s="58"/>
      <c r="F37" s="58"/>
      <c r="G37" s="58"/>
      <c r="H37" s="57"/>
    </row>
    <row r="38" spans="2:12" x14ac:dyDescent="0.2">
      <c r="B38" s="58"/>
      <c r="C38" s="58"/>
      <c r="D38" s="58"/>
      <c r="E38" s="58"/>
      <c r="F38" s="58"/>
      <c r="G38" s="58"/>
      <c r="H38" s="57"/>
    </row>
    <row r="39" spans="2:12" x14ac:dyDescent="0.2">
      <c r="B39" s="60" t="s">
        <v>1</v>
      </c>
      <c r="C39" s="58"/>
      <c r="D39" s="58"/>
      <c r="E39" s="58"/>
      <c r="F39" s="58"/>
      <c r="G39" s="58"/>
      <c r="H39" s="57"/>
    </row>
  </sheetData>
  <sheetProtection selectLockedCells="1" selectUnlockedCells="1"/>
  <mergeCells count="2">
    <mergeCell ref="B17:C17"/>
    <mergeCell ref="B18:C18"/>
  </mergeCells>
  <phoneticPr fontId="4" type="noConversion"/>
  <hyperlinks>
    <hyperlink ref="B39" r:id="rId1" xr:uid="{00000000-0004-0000-0000-000000000000}"/>
    <hyperlink ref="D6" r:id="rId2" xr:uid="{00000000-0004-0000-0000-000001000000}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63"/>
  <sheetViews>
    <sheetView tabSelected="1" workbookViewId="0">
      <selection activeCell="E39" sqref="E39"/>
    </sheetView>
  </sheetViews>
  <sheetFormatPr defaultRowHeight="12.75" x14ac:dyDescent="0.2"/>
  <cols>
    <col min="1" max="1" width="4.5703125" customWidth="1"/>
    <col min="2" max="2" width="7.7109375" bestFit="1" customWidth="1"/>
    <col min="3" max="3" width="15.140625" customWidth="1"/>
    <col min="4" max="4" width="14.42578125" bestFit="1" customWidth="1"/>
    <col min="5" max="16" width="7.85546875" customWidth="1"/>
  </cols>
  <sheetData>
    <row r="2" spans="1:16" ht="18.75" thickBot="1" x14ac:dyDescent="0.3">
      <c r="A2" s="1"/>
      <c r="M2" t="s">
        <v>85</v>
      </c>
    </row>
    <row r="3" spans="1:16" ht="18.75" customHeight="1" x14ac:dyDescent="0.25">
      <c r="A3" s="1"/>
      <c r="E3" s="190" t="s">
        <v>80</v>
      </c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2"/>
    </row>
    <row r="4" spans="1:16" ht="18" customHeight="1" x14ac:dyDescent="0.25">
      <c r="A4" s="1"/>
      <c r="E4" s="193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5"/>
    </row>
    <row r="5" spans="1:16" ht="18.75" customHeight="1" thickBot="1" x14ac:dyDescent="0.3">
      <c r="A5" s="1"/>
      <c r="E5" s="196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</row>
    <row r="6" spans="1:16" ht="13.5" thickBot="1" x14ac:dyDescent="0.25">
      <c r="E6" s="207" t="s">
        <v>84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</row>
    <row r="7" spans="1:16" ht="13.5" thickBot="1" x14ac:dyDescent="0.25">
      <c r="B7" s="18" t="s">
        <v>51</v>
      </c>
      <c r="C7" s="24" t="s">
        <v>15</v>
      </c>
      <c r="D7" s="16" t="s">
        <v>52</v>
      </c>
      <c r="E7" s="11">
        <v>1</v>
      </c>
      <c r="F7" s="11">
        <v>2</v>
      </c>
      <c r="G7" s="11">
        <v>3</v>
      </c>
      <c r="H7" s="11">
        <v>4</v>
      </c>
      <c r="I7" s="11">
        <v>5</v>
      </c>
      <c r="J7" s="11">
        <v>6</v>
      </c>
      <c r="K7" s="11">
        <v>7</v>
      </c>
      <c r="L7" s="11">
        <v>8</v>
      </c>
      <c r="M7" s="11">
        <v>9</v>
      </c>
      <c r="N7" s="11">
        <v>10</v>
      </c>
      <c r="O7" s="11">
        <v>11</v>
      </c>
      <c r="P7" s="12">
        <v>12</v>
      </c>
    </row>
    <row r="8" spans="1:16" x14ac:dyDescent="0.2">
      <c r="B8" s="212" t="s">
        <v>73</v>
      </c>
      <c r="C8" s="199" t="s">
        <v>86</v>
      </c>
      <c r="D8" s="50">
        <v>5</v>
      </c>
      <c r="E8" s="146">
        <f t="shared" ref="E8:P8" si="0">ROUND(E12*(1-SQINT*4)/(2*PLATE),0)*2*PLATE</f>
        <v>25</v>
      </c>
      <c r="F8" s="139">
        <f>ROUND(F12*(1-SQINT*4)/(2*PLATE),0)*2*PLATE</f>
        <v>25</v>
      </c>
      <c r="G8" s="139">
        <f t="shared" si="0"/>
        <v>30</v>
      </c>
      <c r="H8" s="139">
        <f t="shared" si="0"/>
        <v>30</v>
      </c>
      <c r="I8" s="139">
        <f t="shared" si="0"/>
        <v>30</v>
      </c>
      <c r="J8" s="139">
        <f t="shared" si="0"/>
        <v>30</v>
      </c>
      <c r="K8" s="139">
        <f t="shared" si="0"/>
        <v>30</v>
      </c>
      <c r="L8" s="139">
        <f t="shared" si="0"/>
        <v>30</v>
      </c>
      <c r="M8" s="139">
        <f t="shared" si="0"/>
        <v>30</v>
      </c>
      <c r="N8" s="139">
        <f t="shared" si="0"/>
        <v>30</v>
      </c>
      <c r="O8" s="139">
        <f t="shared" si="0"/>
        <v>35</v>
      </c>
      <c r="P8" s="140">
        <f t="shared" si="0"/>
        <v>35</v>
      </c>
    </row>
    <row r="9" spans="1:16" x14ac:dyDescent="0.2">
      <c r="B9" s="213"/>
      <c r="C9" s="200"/>
      <c r="D9" s="48">
        <v>5</v>
      </c>
      <c r="E9" s="159">
        <f t="shared" ref="E9:P9" si="1">ROUND(E12*(1-SQINT*3)/(2*PLATE),0)*2*PLATE</f>
        <v>30</v>
      </c>
      <c r="F9" s="141">
        <f t="shared" si="1"/>
        <v>30</v>
      </c>
      <c r="G9" s="141">
        <f t="shared" si="1"/>
        <v>35</v>
      </c>
      <c r="H9" s="141">
        <f t="shared" si="1"/>
        <v>35</v>
      </c>
      <c r="I9" s="141">
        <f t="shared" si="1"/>
        <v>35</v>
      </c>
      <c r="J9" s="141">
        <f t="shared" si="1"/>
        <v>35</v>
      </c>
      <c r="K9" s="141">
        <f t="shared" si="1"/>
        <v>40</v>
      </c>
      <c r="L9" s="141">
        <f t="shared" si="1"/>
        <v>40</v>
      </c>
      <c r="M9" s="141">
        <f t="shared" si="1"/>
        <v>40</v>
      </c>
      <c r="N9" s="141">
        <f t="shared" si="1"/>
        <v>40</v>
      </c>
      <c r="O9" s="141">
        <f t="shared" si="1"/>
        <v>40</v>
      </c>
      <c r="P9" s="142">
        <f t="shared" si="1"/>
        <v>40</v>
      </c>
    </row>
    <row r="10" spans="1:16" x14ac:dyDescent="0.2">
      <c r="B10" s="213"/>
      <c r="C10" s="200"/>
      <c r="D10" s="48">
        <v>5</v>
      </c>
      <c r="E10" s="159">
        <f t="shared" ref="E10:P10" si="2">ROUND(E12*(1-SQINT*2)/(2*PLATE),0)*2*PLATE</f>
        <v>40</v>
      </c>
      <c r="F10" s="141">
        <f t="shared" si="2"/>
        <v>40</v>
      </c>
      <c r="G10" s="141">
        <f t="shared" si="2"/>
        <v>40</v>
      </c>
      <c r="H10" s="141">
        <f t="shared" si="2"/>
        <v>40</v>
      </c>
      <c r="I10" s="141">
        <f t="shared" si="2"/>
        <v>40</v>
      </c>
      <c r="J10" s="141">
        <f t="shared" si="2"/>
        <v>40</v>
      </c>
      <c r="K10" s="141">
        <f t="shared" si="2"/>
        <v>45</v>
      </c>
      <c r="L10" s="141">
        <f t="shared" si="2"/>
        <v>45</v>
      </c>
      <c r="M10" s="141">
        <f t="shared" si="2"/>
        <v>45</v>
      </c>
      <c r="N10" s="141">
        <f t="shared" si="2"/>
        <v>45</v>
      </c>
      <c r="O10" s="141">
        <f t="shared" si="2"/>
        <v>50</v>
      </c>
      <c r="P10" s="142">
        <f t="shared" si="2"/>
        <v>50</v>
      </c>
    </row>
    <row r="11" spans="1:16" x14ac:dyDescent="0.2">
      <c r="B11" s="213"/>
      <c r="C11" s="200"/>
      <c r="D11" s="48">
        <v>5</v>
      </c>
      <c r="E11" s="159">
        <f t="shared" ref="E11:P11" si="3">ROUND(E12*(1-SQINT)/(2*PLATE),0)*2*PLATE</f>
        <v>45</v>
      </c>
      <c r="F11" s="141">
        <f t="shared" si="3"/>
        <v>45</v>
      </c>
      <c r="G11" s="141">
        <f t="shared" si="3"/>
        <v>50</v>
      </c>
      <c r="H11" s="141">
        <f t="shared" si="3"/>
        <v>50</v>
      </c>
      <c r="I11" s="141">
        <f t="shared" si="3"/>
        <v>50</v>
      </c>
      <c r="J11" s="141">
        <f t="shared" si="3"/>
        <v>50</v>
      </c>
      <c r="K11" s="141">
        <f t="shared" si="3"/>
        <v>55</v>
      </c>
      <c r="L11" s="141">
        <f t="shared" si="3"/>
        <v>55</v>
      </c>
      <c r="M11" s="141">
        <f t="shared" si="3"/>
        <v>55</v>
      </c>
      <c r="N11" s="141">
        <f t="shared" si="3"/>
        <v>55</v>
      </c>
      <c r="O11" s="141">
        <f t="shared" si="3"/>
        <v>55</v>
      </c>
      <c r="P11" s="142">
        <f t="shared" si="3"/>
        <v>55</v>
      </c>
    </row>
    <row r="12" spans="1:16" x14ac:dyDescent="0.2">
      <c r="B12" s="213"/>
      <c r="C12" s="200"/>
      <c r="D12" s="52" t="s">
        <v>116</v>
      </c>
      <c r="E12" s="160">
        <f>SQ</f>
        <v>50</v>
      </c>
      <c r="F12" s="143">
        <f t="shared" ref="F12:P12" si="4">ROUND(SQ*(1.025^E7)/(2*PLATE),0)*2*PLATE</f>
        <v>50</v>
      </c>
      <c r="G12" s="143">
        <f t="shared" si="4"/>
        <v>55</v>
      </c>
      <c r="H12" s="143">
        <f t="shared" si="4"/>
        <v>55</v>
      </c>
      <c r="I12" s="143">
        <f t="shared" si="4"/>
        <v>55</v>
      </c>
      <c r="J12" s="143">
        <f t="shared" si="4"/>
        <v>55</v>
      </c>
      <c r="K12" s="143">
        <f t="shared" si="4"/>
        <v>60</v>
      </c>
      <c r="L12" s="143">
        <f t="shared" si="4"/>
        <v>60</v>
      </c>
      <c r="M12" s="143">
        <f t="shared" si="4"/>
        <v>60</v>
      </c>
      <c r="N12" s="143">
        <f t="shared" si="4"/>
        <v>60</v>
      </c>
      <c r="O12" s="143">
        <f t="shared" si="4"/>
        <v>65</v>
      </c>
      <c r="P12" s="144">
        <f t="shared" si="4"/>
        <v>65</v>
      </c>
    </row>
    <row r="13" spans="1:16" x14ac:dyDescent="0.2">
      <c r="B13" s="213"/>
      <c r="C13" s="201"/>
      <c r="D13" s="112" t="s">
        <v>111</v>
      </c>
      <c r="E13" s="161">
        <f>E9</f>
        <v>30</v>
      </c>
      <c r="F13" s="145">
        <f t="shared" ref="F13:P13" si="5">F9</f>
        <v>30</v>
      </c>
      <c r="G13" s="145">
        <f t="shared" si="5"/>
        <v>35</v>
      </c>
      <c r="H13" s="145">
        <f t="shared" si="5"/>
        <v>35</v>
      </c>
      <c r="I13" s="145">
        <f t="shared" si="5"/>
        <v>35</v>
      </c>
      <c r="J13" s="145">
        <f t="shared" si="5"/>
        <v>35</v>
      </c>
      <c r="K13" s="145">
        <f t="shared" si="5"/>
        <v>40</v>
      </c>
      <c r="L13" s="145">
        <f t="shared" si="5"/>
        <v>40</v>
      </c>
      <c r="M13" s="145">
        <f t="shared" si="5"/>
        <v>40</v>
      </c>
      <c r="N13" s="145">
        <f t="shared" si="5"/>
        <v>40</v>
      </c>
      <c r="O13" s="145">
        <f t="shared" si="5"/>
        <v>40</v>
      </c>
      <c r="P13" s="162">
        <f t="shared" si="5"/>
        <v>40</v>
      </c>
    </row>
    <row r="14" spans="1:16" x14ac:dyDescent="0.2">
      <c r="B14" s="213"/>
      <c r="C14" s="202" t="s">
        <v>67</v>
      </c>
      <c r="D14" s="49">
        <v>5</v>
      </c>
      <c r="E14" s="163">
        <f t="shared" ref="E14:P14" si="6">ROUND(E18*(1-BPINT*4)/(2*PLATE),0)*2*PLATE</f>
        <v>25</v>
      </c>
      <c r="F14" s="136">
        <f t="shared" si="6"/>
        <v>25</v>
      </c>
      <c r="G14" s="136">
        <f t="shared" si="6"/>
        <v>25</v>
      </c>
      <c r="H14" s="136">
        <f t="shared" si="6"/>
        <v>25</v>
      </c>
      <c r="I14" s="136">
        <f t="shared" si="6"/>
        <v>25</v>
      </c>
      <c r="J14" s="136">
        <f t="shared" si="6"/>
        <v>25</v>
      </c>
      <c r="K14" s="136">
        <f t="shared" si="6"/>
        <v>25</v>
      </c>
      <c r="L14" s="136">
        <f t="shared" si="6"/>
        <v>30</v>
      </c>
      <c r="M14" s="136">
        <f t="shared" si="6"/>
        <v>30</v>
      </c>
      <c r="N14" s="136">
        <f t="shared" si="6"/>
        <v>30</v>
      </c>
      <c r="O14" s="136">
        <f t="shared" si="6"/>
        <v>30</v>
      </c>
      <c r="P14" s="137">
        <f t="shared" si="6"/>
        <v>30</v>
      </c>
    </row>
    <row r="15" spans="1:16" x14ac:dyDescent="0.2">
      <c r="B15" s="213"/>
      <c r="C15" s="200"/>
      <c r="D15" s="48">
        <v>5</v>
      </c>
      <c r="E15" s="164">
        <f t="shared" ref="E15:P15" si="7">ROUND(E18*(1-BPINT*3)/(2*PLATE),0)*2*PLATE</f>
        <v>30</v>
      </c>
      <c r="F15" s="132">
        <f t="shared" si="7"/>
        <v>30</v>
      </c>
      <c r="G15" s="132">
        <f t="shared" si="7"/>
        <v>30</v>
      </c>
      <c r="H15" s="132">
        <f t="shared" si="7"/>
        <v>30</v>
      </c>
      <c r="I15" s="132">
        <f t="shared" si="7"/>
        <v>30</v>
      </c>
      <c r="J15" s="132">
        <f t="shared" si="7"/>
        <v>30</v>
      </c>
      <c r="K15" s="132">
        <f t="shared" si="7"/>
        <v>30</v>
      </c>
      <c r="L15" s="132">
        <f t="shared" si="7"/>
        <v>35</v>
      </c>
      <c r="M15" s="132">
        <f t="shared" si="7"/>
        <v>35</v>
      </c>
      <c r="N15" s="132">
        <f t="shared" si="7"/>
        <v>35</v>
      </c>
      <c r="O15" s="132">
        <f t="shared" si="7"/>
        <v>40</v>
      </c>
      <c r="P15" s="133">
        <f t="shared" si="7"/>
        <v>40</v>
      </c>
    </row>
    <row r="16" spans="1:16" x14ac:dyDescent="0.2">
      <c r="B16" s="213"/>
      <c r="C16" s="200"/>
      <c r="D16" s="48">
        <v>5</v>
      </c>
      <c r="E16" s="164">
        <f t="shared" ref="E16:P16" si="8">ROUND(E18*(1-BPINT*2)/(2*PLATE),0)*2*PLATE</f>
        <v>35</v>
      </c>
      <c r="F16" s="132">
        <f t="shared" si="8"/>
        <v>35</v>
      </c>
      <c r="G16" s="132">
        <f t="shared" si="8"/>
        <v>35</v>
      </c>
      <c r="H16" s="132">
        <f t="shared" si="8"/>
        <v>40</v>
      </c>
      <c r="I16" s="132">
        <f t="shared" si="8"/>
        <v>40</v>
      </c>
      <c r="J16" s="132">
        <f t="shared" si="8"/>
        <v>40</v>
      </c>
      <c r="K16" s="132">
        <f t="shared" si="8"/>
        <v>40</v>
      </c>
      <c r="L16" s="132">
        <f t="shared" si="8"/>
        <v>40</v>
      </c>
      <c r="M16" s="132">
        <f t="shared" si="8"/>
        <v>40</v>
      </c>
      <c r="N16" s="132">
        <f t="shared" si="8"/>
        <v>40</v>
      </c>
      <c r="O16" s="132">
        <f t="shared" si="8"/>
        <v>45</v>
      </c>
      <c r="P16" s="133">
        <f t="shared" si="8"/>
        <v>45</v>
      </c>
    </row>
    <row r="17" spans="2:16" x14ac:dyDescent="0.2">
      <c r="B17" s="213"/>
      <c r="C17" s="200"/>
      <c r="D17" s="48">
        <v>5</v>
      </c>
      <c r="E17" s="164">
        <f t="shared" ref="E17:P17" si="9">ROUND(E18*(1-BPINT)/(2*PLATE),0)*2*PLATE</f>
        <v>40</v>
      </c>
      <c r="F17" s="132">
        <f t="shared" si="9"/>
        <v>40</v>
      </c>
      <c r="G17" s="132">
        <f t="shared" si="9"/>
        <v>40</v>
      </c>
      <c r="H17" s="132">
        <f t="shared" si="9"/>
        <v>45</v>
      </c>
      <c r="I17" s="132">
        <f t="shared" si="9"/>
        <v>45</v>
      </c>
      <c r="J17" s="132">
        <f t="shared" si="9"/>
        <v>45</v>
      </c>
      <c r="K17" s="132">
        <f t="shared" si="9"/>
        <v>45</v>
      </c>
      <c r="L17" s="132">
        <f t="shared" si="9"/>
        <v>50</v>
      </c>
      <c r="M17" s="132">
        <f t="shared" si="9"/>
        <v>50</v>
      </c>
      <c r="N17" s="132">
        <f t="shared" si="9"/>
        <v>50</v>
      </c>
      <c r="O17" s="132">
        <f t="shared" si="9"/>
        <v>55</v>
      </c>
      <c r="P17" s="133">
        <f t="shared" si="9"/>
        <v>55</v>
      </c>
    </row>
    <row r="18" spans="2:16" x14ac:dyDescent="0.2">
      <c r="B18" s="213"/>
      <c r="C18" s="200"/>
      <c r="D18" s="52" t="s">
        <v>116</v>
      </c>
      <c r="E18" s="165">
        <f>BP</f>
        <v>45</v>
      </c>
      <c r="F18" s="134">
        <f t="shared" ref="F18:P18" si="10">ROUND(BP*(1.025^E7)/(2*PLATE),0)*2*PLATE</f>
        <v>45</v>
      </c>
      <c r="G18" s="134">
        <f t="shared" si="10"/>
        <v>45</v>
      </c>
      <c r="H18" s="134">
        <f t="shared" si="10"/>
        <v>50</v>
      </c>
      <c r="I18" s="134">
        <f t="shared" si="10"/>
        <v>50</v>
      </c>
      <c r="J18" s="134">
        <f t="shared" si="10"/>
        <v>50</v>
      </c>
      <c r="K18" s="134">
        <f t="shared" si="10"/>
        <v>50</v>
      </c>
      <c r="L18" s="134">
        <f t="shared" si="10"/>
        <v>55</v>
      </c>
      <c r="M18" s="134">
        <f t="shared" si="10"/>
        <v>55</v>
      </c>
      <c r="N18" s="134">
        <f t="shared" si="10"/>
        <v>55</v>
      </c>
      <c r="O18" s="134">
        <f t="shared" si="10"/>
        <v>60</v>
      </c>
      <c r="P18" s="135">
        <f t="shared" si="10"/>
        <v>60</v>
      </c>
    </row>
    <row r="19" spans="2:16" x14ac:dyDescent="0.2">
      <c r="B19" s="213"/>
      <c r="C19" s="203"/>
      <c r="D19" s="113" t="s">
        <v>112</v>
      </c>
      <c r="E19" s="166">
        <f>E15</f>
        <v>30</v>
      </c>
      <c r="F19" s="138">
        <f t="shared" ref="F19:P19" si="11">F15</f>
        <v>30</v>
      </c>
      <c r="G19" s="138">
        <f t="shared" si="11"/>
        <v>30</v>
      </c>
      <c r="H19" s="138">
        <f t="shared" si="11"/>
        <v>30</v>
      </c>
      <c r="I19" s="138">
        <f t="shared" si="11"/>
        <v>30</v>
      </c>
      <c r="J19" s="138">
        <f t="shared" si="11"/>
        <v>30</v>
      </c>
      <c r="K19" s="138">
        <f t="shared" si="11"/>
        <v>30</v>
      </c>
      <c r="L19" s="138">
        <f t="shared" si="11"/>
        <v>35</v>
      </c>
      <c r="M19" s="138">
        <f t="shared" si="11"/>
        <v>35</v>
      </c>
      <c r="N19" s="138">
        <f t="shared" si="11"/>
        <v>35</v>
      </c>
      <c r="O19" s="138">
        <f t="shared" si="11"/>
        <v>40</v>
      </c>
      <c r="P19" s="167">
        <f t="shared" si="11"/>
        <v>40</v>
      </c>
    </row>
    <row r="20" spans="2:16" ht="13.5" thickBot="1" x14ac:dyDescent="0.25">
      <c r="B20" s="213"/>
      <c r="C20" s="230" t="s">
        <v>68</v>
      </c>
      <c r="D20" s="111">
        <v>5</v>
      </c>
      <c r="E20" s="168">
        <f t="shared" ref="E20:P20" si="12">ROUND(E24*(1-BBRINT*4)/(2*PLATE),0)*2*PLATE</f>
        <v>15</v>
      </c>
      <c r="F20" s="149">
        <f t="shared" si="12"/>
        <v>15</v>
      </c>
      <c r="G20" s="149">
        <f t="shared" si="12"/>
        <v>15</v>
      </c>
      <c r="H20" s="149">
        <f t="shared" si="12"/>
        <v>15</v>
      </c>
      <c r="I20" s="149">
        <f t="shared" si="12"/>
        <v>15</v>
      </c>
      <c r="J20" s="149">
        <f t="shared" si="12"/>
        <v>15</v>
      </c>
      <c r="K20" s="149">
        <f t="shared" si="12"/>
        <v>15</v>
      </c>
      <c r="L20" s="149">
        <f t="shared" si="12"/>
        <v>15</v>
      </c>
      <c r="M20" s="149">
        <f t="shared" si="12"/>
        <v>15</v>
      </c>
      <c r="N20" s="149">
        <f t="shared" si="12"/>
        <v>15</v>
      </c>
      <c r="O20" s="149">
        <f t="shared" si="12"/>
        <v>15</v>
      </c>
      <c r="P20" s="150">
        <f t="shared" si="12"/>
        <v>20</v>
      </c>
    </row>
    <row r="21" spans="2:16" ht="13.5" thickBot="1" x14ac:dyDescent="0.25">
      <c r="B21" s="213"/>
      <c r="C21" s="229"/>
      <c r="D21" s="48">
        <v>5</v>
      </c>
      <c r="E21" s="159">
        <f t="shared" ref="E21:P21" si="13">ROUND(E24*(1-BBRINT*3)/(2*PLATE),0)*2*PLATE</f>
        <v>15</v>
      </c>
      <c r="F21" s="141">
        <f t="shared" si="13"/>
        <v>15</v>
      </c>
      <c r="G21" s="141">
        <f t="shared" si="13"/>
        <v>15</v>
      </c>
      <c r="H21" s="141">
        <f t="shared" si="13"/>
        <v>15</v>
      </c>
      <c r="I21" s="141">
        <f t="shared" si="13"/>
        <v>20</v>
      </c>
      <c r="J21" s="141">
        <f t="shared" si="13"/>
        <v>20</v>
      </c>
      <c r="K21" s="141">
        <f t="shared" si="13"/>
        <v>20</v>
      </c>
      <c r="L21" s="141">
        <f t="shared" si="13"/>
        <v>20</v>
      </c>
      <c r="M21" s="141">
        <f t="shared" si="13"/>
        <v>20</v>
      </c>
      <c r="N21" s="141">
        <f t="shared" si="13"/>
        <v>20</v>
      </c>
      <c r="O21" s="141">
        <f t="shared" si="13"/>
        <v>20</v>
      </c>
      <c r="P21" s="142">
        <f t="shared" si="13"/>
        <v>20</v>
      </c>
    </row>
    <row r="22" spans="2:16" ht="13.5" thickBot="1" x14ac:dyDescent="0.25">
      <c r="B22" s="213"/>
      <c r="C22" s="229"/>
      <c r="D22" s="48">
        <v>5</v>
      </c>
      <c r="E22" s="159">
        <f t="shared" ref="E22:P22" si="14">ROUND(E24*(1-BBRINT*2)/(2*PLATE),0)*2*PLATE</f>
        <v>20</v>
      </c>
      <c r="F22" s="141">
        <f t="shared" si="14"/>
        <v>20</v>
      </c>
      <c r="G22" s="141">
        <f t="shared" si="14"/>
        <v>20</v>
      </c>
      <c r="H22" s="141">
        <f t="shared" si="14"/>
        <v>20</v>
      </c>
      <c r="I22" s="141">
        <f t="shared" si="14"/>
        <v>25</v>
      </c>
      <c r="J22" s="141">
        <f t="shared" si="14"/>
        <v>25</v>
      </c>
      <c r="K22" s="141">
        <f t="shared" si="14"/>
        <v>25</v>
      </c>
      <c r="L22" s="141">
        <f t="shared" si="14"/>
        <v>25</v>
      </c>
      <c r="M22" s="141">
        <f t="shared" si="14"/>
        <v>25</v>
      </c>
      <c r="N22" s="141">
        <f t="shared" si="14"/>
        <v>25</v>
      </c>
      <c r="O22" s="141">
        <f t="shared" si="14"/>
        <v>25</v>
      </c>
      <c r="P22" s="142">
        <f t="shared" si="14"/>
        <v>25</v>
      </c>
    </row>
    <row r="23" spans="2:16" ht="13.5" thickBot="1" x14ac:dyDescent="0.25">
      <c r="B23" s="213"/>
      <c r="C23" s="229"/>
      <c r="D23" s="48">
        <v>5</v>
      </c>
      <c r="E23" s="159">
        <f>ROUND(E24*(1-BBRINT)/(2*PLATE),0)*2*PLATE</f>
        <v>20</v>
      </c>
      <c r="F23" s="141">
        <f t="shared" ref="F23:P23" si="15">ROUND(F24*(1-BBRINT)/(2*PLATE),0)*2*PLATE</f>
        <v>20</v>
      </c>
      <c r="G23" s="141">
        <f t="shared" si="15"/>
        <v>20</v>
      </c>
      <c r="H23" s="141">
        <f t="shared" si="15"/>
        <v>20</v>
      </c>
      <c r="I23" s="141">
        <f t="shared" si="15"/>
        <v>25</v>
      </c>
      <c r="J23" s="141">
        <f t="shared" si="15"/>
        <v>25</v>
      </c>
      <c r="K23" s="141">
        <f t="shared" si="15"/>
        <v>25</v>
      </c>
      <c r="L23" s="141">
        <f t="shared" si="15"/>
        <v>25</v>
      </c>
      <c r="M23" s="141">
        <f t="shared" si="15"/>
        <v>25</v>
      </c>
      <c r="N23" s="141">
        <f t="shared" si="15"/>
        <v>25</v>
      </c>
      <c r="O23" s="141">
        <f t="shared" si="15"/>
        <v>25</v>
      </c>
      <c r="P23" s="142">
        <f t="shared" si="15"/>
        <v>30</v>
      </c>
    </row>
    <row r="24" spans="2:16" x14ac:dyDescent="0.2">
      <c r="B24" s="213"/>
      <c r="C24" s="231"/>
      <c r="D24" s="52" t="s">
        <v>116</v>
      </c>
      <c r="E24" s="169">
        <f>BBR</f>
        <v>25</v>
      </c>
      <c r="F24" s="151">
        <f t="shared" ref="F24:P24" si="16">ROUND(BBR*(1.025^E7)/(2*PLATE),0)*2*PLATE</f>
        <v>25</v>
      </c>
      <c r="G24" s="151">
        <f t="shared" si="16"/>
        <v>25</v>
      </c>
      <c r="H24" s="151">
        <f t="shared" si="16"/>
        <v>25</v>
      </c>
      <c r="I24" s="151">
        <f t="shared" si="16"/>
        <v>30</v>
      </c>
      <c r="J24" s="151">
        <f t="shared" si="16"/>
        <v>30</v>
      </c>
      <c r="K24" s="151">
        <f t="shared" si="16"/>
        <v>30</v>
      </c>
      <c r="L24" s="151">
        <f t="shared" si="16"/>
        <v>30</v>
      </c>
      <c r="M24" s="151">
        <f t="shared" si="16"/>
        <v>30</v>
      </c>
      <c r="N24" s="151">
        <f t="shared" si="16"/>
        <v>30</v>
      </c>
      <c r="O24" s="151">
        <f t="shared" si="16"/>
        <v>30</v>
      </c>
      <c r="P24" s="152">
        <f t="shared" si="16"/>
        <v>35</v>
      </c>
    </row>
    <row r="25" spans="2:16" ht="13.5" thickBot="1" x14ac:dyDescent="0.25">
      <c r="B25" s="213"/>
      <c r="C25" s="208" t="s">
        <v>105</v>
      </c>
      <c r="D25" s="209"/>
      <c r="E25" s="204" t="s">
        <v>122</v>
      </c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6"/>
    </row>
    <row r="26" spans="2:16" ht="13.5" thickBot="1" x14ac:dyDescent="0.25">
      <c r="B26" s="212" t="s">
        <v>74</v>
      </c>
      <c r="C26" s="215" t="s">
        <v>69</v>
      </c>
      <c r="D26" s="48">
        <v>5</v>
      </c>
      <c r="E26" s="164">
        <f t="shared" ref="E26:P26" si="17">ROUND(E28*(1-DLINT*2)/(2*PLATE),0)*2*PLATE</f>
        <v>25</v>
      </c>
      <c r="F26" s="132">
        <f t="shared" si="17"/>
        <v>25</v>
      </c>
      <c r="G26" s="132">
        <f t="shared" si="17"/>
        <v>25</v>
      </c>
      <c r="H26" s="132">
        <f t="shared" si="17"/>
        <v>30</v>
      </c>
      <c r="I26" s="132">
        <f t="shared" si="17"/>
        <v>30</v>
      </c>
      <c r="J26" s="132">
        <f t="shared" si="17"/>
        <v>30</v>
      </c>
      <c r="K26" s="132">
        <f t="shared" si="17"/>
        <v>30</v>
      </c>
      <c r="L26" s="132">
        <f t="shared" si="17"/>
        <v>30</v>
      </c>
      <c r="M26" s="132">
        <f t="shared" si="17"/>
        <v>35</v>
      </c>
      <c r="N26" s="132">
        <f t="shared" si="17"/>
        <v>35</v>
      </c>
      <c r="O26" s="132">
        <f t="shared" si="17"/>
        <v>35</v>
      </c>
      <c r="P26" s="133">
        <f t="shared" si="17"/>
        <v>35</v>
      </c>
    </row>
    <row r="27" spans="2:16" ht="13.5" thickBot="1" x14ac:dyDescent="0.25">
      <c r="B27" s="213"/>
      <c r="C27" s="229"/>
      <c r="D27" s="48">
        <v>5</v>
      </c>
      <c r="E27" s="164">
        <f>ROUND(E28*(1-DLINT)/(2*PLATE),0)*2*PLATE</f>
        <v>30</v>
      </c>
      <c r="F27" s="132">
        <f t="shared" ref="F27:P27" si="18">ROUND(F28*(1-DLINT)/(2*PLATE),0)*2*PLATE</f>
        <v>30</v>
      </c>
      <c r="G27" s="132">
        <f t="shared" si="18"/>
        <v>30</v>
      </c>
      <c r="H27" s="132">
        <f t="shared" si="18"/>
        <v>35</v>
      </c>
      <c r="I27" s="132">
        <f t="shared" si="18"/>
        <v>35</v>
      </c>
      <c r="J27" s="132">
        <f t="shared" si="18"/>
        <v>35</v>
      </c>
      <c r="K27" s="132">
        <f t="shared" si="18"/>
        <v>35</v>
      </c>
      <c r="L27" s="132">
        <f t="shared" si="18"/>
        <v>35</v>
      </c>
      <c r="M27" s="132">
        <f t="shared" si="18"/>
        <v>40</v>
      </c>
      <c r="N27" s="132">
        <f t="shared" si="18"/>
        <v>40</v>
      </c>
      <c r="O27" s="132">
        <f t="shared" si="18"/>
        <v>40</v>
      </c>
      <c r="P27" s="133">
        <f t="shared" si="18"/>
        <v>40</v>
      </c>
    </row>
    <row r="28" spans="2:16" ht="13.5" thickBot="1" x14ac:dyDescent="0.25">
      <c r="B28" s="213"/>
      <c r="C28" s="229"/>
      <c r="D28" s="102">
        <v>5</v>
      </c>
      <c r="E28" s="170">
        <f>DL</f>
        <v>35</v>
      </c>
      <c r="F28" s="156">
        <f t="shared" ref="F28:P28" si="19">ROUND(DL*(1.025^E7)/(2*PLATE),0)*2*PLATE</f>
        <v>35</v>
      </c>
      <c r="G28" s="156">
        <f t="shared" si="19"/>
        <v>35</v>
      </c>
      <c r="H28" s="156">
        <f t="shared" si="19"/>
        <v>40</v>
      </c>
      <c r="I28" s="156">
        <f t="shared" si="19"/>
        <v>40</v>
      </c>
      <c r="J28" s="156">
        <f t="shared" si="19"/>
        <v>40</v>
      </c>
      <c r="K28" s="156">
        <f t="shared" si="19"/>
        <v>40</v>
      </c>
      <c r="L28" s="156">
        <f t="shared" si="19"/>
        <v>40</v>
      </c>
      <c r="M28" s="156">
        <f t="shared" si="19"/>
        <v>45</v>
      </c>
      <c r="N28" s="156">
        <f t="shared" si="19"/>
        <v>45</v>
      </c>
      <c r="O28" s="156">
        <f t="shared" si="19"/>
        <v>45</v>
      </c>
      <c r="P28" s="157">
        <f t="shared" si="19"/>
        <v>45</v>
      </c>
    </row>
    <row r="29" spans="2:16" x14ac:dyDescent="0.2">
      <c r="B29" s="213"/>
      <c r="C29" s="222"/>
      <c r="D29" s="52" t="s">
        <v>119</v>
      </c>
      <c r="E29" s="171">
        <f t="shared" ref="E29:P29" si="20">ROUND(DL*(1.025^E7)/(2*PLATE),0)*2*PLATE</f>
        <v>35</v>
      </c>
      <c r="F29" s="158">
        <f t="shared" si="20"/>
        <v>35</v>
      </c>
      <c r="G29" s="158">
        <f t="shared" si="20"/>
        <v>40</v>
      </c>
      <c r="H29" s="158">
        <f t="shared" si="20"/>
        <v>40</v>
      </c>
      <c r="I29" s="158">
        <f t="shared" si="20"/>
        <v>40</v>
      </c>
      <c r="J29" s="158">
        <f t="shared" si="20"/>
        <v>40</v>
      </c>
      <c r="K29" s="158">
        <f t="shared" si="20"/>
        <v>40</v>
      </c>
      <c r="L29" s="158">
        <f t="shared" si="20"/>
        <v>45</v>
      </c>
      <c r="M29" s="158">
        <f t="shared" si="20"/>
        <v>45</v>
      </c>
      <c r="N29" s="158">
        <f t="shared" si="20"/>
        <v>45</v>
      </c>
      <c r="O29" s="158">
        <f t="shared" si="20"/>
        <v>45</v>
      </c>
      <c r="P29" s="172">
        <f t="shared" si="20"/>
        <v>45</v>
      </c>
    </row>
    <row r="30" spans="2:16" x14ac:dyDescent="0.2">
      <c r="B30" s="213"/>
      <c r="C30" s="221" t="s">
        <v>70</v>
      </c>
      <c r="D30" s="49">
        <v>5</v>
      </c>
      <c r="E30" s="173">
        <f t="shared" ref="E30:P30" si="21">ROUND(E33*(1-OHPINT*3)/(2*PLATE),0)*2*PLATE</f>
        <v>15</v>
      </c>
      <c r="F30" s="153">
        <f t="shared" si="21"/>
        <v>15</v>
      </c>
      <c r="G30" s="153">
        <f t="shared" si="21"/>
        <v>15</v>
      </c>
      <c r="H30" s="153">
        <f t="shared" si="21"/>
        <v>15</v>
      </c>
      <c r="I30" s="153">
        <f t="shared" si="21"/>
        <v>20</v>
      </c>
      <c r="J30" s="153">
        <f t="shared" si="21"/>
        <v>20</v>
      </c>
      <c r="K30" s="153">
        <f t="shared" si="21"/>
        <v>20</v>
      </c>
      <c r="L30" s="153">
        <f t="shared" si="21"/>
        <v>20</v>
      </c>
      <c r="M30" s="153">
        <f t="shared" si="21"/>
        <v>20</v>
      </c>
      <c r="N30" s="153">
        <f t="shared" si="21"/>
        <v>20</v>
      </c>
      <c r="O30" s="153">
        <f t="shared" si="21"/>
        <v>20</v>
      </c>
      <c r="P30" s="154">
        <f t="shared" si="21"/>
        <v>20</v>
      </c>
    </row>
    <row r="31" spans="2:16" x14ac:dyDescent="0.2">
      <c r="B31" s="213"/>
      <c r="C31" s="222"/>
      <c r="D31" s="48">
        <v>5</v>
      </c>
      <c r="E31" s="159">
        <f t="shared" ref="E31:P31" si="22">ROUND(E33*(1-OHPINT*2)/(2*PLATE),0)*2*PLATE</f>
        <v>20</v>
      </c>
      <c r="F31" s="141">
        <f t="shared" si="22"/>
        <v>20</v>
      </c>
      <c r="G31" s="141">
        <f t="shared" si="22"/>
        <v>20</v>
      </c>
      <c r="H31" s="141">
        <f t="shared" si="22"/>
        <v>20</v>
      </c>
      <c r="I31" s="141">
        <f t="shared" si="22"/>
        <v>25</v>
      </c>
      <c r="J31" s="141">
        <f t="shared" si="22"/>
        <v>25</v>
      </c>
      <c r="K31" s="141">
        <f t="shared" si="22"/>
        <v>25</v>
      </c>
      <c r="L31" s="141">
        <f t="shared" si="22"/>
        <v>25</v>
      </c>
      <c r="M31" s="141">
        <f t="shared" si="22"/>
        <v>25</v>
      </c>
      <c r="N31" s="141">
        <f t="shared" si="22"/>
        <v>25</v>
      </c>
      <c r="O31" s="141">
        <f t="shared" si="22"/>
        <v>25</v>
      </c>
      <c r="P31" s="142">
        <f t="shared" si="22"/>
        <v>25</v>
      </c>
    </row>
    <row r="32" spans="2:16" x14ac:dyDescent="0.2">
      <c r="B32" s="213"/>
      <c r="C32" s="222"/>
      <c r="D32" s="48">
        <v>5</v>
      </c>
      <c r="E32" s="159">
        <f t="shared" ref="E32:P32" si="23">ROUND(E33*(1-OHPINT)/(2*PLATE),0)*2*PLATE</f>
        <v>20</v>
      </c>
      <c r="F32" s="141">
        <f t="shared" si="23"/>
        <v>20</v>
      </c>
      <c r="G32" s="141">
        <f t="shared" si="23"/>
        <v>20</v>
      </c>
      <c r="H32" s="141">
        <f t="shared" si="23"/>
        <v>20</v>
      </c>
      <c r="I32" s="141">
        <f t="shared" si="23"/>
        <v>25</v>
      </c>
      <c r="J32" s="141">
        <f t="shared" si="23"/>
        <v>25</v>
      </c>
      <c r="K32" s="141">
        <f t="shared" si="23"/>
        <v>25</v>
      </c>
      <c r="L32" s="141">
        <f t="shared" si="23"/>
        <v>25</v>
      </c>
      <c r="M32" s="141">
        <f t="shared" si="23"/>
        <v>25</v>
      </c>
      <c r="N32" s="141">
        <f t="shared" si="23"/>
        <v>25</v>
      </c>
      <c r="O32" s="141">
        <f t="shared" si="23"/>
        <v>25</v>
      </c>
      <c r="P32" s="142">
        <f t="shared" si="23"/>
        <v>30</v>
      </c>
    </row>
    <row r="33" spans="2:16" x14ac:dyDescent="0.2">
      <c r="B33" s="213"/>
      <c r="C33" s="222"/>
      <c r="D33" s="52" t="s">
        <v>116</v>
      </c>
      <c r="E33" s="160">
        <f>OHP</f>
        <v>25</v>
      </c>
      <c r="F33" s="143">
        <f t="shared" ref="F33:P33" si="24">ROUND(OHP*(1.025^E7)/(2*PLATE),0)*2*PLATE</f>
        <v>25</v>
      </c>
      <c r="G33" s="143">
        <f t="shared" si="24"/>
        <v>25</v>
      </c>
      <c r="H33" s="143">
        <f t="shared" si="24"/>
        <v>25</v>
      </c>
      <c r="I33" s="143">
        <f t="shared" si="24"/>
        <v>30</v>
      </c>
      <c r="J33" s="143">
        <f t="shared" si="24"/>
        <v>30</v>
      </c>
      <c r="K33" s="143">
        <f t="shared" si="24"/>
        <v>30</v>
      </c>
      <c r="L33" s="143">
        <f t="shared" si="24"/>
        <v>30</v>
      </c>
      <c r="M33" s="143">
        <f t="shared" si="24"/>
        <v>30</v>
      </c>
      <c r="N33" s="143">
        <f t="shared" si="24"/>
        <v>30</v>
      </c>
      <c r="O33" s="143">
        <f t="shared" si="24"/>
        <v>30</v>
      </c>
      <c r="P33" s="144">
        <f t="shared" si="24"/>
        <v>35</v>
      </c>
    </row>
    <row r="34" spans="2:16" x14ac:dyDescent="0.2">
      <c r="B34" s="213"/>
      <c r="C34" s="223"/>
      <c r="D34" s="51" t="s">
        <v>118</v>
      </c>
      <c r="E34" s="184">
        <f t="shared" ref="E34:P34" si="25">ROUND(E33*(1-OHPINT*3)/(2*PLATE),0)*2*PLATE</f>
        <v>15</v>
      </c>
      <c r="F34" s="155">
        <f t="shared" si="25"/>
        <v>15</v>
      </c>
      <c r="G34" s="155">
        <f t="shared" si="25"/>
        <v>15</v>
      </c>
      <c r="H34" s="155">
        <f t="shared" si="25"/>
        <v>15</v>
      </c>
      <c r="I34" s="155">
        <f t="shared" si="25"/>
        <v>20</v>
      </c>
      <c r="J34" s="155">
        <f t="shared" si="25"/>
        <v>20</v>
      </c>
      <c r="K34" s="155">
        <f t="shared" si="25"/>
        <v>20</v>
      </c>
      <c r="L34" s="155">
        <f t="shared" si="25"/>
        <v>20</v>
      </c>
      <c r="M34" s="155">
        <f t="shared" si="25"/>
        <v>20</v>
      </c>
      <c r="N34" s="155">
        <f t="shared" si="25"/>
        <v>20</v>
      </c>
      <c r="O34" s="155">
        <f t="shared" si="25"/>
        <v>20</v>
      </c>
      <c r="P34" s="185">
        <f t="shared" si="25"/>
        <v>20</v>
      </c>
    </row>
    <row r="35" spans="2:16" x14ac:dyDescent="0.2">
      <c r="B35" s="213"/>
      <c r="C35" s="216" t="s">
        <v>113</v>
      </c>
      <c r="D35" s="217"/>
      <c r="E35" s="218" t="s">
        <v>123</v>
      </c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20"/>
    </row>
    <row r="36" spans="2:16" x14ac:dyDescent="0.2">
      <c r="B36" s="213"/>
      <c r="C36" s="200" t="s">
        <v>117</v>
      </c>
      <c r="D36" s="48">
        <v>5</v>
      </c>
      <c r="E36" s="174">
        <f t="shared" ref="E36:P36" si="26">E8</f>
        <v>25</v>
      </c>
      <c r="F36" s="126">
        <f t="shared" si="26"/>
        <v>25</v>
      </c>
      <c r="G36" s="126">
        <f t="shared" si="26"/>
        <v>30</v>
      </c>
      <c r="H36" s="126">
        <f t="shared" si="26"/>
        <v>30</v>
      </c>
      <c r="I36" s="126">
        <f t="shared" si="26"/>
        <v>30</v>
      </c>
      <c r="J36" s="126">
        <f t="shared" si="26"/>
        <v>30</v>
      </c>
      <c r="K36" s="126">
        <f t="shared" si="26"/>
        <v>30</v>
      </c>
      <c r="L36" s="126">
        <f t="shared" si="26"/>
        <v>30</v>
      </c>
      <c r="M36" s="126">
        <f t="shared" si="26"/>
        <v>30</v>
      </c>
      <c r="N36" s="126">
        <f t="shared" si="26"/>
        <v>30</v>
      </c>
      <c r="O36" s="126">
        <f t="shared" si="26"/>
        <v>35</v>
      </c>
      <c r="P36" s="127">
        <f t="shared" si="26"/>
        <v>35</v>
      </c>
    </row>
    <row r="37" spans="2:16" x14ac:dyDescent="0.2">
      <c r="B37" s="213"/>
      <c r="C37" s="200"/>
      <c r="D37" s="48">
        <v>5</v>
      </c>
      <c r="E37" s="174">
        <f t="shared" ref="E37:P37" si="27">E9</f>
        <v>30</v>
      </c>
      <c r="F37" s="126">
        <f t="shared" si="27"/>
        <v>30</v>
      </c>
      <c r="G37" s="126">
        <f t="shared" si="27"/>
        <v>35</v>
      </c>
      <c r="H37" s="126">
        <f t="shared" si="27"/>
        <v>35</v>
      </c>
      <c r="I37" s="126">
        <f t="shared" si="27"/>
        <v>35</v>
      </c>
      <c r="J37" s="126">
        <f t="shared" si="27"/>
        <v>35</v>
      </c>
      <c r="K37" s="126">
        <f t="shared" si="27"/>
        <v>40</v>
      </c>
      <c r="L37" s="126">
        <f t="shared" si="27"/>
        <v>40</v>
      </c>
      <c r="M37" s="126">
        <f t="shared" si="27"/>
        <v>40</v>
      </c>
      <c r="N37" s="126">
        <f t="shared" si="27"/>
        <v>40</v>
      </c>
      <c r="O37" s="126">
        <f t="shared" si="27"/>
        <v>40</v>
      </c>
      <c r="P37" s="127">
        <f t="shared" si="27"/>
        <v>40</v>
      </c>
    </row>
    <row r="38" spans="2:16" x14ac:dyDescent="0.2">
      <c r="B38" s="213"/>
      <c r="C38" s="200"/>
      <c r="D38" s="48">
        <v>5</v>
      </c>
      <c r="E38" s="174">
        <f t="shared" ref="E38:P38" si="28">E10</f>
        <v>40</v>
      </c>
      <c r="F38" s="126">
        <f t="shared" si="28"/>
        <v>40</v>
      </c>
      <c r="G38" s="126">
        <f t="shared" si="28"/>
        <v>40</v>
      </c>
      <c r="H38" s="126">
        <f t="shared" si="28"/>
        <v>40</v>
      </c>
      <c r="I38" s="126">
        <f t="shared" si="28"/>
        <v>40</v>
      </c>
      <c r="J38" s="126">
        <f t="shared" si="28"/>
        <v>40</v>
      </c>
      <c r="K38" s="126">
        <f t="shared" si="28"/>
        <v>45</v>
      </c>
      <c r="L38" s="126">
        <f t="shared" si="28"/>
        <v>45</v>
      </c>
      <c r="M38" s="126">
        <f t="shared" si="28"/>
        <v>45</v>
      </c>
      <c r="N38" s="126">
        <f t="shared" si="28"/>
        <v>45</v>
      </c>
      <c r="O38" s="126">
        <f t="shared" si="28"/>
        <v>50</v>
      </c>
      <c r="P38" s="127">
        <f t="shared" si="28"/>
        <v>50</v>
      </c>
    </row>
    <row r="39" spans="2:16" x14ac:dyDescent="0.2">
      <c r="B39" s="213"/>
      <c r="C39" s="200"/>
      <c r="D39" s="112" t="s">
        <v>107</v>
      </c>
      <c r="E39" s="174">
        <f>E37</f>
        <v>30</v>
      </c>
      <c r="F39" s="125">
        <f t="shared" ref="F39:P39" si="29">F37</f>
        <v>30</v>
      </c>
      <c r="G39" s="125">
        <f t="shared" si="29"/>
        <v>35</v>
      </c>
      <c r="H39" s="125">
        <f t="shared" si="29"/>
        <v>35</v>
      </c>
      <c r="I39" s="125">
        <f t="shared" si="29"/>
        <v>35</v>
      </c>
      <c r="J39" s="125">
        <f t="shared" si="29"/>
        <v>35</v>
      </c>
      <c r="K39" s="125">
        <f t="shared" si="29"/>
        <v>40</v>
      </c>
      <c r="L39" s="125">
        <f t="shared" si="29"/>
        <v>40</v>
      </c>
      <c r="M39" s="125">
        <f t="shared" si="29"/>
        <v>40</v>
      </c>
      <c r="N39" s="125">
        <f t="shared" si="29"/>
        <v>40</v>
      </c>
      <c r="O39" s="125">
        <f t="shared" si="29"/>
        <v>40</v>
      </c>
      <c r="P39" s="175">
        <f t="shared" si="29"/>
        <v>40</v>
      </c>
    </row>
    <row r="40" spans="2:16" ht="13.5" thickBot="1" x14ac:dyDescent="0.25">
      <c r="B40" s="214"/>
      <c r="C40" s="215"/>
      <c r="D40" s="48" t="s">
        <v>106</v>
      </c>
      <c r="E40" s="174">
        <f>E36</f>
        <v>25</v>
      </c>
      <c r="F40" s="125">
        <f t="shared" ref="F40:P40" si="30">F36</f>
        <v>25</v>
      </c>
      <c r="G40" s="125">
        <f t="shared" si="30"/>
        <v>30</v>
      </c>
      <c r="H40" s="125">
        <f t="shared" si="30"/>
        <v>30</v>
      </c>
      <c r="I40" s="125">
        <f t="shared" si="30"/>
        <v>30</v>
      </c>
      <c r="J40" s="125">
        <f t="shared" si="30"/>
        <v>30</v>
      </c>
      <c r="K40" s="125">
        <f t="shared" si="30"/>
        <v>30</v>
      </c>
      <c r="L40" s="125">
        <f t="shared" si="30"/>
        <v>30</v>
      </c>
      <c r="M40" s="125">
        <f t="shared" si="30"/>
        <v>30</v>
      </c>
      <c r="N40" s="125">
        <f t="shared" si="30"/>
        <v>30</v>
      </c>
      <c r="O40" s="125">
        <f t="shared" si="30"/>
        <v>35</v>
      </c>
      <c r="P40" s="175">
        <f t="shared" si="30"/>
        <v>35</v>
      </c>
    </row>
    <row r="41" spans="2:16" ht="13.5" thickBot="1" x14ac:dyDescent="0.25">
      <c r="B41" s="212" t="s">
        <v>75</v>
      </c>
      <c r="C41" s="224" t="s">
        <v>71</v>
      </c>
      <c r="D41" s="50">
        <v>5</v>
      </c>
      <c r="E41" s="176">
        <f t="shared" ref="E41:P41" si="31">E8</f>
        <v>25</v>
      </c>
      <c r="F41" s="114">
        <f t="shared" si="31"/>
        <v>25</v>
      </c>
      <c r="G41" s="114">
        <f t="shared" si="31"/>
        <v>30</v>
      </c>
      <c r="H41" s="114">
        <f t="shared" si="31"/>
        <v>30</v>
      </c>
      <c r="I41" s="114">
        <f t="shared" si="31"/>
        <v>30</v>
      </c>
      <c r="J41" s="114">
        <f t="shared" si="31"/>
        <v>30</v>
      </c>
      <c r="K41" s="114">
        <f t="shared" si="31"/>
        <v>30</v>
      </c>
      <c r="L41" s="114">
        <f t="shared" si="31"/>
        <v>30</v>
      </c>
      <c r="M41" s="114">
        <f t="shared" si="31"/>
        <v>30</v>
      </c>
      <c r="N41" s="114">
        <f t="shared" si="31"/>
        <v>30</v>
      </c>
      <c r="O41" s="114">
        <f t="shared" si="31"/>
        <v>35</v>
      </c>
      <c r="P41" s="115">
        <f t="shared" si="31"/>
        <v>35</v>
      </c>
    </row>
    <row r="42" spans="2:16" ht="13.5" thickBot="1" x14ac:dyDescent="0.25">
      <c r="B42" s="213"/>
      <c r="C42" s="225"/>
      <c r="D42" s="48">
        <v>5</v>
      </c>
      <c r="E42" s="177">
        <f t="shared" ref="E42:P42" si="32">E9</f>
        <v>30</v>
      </c>
      <c r="F42" s="116">
        <f t="shared" si="32"/>
        <v>30</v>
      </c>
      <c r="G42" s="116">
        <f t="shared" si="32"/>
        <v>35</v>
      </c>
      <c r="H42" s="116">
        <f t="shared" si="32"/>
        <v>35</v>
      </c>
      <c r="I42" s="116">
        <f t="shared" si="32"/>
        <v>35</v>
      </c>
      <c r="J42" s="116">
        <f t="shared" si="32"/>
        <v>35</v>
      </c>
      <c r="K42" s="116">
        <f t="shared" si="32"/>
        <v>40</v>
      </c>
      <c r="L42" s="116">
        <f t="shared" si="32"/>
        <v>40</v>
      </c>
      <c r="M42" s="116">
        <f t="shared" si="32"/>
        <v>40</v>
      </c>
      <c r="N42" s="116">
        <f t="shared" si="32"/>
        <v>40</v>
      </c>
      <c r="O42" s="116">
        <f t="shared" si="32"/>
        <v>40</v>
      </c>
      <c r="P42" s="117">
        <f t="shared" si="32"/>
        <v>40</v>
      </c>
    </row>
    <row r="43" spans="2:16" ht="13.5" thickBot="1" x14ac:dyDescent="0.25">
      <c r="B43" s="213"/>
      <c r="C43" s="225"/>
      <c r="D43" s="48">
        <v>5</v>
      </c>
      <c r="E43" s="177">
        <f t="shared" ref="E43:P43" si="33">E10</f>
        <v>40</v>
      </c>
      <c r="F43" s="116">
        <f t="shared" si="33"/>
        <v>40</v>
      </c>
      <c r="G43" s="116">
        <f t="shared" si="33"/>
        <v>40</v>
      </c>
      <c r="H43" s="116">
        <f t="shared" si="33"/>
        <v>40</v>
      </c>
      <c r="I43" s="116">
        <f t="shared" si="33"/>
        <v>40</v>
      </c>
      <c r="J43" s="116">
        <f t="shared" si="33"/>
        <v>40</v>
      </c>
      <c r="K43" s="116">
        <f t="shared" si="33"/>
        <v>45</v>
      </c>
      <c r="L43" s="116">
        <f t="shared" si="33"/>
        <v>45</v>
      </c>
      <c r="M43" s="116">
        <f t="shared" si="33"/>
        <v>45</v>
      </c>
      <c r="N43" s="116">
        <f t="shared" si="33"/>
        <v>45</v>
      </c>
      <c r="O43" s="116">
        <f t="shared" si="33"/>
        <v>50</v>
      </c>
      <c r="P43" s="117">
        <f t="shared" si="33"/>
        <v>50</v>
      </c>
    </row>
    <row r="44" spans="2:16" ht="13.5" thickBot="1" x14ac:dyDescent="0.25">
      <c r="B44" s="213"/>
      <c r="C44" s="225"/>
      <c r="D44" s="48">
        <v>5</v>
      </c>
      <c r="E44" s="177">
        <f t="shared" ref="E44:P44" si="34">E11</f>
        <v>45</v>
      </c>
      <c r="F44" s="116">
        <f t="shared" si="34"/>
        <v>45</v>
      </c>
      <c r="G44" s="116">
        <f t="shared" si="34"/>
        <v>50</v>
      </c>
      <c r="H44" s="116">
        <f t="shared" si="34"/>
        <v>50</v>
      </c>
      <c r="I44" s="116">
        <f t="shared" si="34"/>
        <v>50</v>
      </c>
      <c r="J44" s="116">
        <f t="shared" si="34"/>
        <v>50</v>
      </c>
      <c r="K44" s="116">
        <f t="shared" si="34"/>
        <v>55</v>
      </c>
      <c r="L44" s="116">
        <f t="shared" si="34"/>
        <v>55</v>
      </c>
      <c r="M44" s="116">
        <f t="shared" si="34"/>
        <v>55</v>
      </c>
      <c r="N44" s="116">
        <f t="shared" si="34"/>
        <v>55</v>
      </c>
      <c r="O44" s="116">
        <f t="shared" si="34"/>
        <v>55</v>
      </c>
      <c r="P44" s="117">
        <f t="shared" si="34"/>
        <v>55</v>
      </c>
    </row>
    <row r="45" spans="2:16" ht="13.5" thickBot="1" x14ac:dyDescent="0.25">
      <c r="B45" s="213"/>
      <c r="C45" s="225"/>
      <c r="D45" s="52" t="s">
        <v>120</v>
      </c>
      <c r="E45" s="178">
        <f t="shared" ref="E45:P45" si="35">ROUND(SQ*(1.025^E7)/(2*PLATE),0)*2*PLATE</f>
        <v>50</v>
      </c>
      <c r="F45" s="118">
        <f t="shared" si="35"/>
        <v>55</v>
      </c>
      <c r="G45" s="118">
        <f t="shared" si="35"/>
        <v>55</v>
      </c>
      <c r="H45" s="118">
        <f t="shared" si="35"/>
        <v>55</v>
      </c>
      <c r="I45" s="118">
        <f t="shared" si="35"/>
        <v>55</v>
      </c>
      <c r="J45" s="118">
        <f t="shared" si="35"/>
        <v>60</v>
      </c>
      <c r="K45" s="118">
        <f t="shared" si="35"/>
        <v>60</v>
      </c>
      <c r="L45" s="118">
        <f t="shared" si="35"/>
        <v>60</v>
      </c>
      <c r="M45" s="118">
        <f t="shared" si="35"/>
        <v>60</v>
      </c>
      <c r="N45" s="118">
        <f t="shared" si="35"/>
        <v>65</v>
      </c>
      <c r="O45" s="118">
        <f t="shared" si="35"/>
        <v>65</v>
      </c>
      <c r="P45" s="119">
        <f t="shared" si="35"/>
        <v>65</v>
      </c>
    </row>
    <row r="46" spans="2:16" x14ac:dyDescent="0.2">
      <c r="B46" s="213"/>
      <c r="C46" s="225"/>
      <c r="D46" s="51" t="s">
        <v>109</v>
      </c>
      <c r="E46" s="179">
        <f t="shared" ref="E46:P46" si="36">E10</f>
        <v>40</v>
      </c>
      <c r="F46" s="121">
        <f t="shared" si="36"/>
        <v>40</v>
      </c>
      <c r="G46" s="121">
        <f t="shared" si="36"/>
        <v>40</v>
      </c>
      <c r="H46" s="121">
        <f t="shared" si="36"/>
        <v>40</v>
      </c>
      <c r="I46" s="121">
        <f t="shared" si="36"/>
        <v>40</v>
      </c>
      <c r="J46" s="121">
        <f t="shared" si="36"/>
        <v>40</v>
      </c>
      <c r="K46" s="121">
        <f t="shared" si="36"/>
        <v>45</v>
      </c>
      <c r="L46" s="121">
        <f t="shared" si="36"/>
        <v>45</v>
      </c>
      <c r="M46" s="121">
        <f t="shared" si="36"/>
        <v>45</v>
      </c>
      <c r="N46" s="121">
        <f t="shared" si="36"/>
        <v>45</v>
      </c>
      <c r="O46" s="121">
        <f t="shared" si="36"/>
        <v>50</v>
      </c>
      <c r="P46" s="122">
        <f t="shared" si="36"/>
        <v>50</v>
      </c>
    </row>
    <row r="47" spans="2:16" x14ac:dyDescent="0.2">
      <c r="B47" s="213"/>
      <c r="C47" s="226" t="s">
        <v>72</v>
      </c>
      <c r="D47" s="49">
        <v>5</v>
      </c>
      <c r="E47" s="180">
        <f t="shared" ref="E47:P47" si="37">E14</f>
        <v>25</v>
      </c>
      <c r="F47" s="123">
        <f t="shared" si="37"/>
        <v>25</v>
      </c>
      <c r="G47" s="123">
        <f t="shared" si="37"/>
        <v>25</v>
      </c>
      <c r="H47" s="123">
        <f t="shared" si="37"/>
        <v>25</v>
      </c>
      <c r="I47" s="123">
        <f t="shared" si="37"/>
        <v>25</v>
      </c>
      <c r="J47" s="123">
        <f t="shared" si="37"/>
        <v>25</v>
      </c>
      <c r="K47" s="123">
        <f t="shared" si="37"/>
        <v>25</v>
      </c>
      <c r="L47" s="123">
        <f t="shared" si="37"/>
        <v>30</v>
      </c>
      <c r="M47" s="123">
        <f t="shared" si="37"/>
        <v>30</v>
      </c>
      <c r="N47" s="123">
        <f t="shared" si="37"/>
        <v>30</v>
      </c>
      <c r="O47" s="123">
        <f t="shared" si="37"/>
        <v>30</v>
      </c>
      <c r="P47" s="124">
        <f t="shared" si="37"/>
        <v>30</v>
      </c>
    </row>
    <row r="48" spans="2:16" x14ac:dyDescent="0.2">
      <c r="B48" s="213"/>
      <c r="C48" s="227"/>
      <c r="D48" s="48">
        <v>5</v>
      </c>
      <c r="E48" s="174">
        <f t="shared" ref="E48:P48" si="38">E15</f>
        <v>30</v>
      </c>
      <c r="F48" s="126">
        <f t="shared" si="38"/>
        <v>30</v>
      </c>
      <c r="G48" s="126">
        <f t="shared" si="38"/>
        <v>30</v>
      </c>
      <c r="H48" s="126">
        <f t="shared" si="38"/>
        <v>30</v>
      </c>
      <c r="I48" s="126">
        <f t="shared" si="38"/>
        <v>30</v>
      </c>
      <c r="J48" s="126">
        <f t="shared" si="38"/>
        <v>30</v>
      </c>
      <c r="K48" s="126">
        <f t="shared" si="38"/>
        <v>30</v>
      </c>
      <c r="L48" s="126">
        <f t="shared" si="38"/>
        <v>35</v>
      </c>
      <c r="M48" s="126">
        <f t="shared" si="38"/>
        <v>35</v>
      </c>
      <c r="N48" s="126">
        <f t="shared" si="38"/>
        <v>35</v>
      </c>
      <c r="O48" s="126">
        <f t="shared" si="38"/>
        <v>40</v>
      </c>
      <c r="P48" s="127">
        <f t="shared" si="38"/>
        <v>40</v>
      </c>
    </row>
    <row r="49" spans="2:16" x14ac:dyDescent="0.2">
      <c r="B49" s="213"/>
      <c r="C49" s="227"/>
      <c r="D49" s="48">
        <v>5</v>
      </c>
      <c r="E49" s="174">
        <f t="shared" ref="E49:P49" si="39">E16</f>
        <v>35</v>
      </c>
      <c r="F49" s="126">
        <f t="shared" si="39"/>
        <v>35</v>
      </c>
      <c r="G49" s="126">
        <f t="shared" si="39"/>
        <v>35</v>
      </c>
      <c r="H49" s="126">
        <f t="shared" si="39"/>
        <v>40</v>
      </c>
      <c r="I49" s="126">
        <f t="shared" si="39"/>
        <v>40</v>
      </c>
      <c r="J49" s="126">
        <f t="shared" si="39"/>
        <v>40</v>
      </c>
      <c r="K49" s="126">
        <f t="shared" si="39"/>
        <v>40</v>
      </c>
      <c r="L49" s="126">
        <f t="shared" si="39"/>
        <v>40</v>
      </c>
      <c r="M49" s="126">
        <f t="shared" si="39"/>
        <v>40</v>
      </c>
      <c r="N49" s="126">
        <f t="shared" si="39"/>
        <v>40</v>
      </c>
      <c r="O49" s="126">
        <f t="shared" si="39"/>
        <v>45</v>
      </c>
      <c r="P49" s="127">
        <f t="shared" si="39"/>
        <v>45</v>
      </c>
    </row>
    <row r="50" spans="2:16" x14ac:dyDescent="0.2">
      <c r="B50" s="213"/>
      <c r="C50" s="227"/>
      <c r="D50" s="48">
        <v>5</v>
      </c>
      <c r="E50" s="174">
        <f t="shared" ref="E50:P50" si="40">E17</f>
        <v>40</v>
      </c>
      <c r="F50" s="126">
        <f t="shared" si="40"/>
        <v>40</v>
      </c>
      <c r="G50" s="126">
        <f t="shared" si="40"/>
        <v>40</v>
      </c>
      <c r="H50" s="126">
        <f t="shared" si="40"/>
        <v>45</v>
      </c>
      <c r="I50" s="126">
        <f t="shared" si="40"/>
        <v>45</v>
      </c>
      <c r="J50" s="126">
        <f t="shared" si="40"/>
        <v>45</v>
      </c>
      <c r="K50" s="126">
        <f t="shared" si="40"/>
        <v>45</v>
      </c>
      <c r="L50" s="126">
        <f t="shared" si="40"/>
        <v>50</v>
      </c>
      <c r="M50" s="126">
        <f t="shared" si="40"/>
        <v>50</v>
      </c>
      <c r="N50" s="126">
        <f t="shared" si="40"/>
        <v>50</v>
      </c>
      <c r="O50" s="126">
        <f t="shared" si="40"/>
        <v>55</v>
      </c>
      <c r="P50" s="127">
        <f t="shared" si="40"/>
        <v>55</v>
      </c>
    </row>
    <row r="51" spans="2:16" x14ac:dyDescent="0.2">
      <c r="B51" s="213"/>
      <c r="C51" s="227"/>
      <c r="D51" s="52" t="s">
        <v>120</v>
      </c>
      <c r="E51" s="181">
        <f t="shared" ref="E51:P51" si="41">ROUND(BP*(1.025^E7)/(2*PLATE),0)*2*PLATE</f>
        <v>45</v>
      </c>
      <c r="F51" s="128">
        <f t="shared" si="41"/>
        <v>45</v>
      </c>
      <c r="G51" s="128">
        <f t="shared" si="41"/>
        <v>50</v>
      </c>
      <c r="H51" s="128">
        <f t="shared" si="41"/>
        <v>50</v>
      </c>
      <c r="I51" s="128">
        <f t="shared" si="41"/>
        <v>50</v>
      </c>
      <c r="J51" s="128">
        <f t="shared" si="41"/>
        <v>50</v>
      </c>
      <c r="K51" s="128">
        <f t="shared" si="41"/>
        <v>55</v>
      </c>
      <c r="L51" s="128">
        <f t="shared" si="41"/>
        <v>55</v>
      </c>
      <c r="M51" s="128">
        <f t="shared" si="41"/>
        <v>55</v>
      </c>
      <c r="N51" s="128">
        <f t="shared" si="41"/>
        <v>60</v>
      </c>
      <c r="O51" s="128">
        <f t="shared" si="41"/>
        <v>60</v>
      </c>
      <c r="P51" s="129">
        <f t="shared" si="41"/>
        <v>60</v>
      </c>
    </row>
    <row r="52" spans="2:16" x14ac:dyDescent="0.2">
      <c r="B52" s="213"/>
      <c r="C52" s="227"/>
      <c r="D52" s="51" t="s">
        <v>108</v>
      </c>
      <c r="E52" s="182">
        <f t="shared" ref="E52:P52" si="42">E16</f>
        <v>35</v>
      </c>
      <c r="F52" s="130">
        <f t="shared" si="42"/>
        <v>35</v>
      </c>
      <c r="G52" s="130">
        <f t="shared" si="42"/>
        <v>35</v>
      </c>
      <c r="H52" s="130">
        <f t="shared" si="42"/>
        <v>40</v>
      </c>
      <c r="I52" s="130">
        <f t="shared" si="42"/>
        <v>40</v>
      </c>
      <c r="J52" s="130">
        <f t="shared" si="42"/>
        <v>40</v>
      </c>
      <c r="K52" s="130">
        <f t="shared" si="42"/>
        <v>40</v>
      </c>
      <c r="L52" s="130">
        <f t="shared" si="42"/>
        <v>40</v>
      </c>
      <c r="M52" s="130">
        <f t="shared" si="42"/>
        <v>40</v>
      </c>
      <c r="N52" s="130">
        <f t="shared" si="42"/>
        <v>40</v>
      </c>
      <c r="O52" s="130">
        <f t="shared" si="42"/>
        <v>45</v>
      </c>
      <c r="P52" s="131">
        <f t="shared" si="42"/>
        <v>45</v>
      </c>
    </row>
    <row r="53" spans="2:16" ht="13.5" thickBot="1" x14ac:dyDescent="0.25">
      <c r="B53" s="213"/>
      <c r="C53" s="228" t="s">
        <v>47</v>
      </c>
      <c r="D53" s="49">
        <v>5</v>
      </c>
      <c r="E53" s="183">
        <f t="shared" ref="E53:P53" si="43">E20</f>
        <v>15</v>
      </c>
      <c r="F53" s="147">
        <f t="shared" si="43"/>
        <v>15</v>
      </c>
      <c r="G53" s="147">
        <f t="shared" si="43"/>
        <v>15</v>
      </c>
      <c r="H53" s="147">
        <f t="shared" si="43"/>
        <v>15</v>
      </c>
      <c r="I53" s="147">
        <f t="shared" si="43"/>
        <v>15</v>
      </c>
      <c r="J53" s="147">
        <f t="shared" si="43"/>
        <v>15</v>
      </c>
      <c r="K53" s="147">
        <f t="shared" si="43"/>
        <v>15</v>
      </c>
      <c r="L53" s="147">
        <f t="shared" si="43"/>
        <v>15</v>
      </c>
      <c r="M53" s="147">
        <f t="shared" si="43"/>
        <v>15</v>
      </c>
      <c r="N53" s="147">
        <f t="shared" si="43"/>
        <v>15</v>
      </c>
      <c r="O53" s="147">
        <f t="shared" si="43"/>
        <v>15</v>
      </c>
      <c r="P53" s="148">
        <f t="shared" si="43"/>
        <v>20</v>
      </c>
    </row>
    <row r="54" spans="2:16" ht="13.5" thickBot="1" x14ac:dyDescent="0.25">
      <c r="B54" s="213"/>
      <c r="C54" s="229"/>
      <c r="D54" s="48">
        <v>5</v>
      </c>
      <c r="E54" s="177">
        <f t="shared" ref="E54:P54" si="44">E21</f>
        <v>15</v>
      </c>
      <c r="F54" s="116">
        <f t="shared" si="44"/>
        <v>15</v>
      </c>
      <c r="G54" s="116">
        <f t="shared" si="44"/>
        <v>15</v>
      </c>
      <c r="H54" s="116">
        <f t="shared" si="44"/>
        <v>15</v>
      </c>
      <c r="I54" s="116">
        <f t="shared" si="44"/>
        <v>20</v>
      </c>
      <c r="J54" s="116">
        <f t="shared" si="44"/>
        <v>20</v>
      </c>
      <c r="K54" s="116">
        <f t="shared" si="44"/>
        <v>20</v>
      </c>
      <c r="L54" s="116">
        <f t="shared" si="44"/>
        <v>20</v>
      </c>
      <c r="M54" s="116">
        <f t="shared" si="44"/>
        <v>20</v>
      </c>
      <c r="N54" s="116">
        <f t="shared" si="44"/>
        <v>20</v>
      </c>
      <c r="O54" s="116">
        <f t="shared" si="44"/>
        <v>20</v>
      </c>
      <c r="P54" s="117">
        <f t="shared" si="44"/>
        <v>20</v>
      </c>
    </row>
    <row r="55" spans="2:16" ht="13.5" thickBot="1" x14ac:dyDescent="0.25">
      <c r="B55" s="213"/>
      <c r="C55" s="229"/>
      <c r="D55" s="48">
        <v>5</v>
      </c>
      <c r="E55" s="177">
        <f t="shared" ref="E55:P55" si="45">E22</f>
        <v>20</v>
      </c>
      <c r="F55" s="116">
        <f t="shared" si="45"/>
        <v>20</v>
      </c>
      <c r="G55" s="116">
        <f t="shared" si="45"/>
        <v>20</v>
      </c>
      <c r="H55" s="116">
        <f t="shared" si="45"/>
        <v>20</v>
      </c>
      <c r="I55" s="116">
        <f t="shared" si="45"/>
        <v>25</v>
      </c>
      <c r="J55" s="116">
        <f t="shared" si="45"/>
        <v>25</v>
      </c>
      <c r="K55" s="116">
        <f t="shared" si="45"/>
        <v>25</v>
      </c>
      <c r="L55" s="116">
        <f t="shared" si="45"/>
        <v>25</v>
      </c>
      <c r="M55" s="116">
        <f t="shared" si="45"/>
        <v>25</v>
      </c>
      <c r="N55" s="116">
        <f t="shared" si="45"/>
        <v>25</v>
      </c>
      <c r="O55" s="116">
        <f t="shared" si="45"/>
        <v>25</v>
      </c>
      <c r="P55" s="117">
        <f t="shared" si="45"/>
        <v>25</v>
      </c>
    </row>
    <row r="56" spans="2:16" ht="13.5" thickBot="1" x14ac:dyDescent="0.25">
      <c r="B56" s="213"/>
      <c r="C56" s="229"/>
      <c r="D56" s="48">
        <v>5</v>
      </c>
      <c r="E56" s="177">
        <f t="shared" ref="E56:P56" si="46">E23</f>
        <v>20</v>
      </c>
      <c r="F56" s="116">
        <f t="shared" si="46"/>
        <v>20</v>
      </c>
      <c r="G56" s="116">
        <f t="shared" si="46"/>
        <v>20</v>
      </c>
      <c r="H56" s="116">
        <f t="shared" si="46"/>
        <v>20</v>
      </c>
      <c r="I56" s="116">
        <f t="shared" si="46"/>
        <v>25</v>
      </c>
      <c r="J56" s="116">
        <f t="shared" si="46"/>
        <v>25</v>
      </c>
      <c r="K56" s="116">
        <f t="shared" si="46"/>
        <v>25</v>
      </c>
      <c r="L56" s="116">
        <f t="shared" si="46"/>
        <v>25</v>
      </c>
      <c r="M56" s="116">
        <f t="shared" si="46"/>
        <v>25</v>
      </c>
      <c r="N56" s="116">
        <f t="shared" si="46"/>
        <v>25</v>
      </c>
      <c r="O56" s="116">
        <f t="shared" si="46"/>
        <v>25</v>
      </c>
      <c r="P56" s="117">
        <f t="shared" si="46"/>
        <v>30</v>
      </c>
    </row>
    <row r="57" spans="2:16" ht="13.5" thickBot="1" x14ac:dyDescent="0.25">
      <c r="B57" s="213"/>
      <c r="C57" s="229"/>
      <c r="D57" s="52" t="s">
        <v>121</v>
      </c>
      <c r="E57" s="178">
        <f t="shared" ref="E57:P57" si="47">ROUND(BBR*(1.025^E7)/(2*PLATE),0)*2*PLATE</f>
        <v>25</v>
      </c>
      <c r="F57" s="118">
        <f t="shared" si="47"/>
        <v>25</v>
      </c>
      <c r="G57" s="118">
        <f t="shared" si="47"/>
        <v>25</v>
      </c>
      <c r="H57" s="118">
        <f t="shared" si="47"/>
        <v>30</v>
      </c>
      <c r="I57" s="118">
        <f t="shared" si="47"/>
        <v>30</v>
      </c>
      <c r="J57" s="118">
        <f t="shared" si="47"/>
        <v>30</v>
      </c>
      <c r="K57" s="118">
        <f t="shared" si="47"/>
        <v>30</v>
      </c>
      <c r="L57" s="118">
        <f t="shared" si="47"/>
        <v>30</v>
      </c>
      <c r="M57" s="118">
        <f t="shared" si="47"/>
        <v>30</v>
      </c>
      <c r="N57" s="118">
        <f t="shared" si="47"/>
        <v>30</v>
      </c>
      <c r="O57" s="118">
        <f t="shared" si="47"/>
        <v>35</v>
      </c>
      <c r="P57" s="119">
        <f t="shared" si="47"/>
        <v>35</v>
      </c>
    </row>
    <row r="58" spans="2:16" x14ac:dyDescent="0.2">
      <c r="B58" s="213"/>
      <c r="C58" s="223"/>
      <c r="D58" s="51" t="s">
        <v>110</v>
      </c>
      <c r="E58" s="120">
        <f t="shared" ref="E58:P58" si="48">E22</f>
        <v>20</v>
      </c>
      <c r="F58" s="121">
        <f t="shared" si="48"/>
        <v>20</v>
      </c>
      <c r="G58" s="121">
        <f t="shared" si="48"/>
        <v>20</v>
      </c>
      <c r="H58" s="121">
        <f t="shared" si="48"/>
        <v>20</v>
      </c>
      <c r="I58" s="121">
        <f t="shared" si="48"/>
        <v>25</v>
      </c>
      <c r="J58" s="121">
        <f t="shared" si="48"/>
        <v>25</v>
      </c>
      <c r="K58" s="121">
        <f t="shared" si="48"/>
        <v>25</v>
      </c>
      <c r="L58" s="121">
        <f t="shared" si="48"/>
        <v>25</v>
      </c>
      <c r="M58" s="121">
        <f t="shared" si="48"/>
        <v>25</v>
      </c>
      <c r="N58" s="121">
        <f t="shared" si="48"/>
        <v>25</v>
      </c>
      <c r="O58" s="121">
        <f t="shared" si="48"/>
        <v>25</v>
      </c>
      <c r="P58" s="122">
        <f t="shared" si="48"/>
        <v>25</v>
      </c>
    </row>
    <row r="59" spans="2:16" ht="13.5" thickBot="1" x14ac:dyDescent="0.25">
      <c r="B59" s="214"/>
      <c r="C59" s="208" t="s">
        <v>105</v>
      </c>
      <c r="D59" s="209"/>
      <c r="E59" s="210" t="s">
        <v>122</v>
      </c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1"/>
    </row>
    <row r="60" spans="2:16" x14ac:dyDescent="0.2">
      <c r="B60" s="9"/>
    </row>
    <row r="63" spans="2:16" x14ac:dyDescent="0.2">
      <c r="B63" s="10"/>
    </row>
  </sheetData>
  <sheetProtection selectLockedCells="1" selectUnlockedCells="1"/>
  <mergeCells count="20">
    <mergeCell ref="C59:D59"/>
    <mergeCell ref="E59:P59"/>
    <mergeCell ref="B41:B59"/>
    <mergeCell ref="C25:D25"/>
    <mergeCell ref="B26:B40"/>
    <mergeCell ref="C36:C40"/>
    <mergeCell ref="C35:D35"/>
    <mergeCell ref="E35:P35"/>
    <mergeCell ref="C30:C34"/>
    <mergeCell ref="C41:C46"/>
    <mergeCell ref="C47:C52"/>
    <mergeCell ref="C53:C58"/>
    <mergeCell ref="B8:B25"/>
    <mergeCell ref="C20:C24"/>
    <mergeCell ref="C26:C29"/>
    <mergeCell ref="E3:P5"/>
    <mergeCell ref="C8:C13"/>
    <mergeCell ref="C14:C19"/>
    <mergeCell ref="E25:P25"/>
    <mergeCell ref="E6:P6"/>
  </mergeCells>
  <phoneticPr fontId="4" type="noConversion"/>
  <pageMargins left="0.74791666666666667" right="0.74791666666666667" top="0.98402777777777772" bottom="0.98402777777777772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U39"/>
  <sheetViews>
    <sheetView topLeftCell="A7" workbookViewId="0">
      <selection activeCell="E20" sqref="E20"/>
    </sheetView>
  </sheetViews>
  <sheetFormatPr defaultColWidth="11.5703125" defaultRowHeight="12.75" x14ac:dyDescent="0.2"/>
  <cols>
    <col min="1" max="1" width="4.140625" customWidth="1"/>
    <col min="2" max="2" width="15.85546875" customWidth="1"/>
    <col min="3" max="3" width="17.140625" customWidth="1"/>
    <col min="4" max="4" width="20" customWidth="1"/>
  </cols>
  <sheetData>
    <row r="2" spans="1:255" ht="18" x14ac:dyDescent="0.25">
      <c r="A2" s="1"/>
      <c r="C2" s="1"/>
      <c r="E2" s="1"/>
      <c r="G2" s="1"/>
      <c r="I2" s="1"/>
      <c r="K2" s="1"/>
      <c r="M2" s="1"/>
      <c r="O2" s="1"/>
      <c r="Q2" s="1"/>
      <c r="S2" s="1"/>
      <c r="U2" s="1"/>
      <c r="W2" s="1"/>
      <c r="Y2" s="1"/>
      <c r="AA2" s="1"/>
      <c r="AC2" s="1"/>
      <c r="AE2" s="1"/>
      <c r="AG2" s="1"/>
      <c r="AI2" s="1"/>
      <c r="AK2" s="1"/>
      <c r="AM2" s="1"/>
      <c r="AO2" s="1"/>
      <c r="AQ2" s="1"/>
      <c r="AS2" s="1"/>
      <c r="AU2" s="1"/>
      <c r="AW2" s="1"/>
      <c r="AY2" s="1"/>
      <c r="BA2" s="1"/>
      <c r="BC2" s="1"/>
      <c r="BE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  <c r="CU2" s="1"/>
      <c r="CW2" s="1"/>
      <c r="CY2" s="1"/>
      <c r="DA2" s="1"/>
      <c r="DC2" s="1"/>
      <c r="DE2" s="1"/>
      <c r="DG2" s="1"/>
      <c r="DI2" s="1"/>
      <c r="DK2" s="1"/>
      <c r="DM2" s="1"/>
      <c r="DO2" s="1"/>
      <c r="DQ2" s="1"/>
      <c r="DS2" s="1"/>
      <c r="DU2" s="1"/>
      <c r="DW2" s="1"/>
      <c r="DY2" s="1"/>
      <c r="EA2" s="1"/>
      <c r="EC2" s="1"/>
      <c r="EE2" s="1"/>
      <c r="EG2" s="1"/>
      <c r="EI2" s="1"/>
      <c r="EK2" s="1"/>
      <c r="EM2" s="1"/>
      <c r="EO2" s="1"/>
      <c r="EQ2" s="1"/>
      <c r="ES2" s="1"/>
      <c r="EU2" s="1"/>
      <c r="EW2" s="1"/>
      <c r="EY2" s="1"/>
      <c r="FA2" s="1"/>
      <c r="FC2" s="1"/>
      <c r="FE2" s="1"/>
      <c r="FG2" s="1"/>
      <c r="FI2" s="1"/>
      <c r="FK2" s="1"/>
      <c r="FM2" s="1"/>
      <c r="FO2" s="1"/>
      <c r="FQ2" s="1"/>
      <c r="FS2" s="1"/>
      <c r="FU2" s="1"/>
      <c r="FW2" s="1"/>
      <c r="FY2" s="1"/>
      <c r="GA2" s="1"/>
      <c r="GC2" s="1"/>
      <c r="GE2" s="1"/>
      <c r="GG2" s="1"/>
      <c r="GI2" s="1"/>
      <c r="GK2" s="1"/>
      <c r="GM2" s="1"/>
      <c r="GO2" s="1"/>
      <c r="GQ2" s="1"/>
      <c r="GS2" s="1"/>
      <c r="GU2" s="1"/>
      <c r="GW2" s="1"/>
      <c r="GY2" s="1"/>
      <c r="HA2" s="1"/>
      <c r="HC2" s="1"/>
      <c r="HE2" s="1"/>
      <c r="HG2" s="1"/>
      <c r="HI2" s="1"/>
      <c r="HK2" s="1"/>
      <c r="HM2" s="1"/>
      <c r="HO2" s="1"/>
      <c r="HQ2" s="1"/>
      <c r="HS2" s="1"/>
      <c r="HU2" s="1"/>
      <c r="HW2" s="1"/>
      <c r="HY2" s="1"/>
      <c r="IA2" s="1"/>
      <c r="IC2" s="1"/>
      <c r="IE2" s="1"/>
      <c r="IG2" s="1"/>
      <c r="II2" s="1"/>
      <c r="IK2" s="1"/>
      <c r="IM2" s="1"/>
      <c r="IO2" s="1"/>
      <c r="IQ2" s="1"/>
      <c r="IS2" s="1"/>
      <c r="IU2" s="1"/>
    </row>
    <row r="3" spans="1:255" ht="18" x14ac:dyDescent="0.25">
      <c r="A3" s="1"/>
      <c r="C3" s="1"/>
      <c r="D3" s="240" t="s">
        <v>81</v>
      </c>
      <c r="E3" s="240"/>
      <c r="F3" s="240"/>
      <c r="G3" s="240"/>
      <c r="I3" t="s">
        <v>83</v>
      </c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  <c r="AM3" s="1"/>
      <c r="AO3" s="1"/>
      <c r="AQ3" s="1"/>
      <c r="AS3" s="1"/>
      <c r="AU3" s="1"/>
      <c r="AW3" s="1"/>
      <c r="AY3" s="1"/>
      <c r="BA3" s="1"/>
      <c r="BC3" s="1"/>
      <c r="BE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  <c r="CU3" s="1"/>
      <c r="CW3" s="1"/>
      <c r="CY3" s="1"/>
      <c r="DA3" s="1"/>
      <c r="DC3" s="1"/>
      <c r="DE3" s="1"/>
      <c r="DG3" s="1"/>
      <c r="DI3" s="1"/>
      <c r="DK3" s="1"/>
      <c r="DM3" s="1"/>
      <c r="DO3" s="1"/>
      <c r="DQ3" s="1"/>
      <c r="DS3" s="1"/>
      <c r="DU3" s="1"/>
      <c r="DW3" s="1"/>
      <c r="DY3" s="1"/>
      <c r="EA3" s="1"/>
      <c r="EC3" s="1"/>
      <c r="EE3" s="1"/>
      <c r="EG3" s="1"/>
      <c r="EI3" s="1"/>
      <c r="EK3" s="1"/>
      <c r="EM3" s="1"/>
      <c r="EO3" s="1"/>
      <c r="EQ3" s="1"/>
      <c r="ES3" s="1"/>
      <c r="EU3" s="1"/>
      <c r="EW3" s="1"/>
      <c r="EY3" s="1"/>
      <c r="FA3" s="1"/>
      <c r="FC3" s="1"/>
      <c r="FE3" s="1"/>
      <c r="FG3" s="1"/>
      <c r="FI3" s="1"/>
      <c r="FK3" s="1"/>
      <c r="FM3" s="1"/>
      <c r="FO3" s="1"/>
      <c r="FQ3" s="1"/>
      <c r="FS3" s="1"/>
      <c r="FU3" s="1"/>
      <c r="FW3" s="1"/>
      <c r="FY3" s="1"/>
      <c r="GA3" s="1"/>
      <c r="GC3" s="1"/>
      <c r="GE3" s="1"/>
      <c r="GG3" s="1"/>
      <c r="GI3" s="1"/>
      <c r="GK3" s="1"/>
      <c r="GM3" s="1"/>
      <c r="GO3" s="1"/>
      <c r="GQ3" s="1"/>
      <c r="GS3" s="1"/>
      <c r="GU3" s="1"/>
      <c r="GW3" s="1"/>
      <c r="GY3" s="1"/>
      <c r="HA3" s="1"/>
      <c r="HC3" s="1"/>
      <c r="HE3" s="1"/>
      <c r="HG3" s="1"/>
      <c r="HI3" s="1"/>
      <c r="HK3" s="1"/>
      <c r="HM3" s="1"/>
      <c r="HO3" s="1"/>
      <c r="HQ3" s="1"/>
      <c r="HS3" s="1"/>
      <c r="HU3" s="1"/>
      <c r="HW3" s="1"/>
      <c r="HY3" s="1"/>
      <c r="IA3" s="1"/>
      <c r="IC3" s="1"/>
      <c r="IE3" s="1"/>
      <c r="IG3" s="1"/>
      <c r="II3" s="1"/>
      <c r="IK3" s="1"/>
      <c r="IM3" s="1"/>
      <c r="IO3" s="1"/>
      <c r="IQ3" s="1"/>
      <c r="IS3" s="1"/>
      <c r="IU3" s="1"/>
    </row>
    <row r="4" spans="1:255" ht="18" x14ac:dyDescent="0.25">
      <c r="A4" s="1"/>
      <c r="C4" s="1"/>
      <c r="D4" s="240"/>
      <c r="E4" s="240"/>
      <c r="F4" s="240"/>
      <c r="G4" s="240"/>
      <c r="I4" s="37" t="s">
        <v>62</v>
      </c>
      <c r="M4" s="1"/>
      <c r="O4" s="1"/>
      <c r="Q4" s="1"/>
      <c r="S4" s="1"/>
      <c r="U4" s="1"/>
      <c r="W4" s="1"/>
      <c r="Y4" s="1"/>
      <c r="AA4" s="1"/>
      <c r="AC4" s="1"/>
      <c r="AE4" s="1"/>
      <c r="AG4" s="1"/>
      <c r="AI4" s="1"/>
      <c r="AK4" s="1"/>
      <c r="AM4" s="1"/>
      <c r="AO4" s="1"/>
      <c r="AQ4" s="1"/>
      <c r="AS4" s="1"/>
      <c r="AU4" s="1"/>
      <c r="AW4" s="1"/>
      <c r="AY4" s="1"/>
      <c r="BA4" s="1"/>
      <c r="BC4" s="1"/>
      <c r="BE4" s="1"/>
      <c r="BG4" s="1"/>
      <c r="BI4" s="1"/>
      <c r="BK4" s="1"/>
      <c r="BM4" s="1"/>
      <c r="BO4" s="1"/>
      <c r="BQ4" s="1"/>
      <c r="BS4" s="1"/>
      <c r="BU4" s="1"/>
      <c r="BW4" s="1"/>
      <c r="BY4" s="1"/>
      <c r="CA4" s="1"/>
      <c r="CC4" s="1"/>
      <c r="CE4" s="1"/>
      <c r="CG4" s="1"/>
      <c r="CI4" s="1"/>
      <c r="CK4" s="1"/>
      <c r="CM4" s="1"/>
      <c r="CO4" s="1"/>
      <c r="CQ4" s="1"/>
      <c r="CS4" s="1"/>
      <c r="CU4" s="1"/>
      <c r="CW4" s="1"/>
      <c r="CY4" s="1"/>
      <c r="DA4" s="1"/>
      <c r="DC4" s="1"/>
      <c r="DE4" s="1"/>
      <c r="DG4" s="1"/>
      <c r="DI4" s="1"/>
      <c r="DK4" s="1"/>
      <c r="DM4" s="1"/>
      <c r="DO4" s="1"/>
      <c r="DQ4" s="1"/>
      <c r="DS4" s="1"/>
      <c r="DU4" s="1"/>
      <c r="DW4" s="1"/>
      <c r="DY4" s="1"/>
      <c r="EA4" s="1"/>
      <c r="EC4" s="1"/>
      <c r="EE4" s="1"/>
      <c r="EG4" s="1"/>
      <c r="EI4" s="1"/>
      <c r="EK4" s="1"/>
      <c r="EM4" s="1"/>
      <c r="EO4" s="1"/>
      <c r="EQ4" s="1"/>
      <c r="ES4" s="1"/>
      <c r="EU4" s="1"/>
      <c r="EW4" s="1"/>
      <c r="EY4" s="1"/>
      <c r="FA4" s="1"/>
      <c r="FC4" s="1"/>
      <c r="FE4" s="1"/>
      <c r="FG4" s="1"/>
      <c r="FI4" s="1"/>
      <c r="FK4" s="1"/>
      <c r="FM4" s="1"/>
      <c r="FO4" s="1"/>
      <c r="FQ4" s="1"/>
      <c r="FS4" s="1"/>
      <c r="FU4" s="1"/>
      <c r="FW4" s="1"/>
      <c r="FY4" s="1"/>
      <c r="GA4" s="1"/>
      <c r="GC4" s="1"/>
      <c r="GE4" s="1"/>
      <c r="GG4" s="1"/>
      <c r="GI4" s="1"/>
      <c r="GK4" s="1"/>
      <c r="GM4" s="1"/>
      <c r="GO4" s="1"/>
      <c r="GQ4" s="1"/>
      <c r="GS4" s="1"/>
      <c r="GU4" s="1"/>
      <c r="GW4" s="1"/>
      <c r="GY4" s="1"/>
      <c r="HA4" s="1"/>
      <c r="HC4" s="1"/>
      <c r="HE4" s="1"/>
      <c r="HG4" s="1"/>
      <c r="HI4" s="1"/>
      <c r="HK4" s="1"/>
      <c r="HM4" s="1"/>
      <c r="HO4" s="1"/>
      <c r="HQ4" s="1"/>
      <c r="HS4" s="1"/>
      <c r="HU4" s="1"/>
      <c r="HW4" s="1"/>
      <c r="HY4" s="1"/>
      <c r="IA4" s="1"/>
      <c r="IC4" s="1"/>
      <c r="IE4" s="1"/>
      <c r="IG4" s="1"/>
      <c r="II4" s="1"/>
      <c r="IK4" s="1"/>
      <c r="IM4" s="1"/>
      <c r="IO4" s="1"/>
      <c r="IQ4" s="1"/>
      <c r="IS4" s="1"/>
      <c r="IU4" s="1"/>
    </row>
    <row r="5" spans="1:255" ht="18" x14ac:dyDescent="0.25">
      <c r="A5" s="1"/>
      <c r="C5" s="1"/>
      <c r="E5" s="1"/>
      <c r="G5" s="1"/>
      <c r="I5" t="s">
        <v>115</v>
      </c>
      <c r="M5" s="1"/>
      <c r="N5" t="s">
        <v>85</v>
      </c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  <c r="AM5" s="1"/>
      <c r="AO5" s="1"/>
      <c r="AQ5" s="1"/>
      <c r="AS5" s="1"/>
      <c r="AU5" s="1"/>
      <c r="AW5" s="1"/>
      <c r="AY5" s="1"/>
      <c r="BA5" s="1"/>
      <c r="BC5" s="1"/>
      <c r="BE5" s="1"/>
      <c r="BG5" s="1"/>
      <c r="BI5" s="1"/>
      <c r="BK5" s="1"/>
      <c r="BM5" s="1"/>
      <c r="BO5" s="1"/>
      <c r="BQ5" s="1"/>
      <c r="BS5" s="1"/>
      <c r="BU5" s="1"/>
      <c r="BW5" s="1"/>
      <c r="BY5" s="1"/>
      <c r="CA5" s="1"/>
      <c r="CC5" s="1"/>
      <c r="CE5" s="1"/>
      <c r="CG5" s="1"/>
      <c r="CI5" s="1"/>
      <c r="CK5" s="1"/>
      <c r="CM5" s="1"/>
      <c r="CO5" s="1"/>
      <c r="CQ5" s="1"/>
      <c r="CS5" s="1"/>
      <c r="CU5" s="1"/>
      <c r="CW5" s="1"/>
      <c r="CY5" s="1"/>
      <c r="DA5" s="1"/>
      <c r="DC5" s="1"/>
      <c r="DE5" s="1"/>
      <c r="DG5" s="1"/>
      <c r="DI5" s="1"/>
      <c r="DK5" s="1"/>
      <c r="DM5" s="1"/>
      <c r="DO5" s="1"/>
      <c r="DQ5" s="1"/>
      <c r="DS5" s="1"/>
      <c r="DU5" s="1"/>
      <c r="DW5" s="1"/>
      <c r="DY5" s="1"/>
      <c r="EA5" s="1"/>
      <c r="EC5" s="1"/>
      <c r="EE5" s="1"/>
      <c r="EG5" s="1"/>
      <c r="EI5" s="1"/>
      <c r="EK5" s="1"/>
      <c r="EM5" s="1"/>
      <c r="EO5" s="1"/>
      <c r="EQ5" s="1"/>
      <c r="ES5" s="1"/>
      <c r="EU5" s="1"/>
      <c r="EW5" s="1"/>
      <c r="EY5" s="1"/>
      <c r="FA5" s="1"/>
      <c r="FC5" s="1"/>
      <c r="FE5" s="1"/>
      <c r="FG5" s="1"/>
      <c r="FI5" s="1"/>
      <c r="FK5" s="1"/>
      <c r="FM5" s="1"/>
      <c r="FO5" s="1"/>
      <c r="FQ5" s="1"/>
      <c r="FS5" s="1"/>
      <c r="FU5" s="1"/>
      <c r="FW5" s="1"/>
      <c r="FY5" s="1"/>
      <c r="GA5" s="1"/>
      <c r="GC5" s="1"/>
      <c r="GE5" s="1"/>
      <c r="GG5" s="1"/>
      <c r="GI5" s="1"/>
      <c r="GK5" s="1"/>
      <c r="GM5" s="1"/>
      <c r="GO5" s="1"/>
      <c r="GQ5" s="1"/>
      <c r="GS5" s="1"/>
      <c r="GU5" s="1"/>
      <c r="GW5" s="1"/>
      <c r="GY5" s="1"/>
      <c r="HA5" s="1"/>
      <c r="HC5" s="1"/>
      <c r="HE5" s="1"/>
      <c r="HG5" s="1"/>
      <c r="HI5" s="1"/>
      <c r="HK5" s="1"/>
      <c r="HM5" s="1"/>
      <c r="HO5" s="1"/>
      <c r="HQ5" s="1"/>
      <c r="HS5" s="1"/>
      <c r="HU5" s="1"/>
      <c r="HW5" s="1"/>
      <c r="HY5" s="1"/>
      <c r="IA5" s="1"/>
      <c r="IC5" s="1"/>
      <c r="IE5" s="1"/>
      <c r="IG5" s="1"/>
      <c r="II5" s="1"/>
      <c r="IK5" s="1"/>
      <c r="IM5" s="1"/>
      <c r="IO5" s="1"/>
      <c r="IQ5" s="1"/>
      <c r="IS5" s="1"/>
      <c r="IU5" s="1"/>
    </row>
    <row r="6" spans="1:255" ht="13.5" thickBot="1" x14ac:dyDescent="0.2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</row>
    <row r="7" spans="1:255" ht="13.5" thickBot="1" x14ac:dyDescent="0.25">
      <c r="B7" s="56"/>
      <c r="C7" s="56"/>
      <c r="D7" s="56"/>
      <c r="E7" s="246" t="s">
        <v>27</v>
      </c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</row>
    <row r="8" spans="1:255" ht="13.5" thickBot="1" x14ac:dyDescent="0.25">
      <c r="B8" s="20" t="s">
        <v>16</v>
      </c>
      <c r="C8" s="21" t="s">
        <v>15</v>
      </c>
      <c r="D8" s="22"/>
      <c r="E8" s="62" t="s">
        <v>28</v>
      </c>
      <c r="F8" s="62" t="s">
        <v>29</v>
      </c>
      <c r="G8" s="62" t="s">
        <v>30</v>
      </c>
      <c r="H8" s="62" t="s">
        <v>31</v>
      </c>
      <c r="I8" s="62" t="s">
        <v>32</v>
      </c>
      <c r="J8" s="62" t="s">
        <v>33</v>
      </c>
      <c r="K8" s="62" t="s">
        <v>34</v>
      </c>
      <c r="L8" s="62" t="s">
        <v>35</v>
      </c>
      <c r="M8" s="62" t="s">
        <v>36</v>
      </c>
      <c r="N8" s="62" t="s">
        <v>37</v>
      </c>
      <c r="O8" s="62" t="s">
        <v>38</v>
      </c>
      <c r="P8" s="63" t="s">
        <v>39</v>
      </c>
    </row>
    <row r="9" spans="1:255" ht="24" customHeight="1" thickBot="1" x14ac:dyDescent="0.25">
      <c r="B9" s="214" t="s">
        <v>12</v>
      </c>
      <c r="C9" s="17" t="s">
        <v>13</v>
      </c>
      <c r="D9" s="17" t="s">
        <v>14</v>
      </c>
      <c r="E9" s="64">
        <f>5*SUM('매드게르만 훈련 5x5 프로그램'!E8:E12)</f>
        <v>950</v>
      </c>
      <c r="F9" s="64">
        <f>5*SUM('매드게르만 훈련 5x5 프로그램'!F8:F12)</f>
        <v>950</v>
      </c>
      <c r="G9" s="64">
        <f>5*SUM('매드게르만 훈련 5x5 프로그램'!G8:G12)</f>
        <v>1050</v>
      </c>
      <c r="H9" s="64">
        <f>5*SUM('매드게르만 훈련 5x5 프로그램'!H8:H12)</f>
        <v>1050</v>
      </c>
      <c r="I9" s="64">
        <f>5*SUM('매드게르만 훈련 5x5 프로그램'!I8:I12)</f>
        <v>1050</v>
      </c>
      <c r="J9" s="64">
        <f>5*SUM('매드게르만 훈련 5x5 프로그램'!J8:J12)</f>
        <v>1050</v>
      </c>
      <c r="K9" s="64">
        <f>5*SUM('매드게르만 훈련 5x5 프로그램'!K8:K12)</f>
        <v>1150</v>
      </c>
      <c r="L9" s="64">
        <f>5*SUM('매드게르만 훈련 5x5 프로그램'!L8:L12)</f>
        <v>1150</v>
      </c>
      <c r="M9" s="64">
        <f>5*SUM('매드게르만 훈련 5x5 프로그램'!M8:M12)</f>
        <v>1150</v>
      </c>
      <c r="N9" s="64">
        <f>5*SUM('매드게르만 훈련 5x5 프로그램'!N8:N12)</f>
        <v>1150</v>
      </c>
      <c r="O9" s="64">
        <f>5*SUM('매드게르만 훈련 5x5 프로그램'!O8:O12)</f>
        <v>1225</v>
      </c>
      <c r="P9" s="65">
        <f>5*SUM('매드게르만 훈련 5x5 프로그램'!P8:P12)</f>
        <v>1225</v>
      </c>
    </row>
    <row r="10" spans="1:255" ht="24" customHeight="1" thickBot="1" x14ac:dyDescent="0.25">
      <c r="B10" s="241"/>
      <c r="C10" s="53" t="s">
        <v>17</v>
      </c>
      <c r="D10" s="53" t="s">
        <v>14</v>
      </c>
      <c r="E10" s="66">
        <f>5*SUM('매드게르만 훈련 5x5 프로그램'!E14:E18)</f>
        <v>875</v>
      </c>
      <c r="F10" s="66">
        <f>5*SUM('매드게르만 훈련 5x5 프로그램'!F14:F18)</f>
        <v>875</v>
      </c>
      <c r="G10" s="66">
        <f>5*SUM('매드게르만 훈련 5x5 프로그램'!G14:G18)</f>
        <v>875</v>
      </c>
      <c r="H10" s="66">
        <f>5*SUM('매드게르만 훈련 5x5 프로그램'!H14:H18)</f>
        <v>950</v>
      </c>
      <c r="I10" s="66">
        <f>5*SUM('매드게르만 훈련 5x5 프로그램'!I14:I18)</f>
        <v>950</v>
      </c>
      <c r="J10" s="66">
        <f>5*SUM('매드게르만 훈련 5x5 프로그램'!J14:J18)</f>
        <v>950</v>
      </c>
      <c r="K10" s="66">
        <f>5*SUM('매드게르만 훈련 5x5 프로그램'!K14:K18)</f>
        <v>950</v>
      </c>
      <c r="L10" s="66">
        <f>5*SUM('매드게르만 훈련 5x5 프로그램'!L14:L18)</f>
        <v>1050</v>
      </c>
      <c r="M10" s="66">
        <f>5*SUM('매드게르만 훈련 5x5 프로그램'!M14:M18)</f>
        <v>1050</v>
      </c>
      <c r="N10" s="66">
        <f>5*SUM('매드게르만 훈련 5x5 프로그램'!N14:N18)</f>
        <v>1050</v>
      </c>
      <c r="O10" s="66">
        <f>5*SUM('매드게르만 훈련 5x5 프로그램'!O14:O18)</f>
        <v>1150</v>
      </c>
      <c r="P10" s="67">
        <f>5*SUM('매드게르만 훈련 5x5 프로그램'!P14:P18)</f>
        <v>1150</v>
      </c>
    </row>
    <row r="11" spans="1:255" ht="24" customHeight="1" thickBot="1" x14ac:dyDescent="0.25">
      <c r="B11" s="241"/>
      <c r="C11" s="95" t="s">
        <v>18</v>
      </c>
      <c r="D11" s="96" t="s">
        <v>14</v>
      </c>
      <c r="E11" s="97">
        <f>5*SUM('매드게르만 훈련 5x5 프로그램'!E20:E24)</f>
        <v>475</v>
      </c>
      <c r="F11" s="97">
        <f>5*SUM('매드게르만 훈련 5x5 프로그램'!F20:F24)</f>
        <v>475</v>
      </c>
      <c r="G11" s="97">
        <f>5*SUM('매드게르만 훈련 5x5 프로그램'!G20:G24)</f>
        <v>475</v>
      </c>
      <c r="H11" s="97">
        <f>5*SUM('매드게르만 훈련 5x5 프로그램'!H20:H24)</f>
        <v>475</v>
      </c>
      <c r="I11" s="97">
        <f>5*SUM('매드게르만 훈련 5x5 프로그램'!I20:I24)</f>
        <v>575</v>
      </c>
      <c r="J11" s="97">
        <f>5*SUM('매드게르만 훈련 5x5 프로그램'!J20:J24)</f>
        <v>575</v>
      </c>
      <c r="K11" s="97">
        <f>5*SUM('매드게르만 훈련 5x5 프로그램'!K20:K24)</f>
        <v>575</v>
      </c>
      <c r="L11" s="97">
        <f>5*SUM('매드게르만 훈련 5x5 프로그램'!L20:L24)</f>
        <v>575</v>
      </c>
      <c r="M11" s="97">
        <f>5*SUM('매드게르만 훈련 5x5 프로그램'!M20:M24)</f>
        <v>575</v>
      </c>
      <c r="N11" s="97">
        <f>5*SUM('매드게르만 훈련 5x5 프로그램'!N20:N24)</f>
        <v>575</v>
      </c>
      <c r="O11" s="97">
        <f>5*SUM('매드게르만 훈련 5x5 프로그램'!O20:O24)</f>
        <v>575</v>
      </c>
      <c r="P11" s="98">
        <f>5*SUM('매드게르만 훈련 5x5 프로그램'!P20:P24)</f>
        <v>650</v>
      </c>
    </row>
    <row r="12" spans="1:255" ht="24" customHeight="1" x14ac:dyDescent="0.2">
      <c r="B12" s="212" t="s">
        <v>21</v>
      </c>
      <c r="C12" s="99" t="s">
        <v>20</v>
      </c>
      <c r="D12" s="53" t="s">
        <v>14</v>
      </c>
      <c r="E12" s="100">
        <f>5*SUM('매드게르만 훈련 5x5 프로그램'!E26:E28)</f>
        <v>450</v>
      </c>
      <c r="F12" s="100">
        <f>5*SUM('매드게르만 훈련 5x5 프로그램'!F26:F28)</f>
        <v>450</v>
      </c>
      <c r="G12" s="100">
        <f>5*SUM('매드게르만 훈련 5x5 프로그램'!G26:G28)</f>
        <v>450</v>
      </c>
      <c r="H12" s="100">
        <f>5*SUM('매드게르만 훈련 5x5 프로그램'!H26:H28)</f>
        <v>525</v>
      </c>
      <c r="I12" s="100">
        <f>5*SUM('매드게르만 훈련 5x5 프로그램'!I26:I28)</f>
        <v>525</v>
      </c>
      <c r="J12" s="100">
        <f>5*SUM('매드게르만 훈련 5x5 프로그램'!J26:J28)</f>
        <v>525</v>
      </c>
      <c r="K12" s="100">
        <f>5*SUM('매드게르만 훈련 5x5 프로그램'!K26:K28)</f>
        <v>525</v>
      </c>
      <c r="L12" s="100">
        <f>5*SUM('매드게르만 훈련 5x5 프로그램'!L26:L28)</f>
        <v>525</v>
      </c>
      <c r="M12" s="100">
        <f>5*SUM('매드게르만 훈련 5x5 프로그램'!M26:M28)</f>
        <v>600</v>
      </c>
      <c r="N12" s="100">
        <f>5*SUM('매드게르만 훈련 5x5 프로그램'!N26:N28)</f>
        <v>600</v>
      </c>
      <c r="O12" s="100">
        <f>5*SUM('매드게르만 훈련 5x5 프로그램'!O26:O28)</f>
        <v>600</v>
      </c>
      <c r="P12" s="101">
        <f>5*SUM('매드게르만 훈련 5x5 프로그램'!P26:P28)</f>
        <v>600</v>
      </c>
    </row>
    <row r="13" spans="1:255" ht="24" customHeight="1" x14ac:dyDescent="0.2">
      <c r="B13" s="247"/>
      <c r="C13" s="13" t="s">
        <v>22</v>
      </c>
      <c r="D13" s="17" t="s">
        <v>14</v>
      </c>
      <c r="E13" s="64">
        <f>5*SUM('매드게르만 훈련 5x5 프로그램'!E30:E33)</f>
        <v>400</v>
      </c>
      <c r="F13" s="64">
        <f>5*SUM('매드게르만 훈련 5x5 프로그램'!F30:F33)</f>
        <v>400</v>
      </c>
      <c r="G13" s="64">
        <f>5*SUM('매드게르만 훈련 5x5 프로그램'!G30:G33)</f>
        <v>400</v>
      </c>
      <c r="H13" s="64">
        <f>5*SUM('매드게르만 훈련 5x5 프로그램'!H30:H33)</f>
        <v>400</v>
      </c>
      <c r="I13" s="64">
        <f>5*SUM('매드게르만 훈련 5x5 프로그램'!I30:I33)</f>
        <v>500</v>
      </c>
      <c r="J13" s="64">
        <f>5*SUM('매드게르만 훈련 5x5 프로그램'!J30:J33)</f>
        <v>500</v>
      </c>
      <c r="K13" s="64">
        <f>5*SUM('매드게르만 훈련 5x5 프로그램'!K30:K33)</f>
        <v>500</v>
      </c>
      <c r="L13" s="64">
        <f>5*SUM('매드게르만 훈련 5x5 프로그램'!L30:L33)</f>
        <v>500</v>
      </c>
      <c r="M13" s="64">
        <f>5*SUM('매드게르만 훈련 5x5 프로그램'!M30:M33)</f>
        <v>500</v>
      </c>
      <c r="N13" s="64">
        <f>5*SUM('매드게르만 훈련 5x5 프로그램'!N30:N33)</f>
        <v>500</v>
      </c>
      <c r="O13" s="64">
        <f>5*SUM('매드게르만 훈련 5x5 프로그램'!O30:O33)</f>
        <v>500</v>
      </c>
      <c r="P13" s="65">
        <f>5*SUM('매드게르만 훈련 5x5 프로그램'!P30:P33)</f>
        <v>550</v>
      </c>
    </row>
    <row r="14" spans="1:255" ht="24" customHeight="1" thickBot="1" x14ac:dyDescent="0.25">
      <c r="B14" s="241"/>
      <c r="C14" s="53" t="s">
        <v>19</v>
      </c>
      <c r="D14" s="53" t="s">
        <v>14</v>
      </c>
      <c r="E14" s="66">
        <f>5*SUM('매드게르만 훈련 5x5 프로그램'!E36:E38)</f>
        <v>475</v>
      </c>
      <c r="F14" s="66">
        <f>5*SUM('매드게르만 훈련 5x5 프로그램'!F36:F38)</f>
        <v>475</v>
      </c>
      <c r="G14" s="66">
        <f>5*SUM('매드게르만 훈련 5x5 프로그램'!G36:G38)</f>
        <v>525</v>
      </c>
      <c r="H14" s="66">
        <f>5*SUM('매드게르만 훈련 5x5 프로그램'!H36:H38)</f>
        <v>525</v>
      </c>
      <c r="I14" s="66">
        <f>5*SUM('매드게르만 훈련 5x5 프로그램'!I36:I38)</f>
        <v>525</v>
      </c>
      <c r="J14" s="66">
        <f>5*SUM('매드게르만 훈련 5x5 프로그램'!J36:J38)</f>
        <v>525</v>
      </c>
      <c r="K14" s="66">
        <f>5*SUM('매드게르만 훈련 5x5 프로그램'!K36:K38)</f>
        <v>575</v>
      </c>
      <c r="L14" s="66">
        <f>5*SUM('매드게르만 훈련 5x5 프로그램'!L36:L38)</f>
        <v>575</v>
      </c>
      <c r="M14" s="66">
        <f>5*SUM('매드게르만 훈련 5x5 프로그램'!M36:M38)</f>
        <v>575</v>
      </c>
      <c r="N14" s="66">
        <f>5*SUM('매드게르만 훈련 5x5 프로그램'!N36:N38)</f>
        <v>575</v>
      </c>
      <c r="O14" s="66">
        <f>5*SUM('매드게르만 훈련 5x5 프로그램'!O36:O38)</f>
        <v>625</v>
      </c>
      <c r="P14" s="67">
        <f>5*SUM('매드게르만 훈련 5x5 프로그램'!P36:P38)</f>
        <v>625</v>
      </c>
    </row>
    <row r="15" spans="1:255" ht="24" customHeight="1" thickBot="1" x14ac:dyDescent="0.25">
      <c r="B15" s="214" t="s">
        <v>44</v>
      </c>
      <c r="C15" s="17" t="s">
        <v>23</v>
      </c>
      <c r="D15" s="17" t="s">
        <v>14</v>
      </c>
      <c r="E15" s="64">
        <f>5*SUM('매드게르만 훈련 5x5 프로그램'!E41:E44)+3*'매드게르만 훈련 5x5 프로그램'!E45+8*'매드게르만 훈련 5x5 프로그램'!E46</f>
        <v>1170</v>
      </c>
      <c r="F15" s="64">
        <f>5*SUM('매드게르만 훈련 5x5 프로그램'!F41:F44)+3*'매드게르만 훈련 5x5 프로그램'!F45+8*'매드게르만 훈련 5x5 프로그램'!F46</f>
        <v>1185</v>
      </c>
      <c r="G15" s="64">
        <f>5*SUM('매드게르만 훈련 5x5 프로그램'!G41:G44)+3*'매드게르만 훈련 5x5 프로그램'!G45+8*'매드게르만 훈련 5x5 프로그램'!G46</f>
        <v>1260</v>
      </c>
      <c r="H15" s="64">
        <f>5*SUM('매드게르만 훈련 5x5 프로그램'!H41:H44)+3*'매드게르만 훈련 5x5 프로그램'!H45+8*'매드게르만 훈련 5x5 프로그램'!H46</f>
        <v>1260</v>
      </c>
      <c r="I15" s="64">
        <f>5*SUM('매드게르만 훈련 5x5 프로그램'!I41:I44)+3*'매드게르만 훈련 5x5 프로그램'!I45+8*'매드게르만 훈련 5x5 프로그램'!I46</f>
        <v>1260</v>
      </c>
      <c r="J15" s="64">
        <f>5*SUM('매드게르만 훈련 5x5 프로그램'!J41:J44)+3*'매드게르만 훈련 5x5 프로그램'!J45+8*'매드게르만 훈련 5x5 프로그램'!J46</f>
        <v>1275</v>
      </c>
      <c r="K15" s="64">
        <f>5*SUM('매드게르만 훈련 5x5 프로그램'!K41:K44)+3*'매드게르만 훈련 5x5 프로그램'!K45+8*'매드게르만 훈련 5x5 프로그램'!K46</f>
        <v>1390</v>
      </c>
      <c r="L15" s="64">
        <f>5*SUM('매드게르만 훈련 5x5 프로그램'!L41:L44)+3*'매드게르만 훈련 5x5 프로그램'!L45+8*'매드게르만 훈련 5x5 프로그램'!L46</f>
        <v>1390</v>
      </c>
      <c r="M15" s="64">
        <f>5*SUM('매드게르만 훈련 5x5 프로그램'!M41:M44)+3*'매드게르만 훈련 5x5 프로그램'!M45+8*'매드게르만 훈련 5x5 프로그램'!M46</f>
        <v>1390</v>
      </c>
      <c r="N15" s="64">
        <f>5*SUM('매드게르만 훈련 5x5 프로그램'!N41:N44)+3*'매드게르만 훈련 5x5 프로그램'!N45+8*'매드게르만 훈련 5x5 프로그램'!N46</f>
        <v>1405</v>
      </c>
      <c r="O15" s="64">
        <f>5*SUM('매드게르만 훈련 5x5 프로그램'!O41:O44)+3*'매드게르만 훈련 5x5 프로그램'!O45+8*'매드게르만 훈련 5x5 프로그램'!O46</f>
        <v>1495</v>
      </c>
      <c r="P15" s="65">
        <f>5*SUM('매드게르만 훈련 5x5 프로그램'!P41:P44)+3*'매드게르만 훈련 5x5 프로그램'!P45+8*'매드게르만 훈련 5x5 프로그램'!P46</f>
        <v>1495</v>
      </c>
    </row>
    <row r="16" spans="1:255" ht="24" customHeight="1" thickBot="1" x14ac:dyDescent="0.25">
      <c r="B16" s="241"/>
      <c r="C16" s="53" t="s">
        <v>24</v>
      </c>
      <c r="D16" s="53" t="s">
        <v>14</v>
      </c>
      <c r="E16" s="66">
        <f>5*SUM('매드게르만 훈련 5x5 프로그램'!E47:E50)+3*'매드게르만 훈련 5x5 프로그램'!E51+8*'매드게르만 훈련 5x5 프로그램'!E52</f>
        <v>1065</v>
      </c>
      <c r="F16" s="66">
        <f>5*SUM('매드게르만 훈련 5x5 프로그램'!F47:F50)+3*'매드게르만 훈련 5x5 프로그램'!F51+8*'매드게르만 훈련 5x5 프로그램'!F52</f>
        <v>1065</v>
      </c>
      <c r="G16" s="66">
        <f>5*SUM('매드게르만 훈련 5x5 프로그램'!G47:G50)+3*'매드게르만 훈련 5x5 프로그램'!G51+8*'매드게르만 훈련 5x5 프로그램'!G52</f>
        <v>1080</v>
      </c>
      <c r="H16" s="66">
        <f>5*SUM('매드게르만 훈련 5x5 프로그램'!H47:H50)+3*'매드게르만 훈련 5x5 프로그램'!H51+8*'매드게르만 훈련 5x5 프로그램'!H52</f>
        <v>1170</v>
      </c>
      <c r="I16" s="66">
        <f>5*SUM('매드게르만 훈련 5x5 프로그램'!I47:I50)+3*'매드게르만 훈련 5x5 프로그램'!I51+8*'매드게르만 훈련 5x5 프로그램'!I52</f>
        <v>1170</v>
      </c>
      <c r="J16" s="66">
        <f>5*SUM('매드게르만 훈련 5x5 프로그램'!J47:J50)+3*'매드게르만 훈련 5x5 프로그램'!J51+8*'매드게르만 훈련 5x5 프로그램'!J52</f>
        <v>1170</v>
      </c>
      <c r="K16" s="66">
        <f>5*SUM('매드게르만 훈련 5x5 프로그램'!K47:K50)+3*'매드게르만 훈련 5x5 프로그램'!K51+8*'매드게르만 훈련 5x5 프로그램'!K52</f>
        <v>1185</v>
      </c>
      <c r="L16" s="66">
        <f>5*SUM('매드게르만 훈련 5x5 프로그램'!L47:L50)+3*'매드게르만 훈련 5x5 프로그램'!L51+8*'매드게르만 훈련 5x5 프로그램'!L52</f>
        <v>1260</v>
      </c>
      <c r="M16" s="66">
        <f>5*SUM('매드게르만 훈련 5x5 프로그램'!M47:M50)+3*'매드게르만 훈련 5x5 프로그램'!M51+8*'매드게르만 훈련 5x5 프로그램'!M52</f>
        <v>1260</v>
      </c>
      <c r="N16" s="66">
        <f>5*SUM('매드게르만 훈련 5x5 프로그램'!N47:N50)+3*'매드게르만 훈련 5x5 프로그램'!N51+8*'매드게르만 훈련 5x5 프로그램'!N52</f>
        <v>1275</v>
      </c>
      <c r="O16" s="66">
        <f>5*SUM('매드게르만 훈련 5x5 프로그램'!O47:O50)+3*'매드게르만 훈련 5x5 프로그램'!O51+8*'매드게르만 훈련 5x5 프로그램'!O52</f>
        <v>1390</v>
      </c>
      <c r="P16" s="67">
        <f>5*SUM('매드게르만 훈련 5x5 프로그램'!P47:P50)+3*'매드게르만 훈련 5x5 프로그램'!P51+8*'매드게르만 훈련 5x5 프로그램'!P52</f>
        <v>1390</v>
      </c>
    </row>
    <row r="17" spans="2:16" ht="24" customHeight="1" thickBot="1" x14ac:dyDescent="0.25">
      <c r="B17" s="241"/>
      <c r="C17" s="19" t="s">
        <v>25</v>
      </c>
      <c r="D17" s="17" t="s">
        <v>14</v>
      </c>
      <c r="E17" s="68">
        <f>5*SUM('매드게르만 훈련 5x5 프로그램'!E53:E56)+3*'매드게르만 훈련 5x5 프로그램'!E57+8*'매드게르만 훈련 5x5 프로그램'!E58</f>
        <v>585</v>
      </c>
      <c r="F17" s="68">
        <f>5*SUM('매드게르만 훈련 5x5 프로그램'!F53:F56)+3*'매드게르만 훈련 5x5 프로그램'!F57+8*'매드게르만 훈련 5x5 프로그램'!F58</f>
        <v>585</v>
      </c>
      <c r="G17" s="68">
        <f>5*SUM('매드게르만 훈련 5x5 프로그램'!G53:G56)+3*'매드게르만 훈련 5x5 프로그램'!G57+8*'매드게르만 훈련 5x5 프로그램'!G58</f>
        <v>585</v>
      </c>
      <c r="H17" s="68">
        <f>5*SUM('매드게르만 훈련 5x5 프로그램'!H53:H56)+3*'매드게르만 훈련 5x5 프로그램'!H57+8*'매드게르만 훈련 5x5 프로그램'!H58</f>
        <v>600</v>
      </c>
      <c r="I17" s="68">
        <f>5*SUM('매드게르만 훈련 5x5 프로그램'!I53:I56)+3*'매드게르만 훈련 5x5 프로그램'!I57+8*'매드게르만 훈련 5x5 프로그램'!I58</f>
        <v>715</v>
      </c>
      <c r="J17" s="68">
        <f>5*SUM('매드게르만 훈련 5x5 프로그램'!J53:J56)+3*'매드게르만 훈련 5x5 프로그램'!J57+8*'매드게르만 훈련 5x5 프로그램'!J58</f>
        <v>715</v>
      </c>
      <c r="K17" s="68">
        <f>5*SUM('매드게르만 훈련 5x5 프로그램'!K53:K56)+3*'매드게르만 훈련 5x5 프로그램'!K57+8*'매드게르만 훈련 5x5 프로그램'!K58</f>
        <v>715</v>
      </c>
      <c r="L17" s="68">
        <f>5*SUM('매드게르만 훈련 5x5 프로그램'!L53:L56)+3*'매드게르만 훈련 5x5 프로그램'!L57+8*'매드게르만 훈련 5x5 프로그램'!L58</f>
        <v>715</v>
      </c>
      <c r="M17" s="68">
        <f>5*SUM('매드게르만 훈련 5x5 프로그램'!M53:M56)+3*'매드게르만 훈련 5x5 프로그램'!M57+8*'매드게르만 훈련 5x5 프로그램'!M58</f>
        <v>715</v>
      </c>
      <c r="N17" s="68">
        <f>5*SUM('매드게르만 훈련 5x5 프로그램'!N53:N56)+3*'매드게르만 훈련 5x5 프로그램'!N57+8*'매드게르만 훈련 5x5 프로그램'!N58</f>
        <v>715</v>
      </c>
      <c r="O17" s="68">
        <f>5*SUM('매드게르만 훈련 5x5 프로그램'!O53:O56)+3*'매드게르만 훈련 5x5 프로그램'!O57+8*'매드게르만 훈련 5x5 프로그램'!O58</f>
        <v>730</v>
      </c>
      <c r="P17" s="69">
        <f>5*SUM('매드게르만 훈련 5x5 프로그램'!P53:P56)+3*'매드게르만 훈련 5x5 프로그램'!P57+8*'매드게르만 훈련 5x5 프로그램'!P58</f>
        <v>780</v>
      </c>
    </row>
    <row r="18" spans="2:16" ht="24" customHeight="1" thickBot="1" x14ac:dyDescent="0.25">
      <c r="B18" s="248" t="s">
        <v>43</v>
      </c>
      <c r="C18" s="242" t="s">
        <v>45</v>
      </c>
      <c r="D18" s="54" t="s">
        <v>41</v>
      </c>
      <c r="E18" s="70">
        <f>MAX(SQMAX,'매드게르만 훈련 5x5 프로그램'!E12/(1.0278-(0.0278*5)))</f>
        <v>61.881188118811878</v>
      </c>
      <c r="F18" s="70">
        <f>MAX(SQMAX,'매드게르만 훈련 5x5 프로그램'!F12/(1.0278-(0.0278*5)))</f>
        <v>61.881188118811878</v>
      </c>
      <c r="G18" s="70">
        <f>MAX(SQMAX,'매드게르만 훈련 5x5 프로그램'!G12/(1.0278-(0.0278*5)))</f>
        <v>61.881188118811878</v>
      </c>
      <c r="H18" s="70">
        <f>MAX(SQMAX,'매드게르만 훈련 5x5 프로그램'!H12/(1.0278-(0.0278*5)))</f>
        <v>61.881188118811878</v>
      </c>
      <c r="I18" s="70">
        <f>MAX(SQMAX,'매드게르만 훈련 5x5 프로그램'!I12/(1.0278-(0.0278*5)))</f>
        <v>61.881188118811878</v>
      </c>
      <c r="J18" s="70">
        <f>MAX(SQMAX,'매드게르만 훈련 5x5 프로그램'!J12/(1.0278-(0.0278*5)))</f>
        <v>61.881188118811878</v>
      </c>
      <c r="K18" s="70">
        <f>MAX(SQMAX,'매드게르만 훈련 5x5 프로그램'!K12/(1.0278-(0.0278*5)))</f>
        <v>67.506750675067508</v>
      </c>
      <c r="L18" s="70">
        <f>MAX(SQMAX,'매드게르만 훈련 5x5 프로그램'!L12/(1.0278-(0.0278*5)))</f>
        <v>67.506750675067508</v>
      </c>
      <c r="M18" s="70">
        <f>MAX(SQMAX,'매드게르만 훈련 5x5 프로그램'!M12/(1.0278-(0.0278*5)))</f>
        <v>67.506750675067508</v>
      </c>
      <c r="N18" s="70">
        <f>MAX(SQMAX,'매드게르만 훈련 5x5 프로그램'!N12/(1.0278-(0.0278*5)))</f>
        <v>67.506750675067508</v>
      </c>
      <c r="O18" s="70">
        <f>MAX(SQMAX,'매드게르만 훈련 5x5 프로그램'!O12/(1.0278-(0.0278*5)))</f>
        <v>73.132313231323124</v>
      </c>
      <c r="P18" s="71">
        <f>MAX(SQMAX,'매드게르만 훈련 5x5 프로그램'!P12/(1.0278-(0.0278*5)))</f>
        <v>73.132313231323124</v>
      </c>
    </row>
    <row r="19" spans="2:16" ht="24" customHeight="1" x14ac:dyDescent="0.2">
      <c r="B19" s="249"/>
      <c r="C19" s="243"/>
      <c r="D19" s="92" t="s">
        <v>42</v>
      </c>
      <c r="E19" s="66">
        <f t="shared" ref="E19:P19" si="0">E9+E14+E15</f>
        <v>2595</v>
      </c>
      <c r="F19" s="66">
        <f t="shared" si="0"/>
        <v>2610</v>
      </c>
      <c r="G19" s="66">
        <f t="shared" si="0"/>
        <v>2835</v>
      </c>
      <c r="H19" s="66">
        <f t="shared" si="0"/>
        <v>2835</v>
      </c>
      <c r="I19" s="66">
        <f t="shared" si="0"/>
        <v>2835</v>
      </c>
      <c r="J19" s="66">
        <f t="shared" si="0"/>
        <v>2850</v>
      </c>
      <c r="K19" s="66">
        <f t="shared" si="0"/>
        <v>3115</v>
      </c>
      <c r="L19" s="66">
        <f t="shared" si="0"/>
        <v>3115</v>
      </c>
      <c r="M19" s="66">
        <f t="shared" si="0"/>
        <v>3115</v>
      </c>
      <c r="N19" s="66">
        <f t="shared" si="0"/>
        <v>3130</v>
      </c>
      <c r="O19" s="66">
        <f t="shared" si="0"/>
        <v>3345</v>
      </c>
      <c r="P19" s="67">
        <f t="shared" si="0"/>
        <v>3345</v>
      </c>
    </row>
    <row r="20" spans="2:16" ht="24" customHeight="1" x14ac:dyDescent="0.2">
      <c r="B20" s="249"/>
      <c r="C20" s="226" t="s">
        <v>46</v>
      </c>
      <c r="D20" s="23" t="s">
        <v>41</v>
      </c>
      <c r="E20" s="72">
        <f>MAX(BPMAX,'매드게르만 훈련 5x5 프로그램'!E18/(1.0278-(0.0278*5)))</f>
        <v>56.255625562556254</v>
      </c>
      <c r="F20" s="72">
        <f>MAX(BPMAX,'매드게르만 훈련 5x5 프로그램'!F18/(1.0278-(0.0278*5)))</f>
        <v>56.255625562556254</v>
      </c>
      <c r="G20" s="72">
        <f>MAX(BPMAX,'매드게르만 훈련 5x5 프로그램'!G18/(1.0278-(0.0278*5)))</f>
        <v>56.255625562556254</v>
      </c>
      <c r="H20" s="72">
        <f>MAX(BPMAX,'매드게르만 훈련 5x5 프로그램'!H18/(1.0278-(0.0278*5)))</f>
        <v>56.255625562556254</v>
      </c>
      <c r="I20" s="72">
        <f>MAX(BPMAX,'매드게르만 훈련 5x5 프로그램'!I18/(1.0278-(0.0278*5)))</f>
        <v>56.255625562556254</v>
      </c>
      <c r="J20" s="72">
        <f>MAX(BPMAX,'매드게르만 훈련 5x5 프로그램'!J18/(1.0278-(0.0278*5)))</f>
        <v>56.255625562556254</v>
      </c>
      <c r="K20" s="72">
        <f>MAX(BPMAX,'매드게르만 훈련 5x5 프로그램'!K18/(1.0278-(0.0278*5)))</f>
        <v>56.255625562556254</v>
      </c>
      <c r="L20" s="72">
        <f>MAX(BPMAX,'매드게르만 훈련 5x5 프로그램'!L18/(1.0278-(0.0278*5)))</f>
        <v>61.881188118811878</v>
      </c>
      <c r="M20" s="72">
        <f>MAX(BPMAX,'매드게르만 훈련 5x5 프로그램'!M18/(1.0278-(0.0278*5)))</f>
        <v>61.881188118811878</v>
      </c>
      <c r="N20" s="72">
        <f>MAX(BPMAX,'매드게르만 훈련 5x5 프로그램'!N18/(1.0278-(0.0278*5)))</f>
        <v>61.881188118811878</v>
      </c>
      <c r="O20" s="72">
        <f>MAX(BPMAX,'매드게르만 훈련 5x5 프로그램'!O18/(1.0278-(0.0278*5)))</f>
        <v>67.506750675067508</v>
      </c>
      <c r="P20" s="73">
        <f>MAX(BPMAX,'매드게르만 훈련 5x5 프로그램'!P18/(1.0278-(0.0278*5)))</f>
        <v>67.506750675067508</v>
      </c>
    </row>
    <row r="21" spans="2:16" ht="24" customHeight="1" x14ac:dyDescent="0.2">
      <c r="B21" s="249"/>
      <c r="C21" s="227"/>
      <c r="D21" s="94" t="s">
        <v>42</v>
      </c>
      <c r="E21" s="64">
        <f t="shared" ref="E21:P21" si="1">E10+E16</f>
        <v>1940</v>
      </c>
      <c r="F21" s="64">
        <f t="shared" si="1"/>
        <v>1940</v>
      </c>
      <c r="G21" s="64">
        <f t="shared" si="1"/>
        <v>1955</v>
      </c>
      <c r="H21" s="64">
        <f t="shared" si="1"/>
        <v>2120</v>
      </c>
      <c r="I21" s="64">
        <f t="shared" si="1"/>
        <v>2120</v>
      </c>
      <c r="J21" s="64">
        <f t="shared" si="1"/>
        <v>2120</v>
      </c>
      <c r="K21" s="64">
        <f t="shared" si="1"/>
        <v>2135</v>
      </c>
      <c r="L21" s="64">
        <f t="shared" si="1"/>
        <v>2310</v>
      </c>
      <c r="M21" s="64">
        <f t="shared" si="1"/>
        <v>2310</v>
      </c>
      <c r="N21" s="64">
        <f t="shared" si="1"/>
        <v>2325</v>
      </c>
      <c r="O21" s="64">
        <f t="shared" si="1"/>
        <v>2540</v>
      </c>
      <c r="P21" s="65">
        <f t="shared" si="1"/>
        <v>2540</v>
      </c>
    </row>
    <row r="22" spans="2:16" ht="24" customHeight="1" x14ac:dyDescent="0.2">
      <c r="B22" s="249"/>
      <c r="C22" s="238" t="s">
        <v>49</v>
      </c>
      <c r="D22" s="93" t="s">
        <v>41</v>
      </c>
      <c r="E22" s="74">
        <f>MAX(DLMAX,'매드게르만 훈련 5x5 프로그램'!E28/(1.0278-(0.0278*5)))</f>
        <v>45.004500450045001</v>
      </c>
      <c r="F22" s="74">
        <f>MAX(DLMAX,'매드게르만 훈련 5x5 프로그램'!F28/(1.0278-(0.0278*5)))</f>
        <v>45.004500450045001</v>
      </c>
      <c r="G22" s="74">
        <f>MAX(DLMAX,'매드게르만 훈련 5x5 프로그램'!G28/(1.0278-(0.0278*5)))</f>
        <v>45.004500450045001</v>
      </c>
      <c r="H22" s="74">
        <f>MAX(DLMAX,'매드게르만 훈련 5x5 프로그램'!H28/(1.0278-(0.0278*5)))</f>
        <v>45.004500450045001</v>
      </c>
      <c r="I22" s="74">
        <f>MAX(DLMAX,'매드게르만 훈련 5x5 프로그램'!I28/(1.0278-(0.0278*5)))</f>
        <v>45.004500450045001</v>
      </c>
      <c r="J22" s="74">
        <f>MAX(DLMAX,'매드게르만 훈련 5x5 프로그램'!J28/(1.0278-(0.0278*5)))</f>
        <v>45.004500450045001</v>
      </c>
      <c r="K22" s="74">
        <f>MAX(DLMAX,'매드게르만 훈련 5x5 프로그램'!K28/(1.0278-(0.0278*5)))</f>
        <v>45.004500450045001</v>
      </c>
      <c r="L22" s="74">
        <f>MAX(DLMAX,'매드게르만 훈련 5x5 프로그램'!L28/(1.0278-(0.0278*5)))</f>
        <v>45.004500450045001</v>
      </c>
      <c r="M22" s="74">
        <f>MAX(DLMAX,'매드게르만 훈련 5x5 프로그램'!M28/(1.0278-(0.0278*5)))</f>
        <v>50.630063006300631</v>
      </c>
      <c r="N22" s="74">
        <f>MAX(DLMAX,'매드게르만 훈련 5x5 프로그램'!N28/(1.0278-(0.0278*5)))</f>
        <v>50.630063006300631</v>
      </c>
      <c r="O22" s="74">
        <f>MAX(DLMAX,'매드게르만 훈련 5x5 프로그램'!O28/(1.0278-(0.0278*5)))</f>
        <v>50.630063006300631</v>
      </c>
      <c r="P22" s="75">
        <f>MAX(DLMAX,'매드게르만 훈련 5x5 프로그램'!P28/(1.0278-(0.0278*5)))</f>
        <v>50.630063006300631</v>
      </c>
    </row>
    <row r="23" spans="2:16" ht="24" customHeight="1" x14ac:dyDescent="0.2">
      <c r="B23" s="249"/>
      <c r="C23" s="239"/>
      <c r="D23" s="92" t="s">
        <v>42</v>
      </c>
      <c r="E23" s="76">
        <f t="shared" ref="E23:P23" si="2">E12</f>
        <v>450</v>
      </c>
      <c r="F23" s="76">
        <f t="shared" si="2"/>
        <v>450</v>
      </c>
      <c r="G23" s="76">
        <f t="shared" si="2"/>
        <v>450</v>
      </c>
      <c r="H23" s="76">
        <f t="shared" si="2"/>
        <v>525</v>
      </c>
      <c r="I23" s="76">
        <f t="shared" si="2"/>
        <v>525</v>
      </c>
      <c r="J23" s="76">
        <f t="shared" si="2"/>
        <v>525</v>
      </c>
      <c r="K23" s="76">
        <f t="shared" si="2"/>
        <v>525</v>
      </c>
      <c r="L23" s="76">
        <f t="shared" si="2"/>
        <v>525</v>
      </c>
      <c r="M23" s="76">
        <f t="shared" si="2"/>
        <v>600</v>
      </c>
      <c r="N23" s="76">
        <f t="shared" si="2"/>
        <v>600</v>
      </c>
      <c r="O23" s="76">
        <f t="shared" si="2"/>
        <v>600</v>
      </c>
      <c r="P23" s="77">
        <f t="shared" si="2"/>
        <v>600</v>
      </c>
    </row>
    <row r="24" spans="2:16" ht="24" customHeight="1" x14ac:dyDescent="0.2">
      <c r="B24" s="249"/>
      <c r="C24" s="227" t="s">
        <v>47</v>
      </c>
      <c r="D24" s="23" t="s">
        <v>41</v>
      </c>
      <c r="E24" s="74">
        <f>MAX(BBRMAX,'매드게르만 훈련 5x5 프로그램'!E24/(1.0278-(0.0278*5)))</f>
        <v>28.127812781278127</v>
      </c>
      <c r="F24" s="74">
        <f>MAX(BBRMAX,'매드게르만 훈련 5x5 프로그램'!F24/(1.0278-(0.0278*5)))</f>
        <v>28.127812781278127</v>
      </c>
      <c r="G24" s="74">
        <f>MAX(BBRMAX,'매드게르만 훈련 5x5 프로그램'!G24/(1.0278-(0.0278*5)))</f>
        <v>28.127812781278127</v>
      </c>
      <c r="H24" s="74">
        <f>MAX(BBRMAX,'매드게르만 훈련 5x5 프로그램'!H24/(1.0278-(0.0278*5)))</f>
        <v>28.127812781278127</v>
      </c>
      <c r="I24" s="74">
        <f>MAX(BBRMAX,'매드게르만 훈련 5x5 프로그램'!I24/(1.0278-(0.0278*5)))</f>
        <v>33.753375337533754</v>
      </c>
      <c r="J24" s="74">
        <f>MAX(BBRMAX,'매드게르만 훈련 5x5 프로그램'!J24/(1.0278-(0.0278*5)))</f>
        <v>33.753375337533754</v>
      </c>
      <c r="K24" s="74">
        <f>MAX(BBRMAX,'매드게르만 훈련 5x5 프로그램'!K24/(1.0278-(0.0278*5)))</f>
        <v>33.753375337533754</v>
      </c>
      <c r="L24" s="74">
        <f>MAX(BBRMAX,'매드게르만 훈련 5x5 프로그램'!L24/(1.0278-(0.0278*5)))</f>
        <v>33.753375337533754</v>
      </c>
      <c r="M24" s="74">
        <f>MAX(BBRMAX,'매드게르만 훈련 5x5 프로그램'!M24/(1.0278-(0.0278*5)))</f>
        <v>33.753375337533754</v>
      </c>
      <c r="N24" s="74">
        <f>MAX(BBRMAX,'매드게르만 훈련 5x5 프로그램'!N24/(1.0278-(0.0278*5)))</f>
        <v>33.753375337533754</v>
      </c>
      <c r="O24" s="74">
        <f>MAX(BBRMAX,'매드게르만 훈련 5x5 프로그램'!O24/(1.0278-(0.0278*5)))</f>
        <v>33.753375337533754</v>
      </c>
      <c r="P24" s="75">
        <f>MAX(BBRMAX,'매드게르만 훈련 5x5 프로그램'!P24/(1.0278-(0.0278*5)))</f>
        <v>39.378937893789377</v>
      </c>
    </row>
    <row r="25" spans="2:16" ht="24" customHeight="1" x14ac:dyDescent="0.2">
      <c r="B25" s="249"/>
      <c r="C25" s="227"/>
      <c r="D25" s="94" t="s">
        <v>42</v>
      </c>
      <c r="E25" s="66">
        <f t="shared" ref="E25:P25" si="3">E11+E17</f>
        <v>1060</v>
      </c>
      <c r="F25" s="66">
        <f t="shared" si="3"/>
        <v>1060</v>
      </c>
      <c r="G25" s="66">
        <f t="shared" si="3"/>
        <v>1060</v>
      </c>
      <c r="H25" s="66">
        <f t="shared" si="3"/>
        <v>1075</v>
      </c>
      <c r="I25" s="66">
        <f t="shared" si="3"/>
        <v>1290</v>
      </c>
      <c r="J25" s="66">
        <f t="shared" si="3"/>
        <v>1290</v>
      </c>
      <c r="K25" s="66">
        <f t="shared" si="3"/>
        <v>1290</v>
      </c>
      <c r="L25" s="66">
        <f t="shared" si="3"/>
        <v>1290</v>
      </c>
      <c r="M25" s="66">
        <f t="shared" si="3"/>
        <v>1290</v>
      </c>
      <c r="N25" s="66">
        <f t="shared" si="3"/>
        <v>1290</v>
      </c>
      <c r="O25" s="66">
        <f t="shared" si="3"/>
        <v>1305</v>
      </c>
      <c r="P25" s="67">
        <f t="shared" si="3"/>
        <v>1430</v>
      </c>
    </row>
    <row r="26" spans="2:16" ht="24" customHeight="1" x14ac:dyDescent="0.2">
      <c r="B26" s="249"/>
      <c r="C26" s="244" t="s">
        <v>48</v>
      </c>
      <c r="D26" s="93" t="s">
        <v>41</v>
      </c>
      <c r="E26" s="72">
        <f>MAX(OHPMAX,'매드게르만 훈련 5x5 프로그램'!E33/(1.0278-(0.0278*5)))</f>
        <v>28.127812781278127</v>
      </c>
      <c r="F26" s="72">
        <f>MAX(OHPMAX,'매드게르만 훈련 5x5 프로그램'!F33/(1.0278-(0.0278*5)))</f>
        <v>28.127812781278127</v>
      </c>
      <c r="G26" s="72">
        <f>MAX(OHPMAX,'매드게르만 훈련 5x5 프로그램'!G33/(1.0278-(0.0278*5)))</f>
        <v>28.127812781278127</v>
      </c>
      <c r="H26" s="72">
        <f>MAX(OHPMAX,'매드게르만 훈련 5x5 프로그램'!H33/(1.0278-(0.0278*5)))</f>
        <v>28.127812781278127</v>
      </c>
      <c r="I26" s="72">
        <f>MAX(OHPMAX,'매드게르만 훈련 5x5 프로그램'!I33/(1.0278-(0.0278*5)))</f>
        <v>33.753375337533754</v>
      </c>
      <c r="J26" s="72">
        <f>MAX(OHPMAX,'매드게르만 훈련 5x5 프로그램'!J33/(1.0278-(0.0278*5)))</f>
        <v>33.753375337533754</v>
      </c>
      <c r="K26" s="72">
        <f>MAX(OHPMAX,'매드게르만 훈련 5x5 프로그램'!K33/(1.0278-(0.0278*5)))</f>
        <v>33.753375337533754</v>
      </c>
      <c r="L26" s="72">
        <f>MAX(OHPMAX,'매드게르만 훈련 5x5 프로그램'!L33/(1.0278-(0.0278*5)))</f>
        <v>33.753375337533754</v>
      </c>
      <c r="M26" s="72">
        <f>MAX(OHPMAX,'매드게르만 훈련 5x5 프로그램'!M33/(1.0278-(0.0278*5)))</f>
        <v>33.753375337533754</v>
      </c>
      <c r="N26" s="72">
        <f>MAX(OHPMAX,'매드게르만 훈련 5x5 프로그램'!N33/(1.0278-(0.0278*5)))</f>
        <v>33.753375337533754</v>
      </c>
      <c r="O26" s="72">
        <f>MAX(OHPMAX,'매드게르만 훈련 5x5 프로그램'!O33/(1.0278-(0.0278*5)))</f>
        <v>33.753375337533754</v>
      </c>
      <c r="P26" s="73">
        <f>MAX(OHPMAX,'매드게르만 훈련 5x5 프로그램'!P33/(1.0278-(0.0278*5)))</f>
        <v>39.378937893789377</v>
      </c>
    </row>
    <row r="27" spans="2:16" ht="24" customHeight="1" thickBot="1" x14ac:dyDescent="0.25">
      <c r="B27" s="250"/>
      <c r="C27" s="245"/>
      <c r="D27" s="91" t="s">
        <v>42</v>
      </c>
      <c r="E27" s="68">
        <f t="shared" ref="E27:P27" si="4">E13</f>
        <v>400</v>
      </c>
      <c r="F27" s="68">
        <f t="shared" si="4"/>
        <v>400</v>
      </c>
      <c r="G27" s="68">
        <f t="shared" si="4"/>
        <v>400</v>
      </c>
      <c r="H27" s="68">
        <f t="shared" si="4"/>
        <v>400</v>
      </c>
      <c r="I27" s="68">
        <f t="shared" si="4"/>
        <v>500</v>
      </c>
      <c r="J27" s="68">
        <f t="shared" si="4"/>
        <v>500</v>
      </c>
      <c r="K27" s="68">
        <f t="shared" si="4"/>
        <v>500</v>
      </c>
      <c r="L27" s="68">
        <f t="shared" si="4"/>
        <v>500</v>
      </c>
      <c r="M27" s="68">
        <f t="shared" si="4"/>
        <v>500</v>
      </c>
      <c r="N27" s="68">
        <f t="shared" si="4"/>
        <v>500</v>
      </c>
      <c r="O27" s="68">
        <f t="shared" si="4"/>
        <v>500</v>
      </c>
      <c r="P27" s="69">
        <f t="shared" si="4"/>
        <v>550</v>
      </c>
    </row>
    <row r="28" spans="2:16" ht="24" customHeight="1" x14ac:dyDescent="0.2">
      <c r="B28" s="232" t="s">
        <v>50</v>
      </c>
      <c r="C28" s="233"/>
      <c r="D28" s="234"/>
      <c r="E28" s="70">
        <f t="shared" ref="E28:P28" si="5">E18+E20+E22</f>
        <v>163.14131413141314</v>
      </c>
      <c r="F28" s="70">
        <f t="shared" si="5"/>
        <v>163.14131413141314</v>
      </c>
      <c r="G28" s="70">
        <f t="shared" si="5"/>
        <v>163.14131413141314</v>
      </c>
      <c r="H28" s="70">
        <f t="shared" si="5"/>
        <v>163.14131413141314</v>
      </c>
      <c r="I28" s="70">
        <f t="shared" si="5"/>
        <v>163.14131413141314</v>
      </c>
      <c r="J28" s="70">
        <f t="shared" si="5"/>
        <v>163.14131413141314</v>
      </c>
      <c r="K28" s="70">
        <f t="shared" si="5"/>
        <v>168.76687668766874</v>
      </c>
      <c r="L28" s="70">
        <f t="shared" si="5"/>
        <v>174.3924392439244</v>
      </c>
      <c r="M28" s="70">
        <f t="shared" si="5"/>
        <v>180.01800180018</v>
      </c>
      <c r="N28" s="70">
        <f t="shared" si="5"/>
        <v>180.01800180018</v>
      </c>
      <c r="O28" s="70">
        <f t="shared" si="5"/>
        <v>191.26912691269126</v>
      </c>
      <c r="P28" s="71">
        <f t="shared" si="5"/>
        <v>191.26912691269126</v>
      </c>
    </row>
    <row r="29" spans="2:16" ht="24" customHeight="1" thickBot="1" x14ac:dyDescent="0.25">
      <c r="B29" s="235" t="s">
        <v>54</v>
      </c>
      <c r="C29" s="236"/>
      <c r="D29" s="237"/>
      <c r="E29" s="68">
        <f t="shared" ref="E29:P29" si="6">E19+E21+E25+E27+E23</f>
        <v>6445</v>
      </c>
      <c r="F29" s="68">
        <f t="shared" si="6"/>
        <v>6460</v>
      </c>
      <c r="G29" s="68">
        <f t="shared" si="6"/>
        <v>6700</v>
      </c>
      <c r="H29" s="68">
        <f t="shared" si="6"/>
        <v>6955</v>
      </c>
      <c r="I29" s="68">
        <f t="shared" si="6"/>
        <v>7270</v>
      </c>
      <c r="J29" s="68">
        <f t="shared" si="6"/>
        <v>7285</v>
      </c>
      <c r="K29" s="68">
        <f t="shared" si="6"/>
        <v>7565</v>
      </c>
      <c r="L29" s="68">
        <f t="shared" si="6"/>
        <v>7740</v>
      </c>
      <c r="M29" s="68">
        <f t="shared" si="6"/>
        <v>7815</v>
      </c>
      <c r="N29" s="68">
        <f t="shared" si="6"/>
        <v>7845</v>
      </c>
      <c r="O29" s="68">
        <f t="shared" si="6"/>
        <v>8290</v>
      </c>
      <c r="P29" s="69">
        <f t="shared" si="6"/>
        <v>8465</v>
      </c>
    </row>
    <row r="36" spans="2:2" x14ac:dyDescent="0.2">
      <c r="B36" s="9"/>
    </row>
    <row r="39" spans="2:2" x14ac:dyDescent="0.2">
      <c r="B39" s="10"/>
    </row>
  </sheetData>
  <sheetProtection selectLockedCells="1" selectUnlockedCells="1"/>
  <mergeCells count="13">
    <mergeCell ref="B28:D28"/>
    <mergeCell ref="B29:D29"/>
    <mergeCell ref="C22:C23"/>
    <mergeCell ref="D3:G4"/>
    <mergeCell ref="B15:B17"/>
    <mergeCell ref="C18:C19"/>
    <mergeCell ref="C20:C21"/>
    <mergeCell ref="C24:C25"/>
    <mergeCell ref="C26:C27"/>
    <mergeCell ref="E7:P7"/>
    <mergeCell ref="B9:B11"/>
    <mergeCell ref="B12:B14"/>
    <mergeCell ref="B18:B27"/>
  </mergeCells>
  <phoneticPr fontId="4" type="noConversion"/>
  <hyperlinks>
    <hyperlink ref="I4" r:id="rId1" xr:uid="{00000000-0004-0000-0200-000000000000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Roman,Standaard"&amp;12&amp;A</oddHeader>
    <oddFooter>&amp;C&amp;"Times New Roman,Standaard"&amp;12Pagina &amp;P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20"/>
  <sheetViews>
    <sheetView workbookViewId="0">
      <selection activeCell="C18" sqref="C18:P18"/>
    </sheetView>
  </sheetViews>
  <sheetFormatPr defaultRowHeight="12.75" x14ac:dyDescent="0.2"/>
  <cols>
    <col min="2" max="2" width="10.42578125" customWidth="1"/>
    <col min="4" max="4" width="9.140625" customWidth="1"/>
  </cols>
  <sheetData>
    <row r="3" spans="2:16" x14ac:dyDescent="0.2">
      <c r="E3" s="267" t="s">
        <v>94</v>
      </c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</row>
    <row r="4" spans="2:16" x14ac:dyDescent="0.2"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2:16" x14ac:dyDescent="0.2"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</row>
    <row r="7" spans="2:16" ht="13.5" thickBot="1" x14ac:dyDescent="0.25"/>
    <row r="8" spans="2:16" ht="13.5" thickBot="1" x14ac:dyDescent="0.25">
      <c r="E8" s="246" t="s">
        <v>27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</row>
    <row r="9" spans="2:16" ht="13.5" thickBot="1" x14ac:dyDescent="0.25">
      <c r="B9" s="254" t="s">
        <v>90</v>
      </c>
      <c r="C9" s="255"/>
      <c r="D9" s="263"/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79" t="s">
        <v>39</v>
      </c>
    </row>
    <row r="10" spans="2:16" x14ac:dyDescent="0.2">
      <c r="B10" s="254" t="s">
        <v>88</v>
      </c>
      <c r="C10" s="255"/>
      <c r="D10" s="256"/>
      <c r="E10" s="84">
        <f>'본인 기록 예상 하기'!E18</f>
        <v>61.881188118811878</v>
      </c>
      <c r="F10" s="80">
        <f>'본인 기록 예상 하기'!F18</f>
        <v>61.881188118811878</v>
      </c>
      <c r="G10" s="80">
        <f>'본인 기록 예상 하기'!G18</f>
        <v>61.881188118811878</v>
      </c>
      <c r="H10" s="80">
        <f>'본인 기록 예상 하기'!H18</f>
        <v>61.881188118811878</v>
      </c>
      <c r="I10" s="80">
        <f>'본인 기록 예상 하기'!I18</f>
        <v>61.881188118811878</v>
      </c>
      <c r="J10" s="80">
        <f>'본인 기록 예상 하기'!J18</f>
        <v>61.881188118811878</v>
      </c>
      <c r="K10" s="80">
        <f>'본인 기록 예상 하기'!K18</f>
        <v>67.506750675067508</v>
      </c>
      <c r="L10" s="80">
        <f>'본인 기록 예상 하기'!L18</f>
        <v>67.506750675067508</v>
      </c>
      <c r="M10" s="80">
        <f>'본인 기록 예상 하기'!M18</f>
        <v>67.506750675067508</v>
      </c>
      <c r="N10" s="80">
        <f>'본인 기록 예상 하기'!N18</f>
        <v>67.506750675067508</v>
      </c>
      <c r="O10" s="80">
        <f>'본인 기록 예상 하기'!O18</f>
        <v>73.132313231323124</v>
      </c>
      <c r="P10" s="81">
        <f>'본인 기록 예상 하기'!P18</f>
        <v>73.132313231323124</v>
      </c>
    </row>
    <row r="11" spans="2:16" x14ac:dyDescent="0.2">
      <c r="B11" s="257" t="s">
        <v>87</v>
      </c>
      <c r="C11" s="258"/>
      <c r="D11" s="259"/>
      <c r="E11" s="85">
        <f>'본인 기록 예상 하기'!E20</f>
        <v>56.255625562556254</v>
      </c>
      <c r="F11" s="82">
        <f>'본인 기록 예상 하기'!F20</f>
        <v>56.255625562556254</v>
      </c>
      <c r="G11" s="82">
        <f>'본인 기록 예상 하기'!G20</f>
        <v>56.255625562556254</v>
      </c>
      <c r="H11" s="82">
        <f>'본인 기록 예상 하기'!H20</f>
        <v>56.255625562556254</v>
      </c>
      <c r="I11" s="82">
        <f>'본인 기록 예상 하기'!I20</f>
        <v>56.255625562556254</v>
      </c>
      <c r="J11" s="82">
        <f>'본인 기록 예상 하기'!J20</f>
        <v>56.255625562556254</v>
      </c>
      <c r="K11" s="82">
        <f>'본인 기록 예상 하기'!K20</f>
        <v>56.255625562556254</v>
      </c>
      <c r="L11" s="82">
        <f>'본인 기록 예상 하기'!L20</f>
        <v>61.881188118811878</v>
      </c>
      <c r="M11" s="82">
        <f>'본인 기록 예상 하기'!M20</f>
        <v>61.881188118811878</v>
      </c>
      <c r="N11" s="82">
        <f>'본인 기록 예상 하기'!N20</f>
        <v>61.881188118811878</v>
      </c>
      <c r="O11" s="82">
        <f>'본인 기록 예상 하기'!O20</f>
        <v>67.506750675067508</v>
      </c>
      <c r="P11" s="83">
        <f>'본인 기록 예상 하기'!P20</f>
        <v>67.506750675067508</v>
      </c>
    </row>
    <row r="12" spans="2:16" ht="12.75" customHeight="1" thickBot="1" x14ac:dyDescent="0.25">
      <c r="B12" s="260" t="s">
        <v>89</v>
      </c>
      <c r="C12" s="261"/>
      <c r="D12" s="262"/>
      <c r="E12" s="88">
        <f>'본인 기록 예상 하기'!E22</f>
        <v>45.004500450045001</v>
      </c>
      <c r="F12" s="89">
        <f>'본인 기록 예상 하기'!F22</f>
        <v>45.004500450045001</v>
      </c>
      <c r="G12" s="89">
        <f>'본인 기록 예상 하기'!G22</f>
        <v>45.004500450045001</v>
      </c>
      <c r="H12" s="89">
        <f>'본인 기록 예상 하기'!H22</f>
        <v>45.004500450045001</v>
      </c>
      <c r="I12" s="89">
        <f>'본인 기록 예상 하기'!I22</f>
        <v>45.004500450045001</v>
      </c>
      <c r="J12" s="89">
        <f>'본인 기록 예상 하기'!J22</f>
        <v>45.004500450045001</v>
      </c>
      <c r="K12" s="89">
        <f>'본인 기록 예상 하기'!K22</f>
        <v>45.004500450045001</v>
      </c>
      <c r="L12" s="89">
        <f>'본인 기록 예상 하기'!L22</f>
        <v>45.004500450045001</v>
      </c>
      <c r="M12" s="89">
        <f>'본인 기록 예상 하기'!M22</f>
        <v>50.630063006300631</v>
      </c>
      <c r="N12" s="89">
        <f>'본인 기록 예상 하기'!N22</f>
        <v>50.630063006300631</v>
      </c>
      <c r="O12" s="89">
        <f>'본인 기록 예상 하기'!O22</f>
        <v>50.630063006300631</v>
      </c>
      <c r="P12" s="90">
        <f>'본인 기록 예상 하기'!P22</f>
        <v>50.630063006300631</v>
      </c>
    </row>
    <row r="13" spans="2:16" ht="13.5" thickBot="1" x14ac:dyDescent="0.25">
      <c r="B13" s="264" t="s">
        <v>91</v>
      </c>
      <c r="C13" s="265"/>
      <c r="D13" s="266"/>
      <c r="E13" s="104">
        <f>SUM(E10:E12)</f>
        <v>163.14131413141314</v>
      </c>
      <c r="F13" s="104">
        <f t="shared" ref="F13:P13" si="0">SUM(F10:F12)</f>
        <v>163.14131413141314</v>
      </c>
      <c r="G13" s="104">
        <f t="shared" si="0"/>
        <v>163.14131413141314</v>
      </c>
      <c r="H13" s="104">
        <f t="shared" si="0"/>
        <v>163.14131413141314</v>
      </c>
      <c r="I13" s="104">
        <f t="shared" si="0"/>
        <v>163.14131413141314</v>
      </c>
      <c r="J13" s="104">
        <f t="shared" si="0"/>
        <v>163.14131413141314</v>
      </c>
      <c r="K13" s="104">
        <f t="shared" si="0"/>
        <v>168.76687668766874</v>
      </c>
      <c r="L13" s="104">
        <f t="shared" si="0"/>
        <v>174.3924392439244</v>
      </c>
      <c r="M13" s="104">
        <f t="shared" si="0"/>
        <v>180.01800180018</v>
      </c>
      <c r="N13" s="104">
        <f t="shared" si="0"/>
        <v>180.01800180018</v>
      </c>
      <c r="O13" s="104">
        <f t="shared" si="0"/>
        <v>191.26912691269126</v>
      </c>
      <c r="P13" s="105">
        <f t="shared" si="0"/>
        <v>191.26912691269126</v>
      </c>
    </row>
    <row r="14" spans="2:16" ht="13.5" thickBot="1" x14ac:dyDescent="0.25">
      <c r="B14" s="86"/>
      <c r="C14" s="78"/>
      <c r="D14" s="7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</row>
    <row r="15" spans="2:16" ht="25.5" customHeight="1" x14ac:dyDescent="0.2">
      <c r="B15" s="106" t="s">
        <v>103</v>
      </c>
      <c r="C15" s="268" t="s">
        <v>104</v>
      </c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70"/>
    </row>
    <row r="16" spans="2:16" ht="25.5" customHeight="1" x14ac:dyDescent="0.2">
      <c r="B16" s="107" t="s">
        <v>95</v>
      </c>
      <c r="C16" s="271" t="s">
        <v>99</v>
      </c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3"/>
    </row>
    <row r="17" spans="2:16" ht="25.5" customHeight="1" x14ac:dyDescent="0.2">
      <c r="B17" s="108" t="s">
        <v>96</v>
      </c>
      <c r="C17" s="274" t="s">
        <v>100</v>
      </c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6"/>
    </row>
    <row r="18" spans="2:16" ht="25.5" customHeight="1" x14ac:dyDescent="0.2">
      <c r="B18" s="109" t="s">
        <v>97</v>
      </c>
      <c r="C18" s="277" t="s">
        <v>101</v>
      </c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9"/>
    </row>
    <row r="19" spans="2:16" ht="25.5" customHeight="1" thickBot="1" x14ac:dyDescent="0.25">
      <c r="B19" s="110" t="s">
        <v>98</v>
      </c>
      <c r="C19" s="251" t="s">
        <v>102</v>
      </c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3"/>
    </row>
    <row r="20" spans="2:16" x14ac:dyDescent="0.2">
      <c r="B20" s="86"/>
      <c r="C20" s="78"/>
      <c r="D20" s="7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</row>
  </sheetData>
  <mergeCells count="12">
    <mergeCell ref="E3:P5"/>
    <mergeCell ref="C15:P15"/>
    <mergeCell ref="C16:P16"/>
    <mergeCell ref="C17:P17"/>
    <mergeCell ref="C18:P18"/>
    <mergeCell ref="C19:P19"/>
    <mergeCell ref="B10:D10"/>
    <mergeCell ref="E8:P8"/>
    <mergeCell ref="B11:D11"/>
    <mergeCell ref="B12:D12"/>
    <mergeCell ref="B9:D9"/>
    <mergeCell ref="B13:D13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본인의 정보를 입력 하세요</vt:lpstr>
      <vt:lpstr>매드게르만 훈련 5x5 프로그램</vt:lpstr>
      <vt:lpstr>본인 기록 예상 하기</vt:lpstr>
      <vt:lpstr>3대 중량 운동 등급표</vt:lpstr>
      <vt:lpstr>BBR</vt:lpstr>
      <vt:lpstr>BBRINT</vt:lpstr>
      <vt:lpstr>BBRMAX</vt:lpstr>
      <vt:lpstr>BP</vt:lpstr>
      <vt:lpstr>BPINT</vt:lpstr>
      <vt:lpstr>BPMAX</vt:lpstr>
      <vt:lpstr>DL</vt:lpstr>
      <vt:lpstr>DLINT</vt:lpstr>
      <vt:lpstr>DLMAX</vt:lpstr>
      <vt:lpstr>OHP</vt:lpstr>
      <vt:lpstr>OHPINT</vt:lpstr>
      <vt:lpstr>OHPMAX</vt:lpstr>
      <vt:lpstr>PLATE</vt:lpstr>
      <vt:lpstr>'매드게르만 훈련 5x5 프로그램'!Print_Area</vt:lpstr>
      <vt:lpstr>PRWEEK</vt:lpstr>
      <vt:lpstr>SQ</vt:lpstr>
      <vt:lpstr>SQINT</vt:lpstr>
      <vt:lpstr>SQMAX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haegeon</dc:creator>
  <cp:lastModifiedBy>ByungMoo Lee</cp:lastModifiedBy>
  <cp:lastPrinted>2019-05-24T10:29:51Z</cp:lastPrinted>
  <dcterms:created xsi:type="dcterms:W3CDTF">2019-05-23T19:42:07Z</dcterms:created>
  <dcterms:modified xsi:type="dcterms:W3CDTF">2022-04-11T12:12:46Z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d61fbf0d-eed0-4281-bc1e-e0077d823fb7</vt:lpwstr>
  </property>
</Properties>
</file>