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mc:AlternateContent xmlns:mc="http://schemas.openxmlformats.org/markup-compatibility/2006">
    <mc:Choice Requires="x15">
      <x15ac:absPath xmlns:x15ac="http://schemas.microsoft.com/office/spreadsheetml/2010/11/ac" url="C:\Users\juste\Downloads\"/>
    </mc:Choice>
  </mc:AlternateContent>
  <xr:revisionPtr revIDLastSave="0" documentId="13_ncr:40009_{F8FB73CF-5E37-4664-B73C-DB332516E04D}" xr6:coauthVersionLast="47" xr6:coauthVersionMax="47" xr10:uidLastSave="{00000000-0000-0000-0000-000000000000}"/>
  <bookViews>
    <workbookView xWindow="19090" yWindow="-3070" windowWidth="19420" windowHeight="11020" tabRatio="741"/>
  </bookViews>
  <sheets>
    <sheet name="Defaults" sheetId="1" r:id="rId1"/>
    <sheet name="Per-Vehicle Costs" sheetId="2" r:id="rId2"/>
    <sheet name="Per-Passenger Costs" sheetId="4" r:id="rId3"/>
    <sheet name="TDM Benefits" sheetId="3" r:id="rId4"/>
    <sheet name="Graphs" sheetId="6" r:id="rId5"/>
    <sheet name="Scenario" sheetId="7"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7" l="1"/>
  <c r="A4" i="7"/>
  <c r="A5" i="7"/>
  <c r="A6" i="7"/>
  <c r="A7" i="7"/>
  <c r="A8" i="7"/>
  <c r="A9" i="7"/>
  <c r="A10" i="7"/>
  <c r="A11" i="7"/>
  <c r="A12" i="7"/>
  <c r="A13" i="7"/>
  <c r="A3" i="7"/>
  <c r="E3" i="7" s="1"/>
  <c r="A1" i="6"/>
  <c r="A2" i="6"/>
  <c r="A3" i="6"/>
  <c r="A31" i="6"/>
  <c r="A32" i="6"/>
  <c r="A33" i="6"/>
  <c r="A34" i="6"/>
  <c r="A35" i="6"/>
  <c r="A36" i="6"/>
  <c r="A37" i="6"/>
  <c r="A38" i="6"/>
  <c r="A39" i="6"/>
  <c r="A40" i="6"/>
  <c r="A41" i="6"/>
  <c r="A42" i="6"/>
  <c r="A43" i="6"/>
  <c r="A45" i="6"/>
  <c r="A46" i="6"/>
  <c r="A47" i="6"/>
  <c r="A48" i="6"/>
  <c r="A49" i="6"/>
  <c r="A50" i="6"/>
  <c r="A67" i="6"/>
  <c r="A68" i="6"/>
  <c r="A69" i="6"/>
  <c r="A90" i="6"/>
  <c r="A91" i="6"/>
  <c r="A92" i="6"/>
  <c r="B111" i="6"/>
  <c r="C111" i="6"/>
  <c r="D111" i="6"/>
  <c r="E111" i="6"/>
  <c r="F111" i="6"/>
  <c r="G111" i="6"/>
  <c r="H111" i="6"/>
  <c r="I111" i="6"/>
  <c r="J111" i="6"/>
  <c r="K111" i="6"/>
  <c r="L111" i="6"/>
  <c r="A112" i="6"/>
  <c r="A113" i="6"/>
  <c r="A114" i="6"/>
  <c r="A1" i="3"/>
  <c r="A2" i="3"/>
  <c r="A3" i="3"/>
  <c r="B9" i="3"/>
  <c r="A11" i="3"/>
  <c r="C11" i="3"/>
  <c r="F11" i="3"/>
  <c r="G11" i="3"/>
  <c r="H11" i="3"/>
  <c r="I11" i="3"/>
  <c r="J11" i="3"/>
  <c r="K11" i="3"/>
  <c r="L11" i="3"/>
  <c r="M11" i="3"/>
  <c r="A12" i="3"/>
  <c r="C12" i="3"/>
  <c r="D12" i="3"/>
  <c r="E12" i="3"/>
  <c r="F12" i="3"/>
  <c r="G12" i="3"/>
  <c r="H12" i="3"/>
  <c r="I12" i="3"/>
  <c r="J12" i="3"/>
  <c r="K12" i="3"/>
  <c r="L12" i="3"/>
  <c r="M12" i="3"/>
  <c r="A13" i="3"/>
  <c r="M13" i="3"/>
  <c r="A14" i="3"/>
  <c r="M14" i="3"/>
  <c r="A15" i="3"/>
  <c r="M15" i="3"/>
  <c r="A16" i="3"/>
  <c r="M16" i="3"/>
  <c r="A17" i="3"/>
  <c r="M17" i="3"/>
  <c r="A18" i="3"/>
  <c r="M18" i="3"/>
  <c r="A21" i="3"/>
  <c r="M21" i="3"/>
  <c r="A22" i="3"/>
  <c r="M22" i="3"/>
  <c r="A23" i="3"/>
  <c r="M23" i="3"/>
  <c r="A24" i="3"/>
  <c r="M24" i="3"/>
  <c r="A25" i="3"/>
  <c r="M25" i="3"/>
  <c r="A26" i="3"/>
  <c r="M26" i="3"/>
  <c r="A27" i="3"/>
  <c r="M27" i="3"/>
  <c r="A28" i="3"/>
  <c r="M28" i="3"/>
  <c r="A30" i="3"/>
  <c r="M30" i="3"/>
  <c r="A31" i="3"/>
  <c r="M31" i="3"/>
  <c r="A32" i="3"/>
  <c r="M32" i="3"/>
  <c r="A33" i="3"/>
  <c r="M33" i="3"/>
  <c r="A34" i="3"/>
  <c r="M34" i="3"/>
  <c r="A35" i="3"/>
  <c r="M35" i="3"/>
  <c r="A36" i="3"/>
  <c r="A38" i="3"/>
  <c r="B38" i="3"/>
  <c r="A39" i="3"/>
  <c r="B39" i="3"/>
  <c r="A40" i="3"/>
  <c r="C40" i="3"/>
  <c r="E40" i="3"/>
  <c r="F40" i="3"/>
  <c r="G40" i="3"/>
  <c r="H40" i="3"/>
  <c r="I40" i="3"/>
  <c r="J40" i="3"/>
  <c r="K40" i="3"/>
  <c r="L40" i="3"/>
  <c r="A41" i="3"/>
  <c r="B41" i="3"/>
  <c r="C41" i="3"/>
  <c r="D41" i="3"/>
  <c r="E41" i="3"/>
  <c r="F41" i="3"/>
  <c r="G41" i="3"/>
  <c r="H41" i="3"/>
  <c r="I41" i="3"/>
  <c r="J41" i="3"/>
  <c r="K41" i="3"/>
  <c r="L41" i="3"/>
  <c r="M41" i="3"/>
  <c r="A42" i="3"/>
  <c r="M42" i="3"/>
  <c r="A43" i="3"/>
  <c r="M43" i="3"/>
  <c r="A44" i="3"/>
  <c r="M44" i="3"/>
  <c r="A45" i="3"/>
  <c r="M45" i="3"/>
  <c r="A46" i="3"/>
  <c r="M46" i="3"/>
  <c r="A47" i="3"/>
  <c r="M47" i="3"/>
  <c r="A50" i="3"/>
  <c r="M50" i="3"/>
  <c r="A51" i="3"/>
  <c r="M51" i="3"/>
  <c r="A52" i="3"/>
  <c r="M52" i="3"/>
  <c r="A53" i="3"/>
  <c r="M53" i="3"/>
  <c r="A54" i="3"/>
  <c r="M54" i="3"/>
  <c r="A55" i="3"/>
  <c r="M55" i="3"/>
  <c r="A56" i="3"/>
  <c r="M56" i="3"/>
  <c r="A57" i="3"/>
  <c r="M57" i="3"/>
  <c r="A59" i="3"/>
  <c r="M59" i="3"/>
  <c r="A60" i="3"/>
  <c r="M60" i="3"/>
  <c r="A61" i="3"/>
  <c r="M61" i="3"/>
  <c r="A62" i="3"/>
  <c r="M62" i="3"/>
  <c r="A63" i="3"/>
  <c r="M63" i="3"/>
  <c r="A64" i="3"/>
  <c r="M64" i="3"/>
  <c r="A65" i="3"/>
  <c r="A68" i="3"/>
  <c r="B68" i="3"/>
  <c r="E68" i="3"/>
  <c r="F68" i="3"/>
  <c r="G68" i="3"/>
  <c r="H68" i="3"/>
  <c r="I68" i="3"/>
  <c r="J68" i="3"/>
  <c r="K68" i="3"/>
  <c r="L68" i="3"/>
  <c r="M68" i="3"/>
  <c r="A69" i="3"/>
  <c r="B69" i="3"/>
  <c r="C69" i="3"/>
  <c r="D69" i="3"/>
  <c r="E69" i="3"/>
  <c r="F69" i="3"/>
  <c r="G69" i="3"/>
  <c r="H69" i="3"/>
  <c r="I69" i="3"/>
  <c r="J69" i="3"/>
  <c r="K69" i="3"/>
  <c r="L69" i="3"/>
  <c r="M69" i="3"/>
  <c r="A70" i="3"/>
  <c r="M70" i="3"/>
  <c r="A71" i="3"/>
  <c r="M71" i="3"/>
  <c r="A72" i="3"/>
  <c r="M72" i="3"/>
  <c r="A73" i="3"/>
  <c r="M73" i="3"/>
  <c r="A74" i="3"/>
  <c r="M74" i="3"/>
  <c r="A75" i="3"/>
  <c r="M75" i="3"/>
  <c r="A78" i="3"/>
  <c r="M78" i="3"/>
  <c r="A79" i="3"/>
  <c r="M79" i="3"/>
  <c r="A80" i="3"/>
  <c r="M80" i="3"/>
  <c r="A81" i="3"/>
  <c r="M81" i="3"/>
  <c r="A82" i="3"/>
  <c r="M82" i="3"/>
  <c r="A83" i="3"/>
  <c r="M83" i="3"/>
  <c r="A84" i="3"/>
  <c r="M84" i="3"/>
  <c r="A85" i="3"/>
  <c r="M85" i="3"/>
  <c r="A87" i="3"/>
  <c r="M87" i="3"/>
  <c r="A88" i="3"/>
  <c r="M88" i="3"/>
  <c r="A89" i="3"/>
  <c r="M89" i="3"/>
  <c r="A90" i="3"/>
  <c r="M90" i="3"/>
  <c r="A91" i="3"/>
  <c r="M91" i="3"/>
  <c r="A92" i="3"/>
  <c r="M92" i="3"/>
  <c r="A93" i="3"/>
  <c r="A96" i="3"/>
  <c r="B96" i="3"/>
  <c r="C96" i="3"/>
  <c r="D96" i="3"/>
  <c r="E96" i="3"/>
  <c r="F96" i="3"/>
  <c r="G96" i="3"/>
  <c r="H96" i="3"/>
  <c r="I96" i="3"/>
  <c r="J96" i="3"/>
  <c r="K96" i="3"/>
  <c r="L96" i="3"/>
  <c r="M96" i="3"/>
  <c r="A97" i="3"/>
  <c r="A98" i="3"/>
  <c r="A99" i="3"/>
  <c r="A100" i="3"/>
  <c r="A101" i="3"/>
  <c r="B101" i="3"/>
  <c r="A102" i="3"/>
  <c r="B102" i="3"/>
  <c r="E102" i="3"/>
  <c r="F102" i="3"/>
  <c r="G102" i="3"/>
  <c r="H102" i="3"/>
  <c r="I102" i="3"/>
  <c r="J102" i="3"/>
  <c r="K102" i="3"/>
  <c r="L102" i="3"/>
  <c r="M102" i="3"/>
  <c r="A103" i="3"/>
  <c r="B103" i="3"/>
  <c r="C103" i="3"/>
  <c r="D103" i="3"/>
  <c r="E103" i="3"/>
  <c r="F103" i="3"/>
  <c r="G103" i="3"/>
  <c r="H103" i="3"/>
  <c r="I103" i="3"/>
  <c r="J103" i="3"/>
  <c r="K103" i="3"/>
  <c r="L103" i="3"/>
  <c r="M103" i="3"/>
  <c r="A104" i="3"/>
  <c r="M104" i="3"/>
  <c r="A105" i="3"/>
  <c r="M105" i="3"/>
  <c r="A106" i="3"/>
  <c r="M106" i="3"/>
  <c r="A107" i="3"/>
  <c r="M107" i="3"/>
  <c r="A108" i="3"/>
  <c r="M108" i="3"/>
  <c r="A109" i="3"/>
  <c r="M109" i="3"/>
  <c r="A112" i="3"/>
  <c r="M112" i="3"/>
  <c r="A113" i="3"/>
  <c r="M113" i="3"/>
  <c r="A114" i="3"/>
  <c r="M114" i="3"/>
  <c r="A115" i="3"/>
  <c r="M115" i="3"/>
  <c r="A116" i="3"/>
  <c r="M116" i="3"/>
  <c r="A117" i="3"/>
  <c r="M117" i="3"/>
  <c r="A118" i="3"/>
  <c r="M118" i="3"/>
  <c r="A119" i="3"/>
  <c r="M119" i="3"/>
  <c r="A121" i="3"/>
  <c r="M121" i="3"/>
  <c r="A122" i="3"/>
  <c r="M122" i="3"/>
  <c r="A123" i="3"/>
  <c r="M123" i="3"/>
  <c r="A124" i="3"/>
  <c r="M124" i="3"/>
  <c r="A125" i="3"/>
  <c r="M125" i="3"/>
  <c r="A126" i="3"/>
  <c r="M126" i="3"/>
  <c r="A127" i="3"/>
  <c r="A1" i="4"/>
  <c r="A2" i="4"/>
  <c r="A3" i="4"/>
  <c r="B8" i="4"/>
  <c r="A10" i="4"/>
  <c r="C10" i="4"/>
  <c r="A11" i="4"/>
  <c r="B11" i="4"/>
  <c r="C11" i="4"/>
  <c r="D11" i="4"/>
  <c r="E11" i="4"/>
  <c r="F11" i="4"/>
  <c r="G11" i="4"/>
  <c r="H11" i="4"/>
  <c r="I11" i="4"/>
  <c r="J11" i="4"/>
  <c r="K11" i="4"/>
  <c r="L11" i="4"/>
  <c r="A12" i="4"/>
  <c r="B12" i="4"/>
  <c r="C12" i="4"/>
  <c r="D12" i="4"/>
  <c r="E12" i="4"/>
  <c r="F12" i="4"/>
  <c r="G12" i="4"/>
  <c r="H12" i="4"/>
  <c r="I12" i="4"/>
  <c r="J12" i="4"/>
  <c r="K12" i="4"/>
  <c r="L12" i="4"/>
  <c r="A13" i="4"/>
  <c r="A14" i="4"/>
  <c r="A15" i="4"/>
  <c r="A16" i="4"/>
  <c r="A17" i="4"/>
  <c r="A18" i="4"/>
  <c r="A21" i="4"/>
  <c r="A22" i="4"/>
  <c r="A23" i="4"/>
  <c r="A24" i="4"/>
  <c r="A25" i="4"/>
  <c r="A26" i="4"/>
  <c r="A27" i="4"/>
  <c r="A28" i="4"/>
  <c r="A30" i="4"/>
  <c r="A31" i="4"/>
  <c r="A32" i="4"/>
  <c r="A33" i="4"/>
  <c r="A34" i="4"/>
  <c r="A35" i="4"/>
  <c r="A43" i="4"/>
  <c r="C43" i="4"/>
  <c r="A44" i="4"/>
  <c r="B44" i="4"/>
  <c r="C44" i="4"/>
  <c r="D44" i="4"/>
  <c r="E44" i="4"/>
  <c r="F44" i="4"/>
  <c r="G44" i="4"/>
  <c r="H44" i="4"/>
  <c r="I44" i="4"/>
  <c r="J44" i="4"/>
  <c r="K44" i="4"/>
  <c r="L44" i="4"/>
  <c r="A45" i="4"/>
  <c r="B45" i="4"/>
  <c r="C45" i="4"/>
  <c r="D45" i="4"/>
  <c r="E45" i="4"/>
  <c r="F45" i="4"/>
  <c r="G45" i="4"/>
  <c r="H45" i="4"/>
  <c r="I45" i="4"/>
  <c r="J45" i="4"/>
  <c r="K45" i="4"/>
  <c r="L45" i="4"/>
  <c r="A46" i="4"/>
  <c r="A47" i="4"/>
  <c r="A48" i="4"/>
  <c r="A49" i="4"/>
  <c r="A50" i="4"/>
  <c r="A51" i="4"/>
  <c r="A54" i="4"/>
  <c r="A55" i="4"/>
  <c r="A56" i="4"/>
  <c r="A57" i="4"/>
  <c r="A58" i="4"/>
  <c r="A59" i="4"/>
  <c r="A60" i="4"/>
  <c r="A61" i="4"/>
  <c r="A63" i="4"/>
  <c r="A64" i="4"/>
  <c r="A65" i="4"/>
  <c r="A66" i="4"/>
  <c r="A67" i="4"/>
  <c r="A68" i="4"/>
  <c r="A75" i="4"/>
  <c r="C75" i="4"/>
  <c r="C68" i="3" s="1"/>
  <c r="A76" i="4"/>
  <c r="B76" i="4"/>
  <c r="C76" i="4"/>
  <c r="D76" i="4"/>
  <c r="E76" i="4"/>
  <c r="F76" i="4"/>
  <c r="G76" i="4"/>
  <c r="H76" i="4"/>
  <c r="I76" i="4"/>
  <c r="J76" i="4"/>
  <c r="K76" i="4"/>
  <c r="L76" i="4"/>
  <c r="A77" i="4"/>
  <c r="B77" i="4"/>
  <c r="C77" i="4"/>
  <c r="D77" i="4"/>
  <c r="E77" i="4"/>
  <c r="F77" i="4"/>
  <c r="G77" i="4"/>
  <c r="H77" i="4"/>
  <c r="I77" i="4"/>
  <c r="J77" i="4"/>
  <c r="K77" i="4"/>
  <c r="L77" i="4"/>
  <c r="A78" i="4"/>
  <c r="A79" i="4"/>
  <c r="A80" i="4"/>
  <c r="A81" i="4"/>
  <c r="A82" i="4"/>
  <c r="A83" i="4"/>
  <c r="A86" i="4"/>
  <c r="A87" i="4"/>
  <c r="A88" i="4"/>
  <c r="A89" i="4"/>
  <c r="A90" i="4"/>
  <c r="A91" i="4"/>
  <c r="A92" i="4"/>
  <c r="A93" i="4"/>
  <c r="A95" i="4"/>
  <c r="A96" i="4"/>
  <c r="A97" i="4"/>
  <c r="A98" i="4"/>
  <c r="A99" i="4"/>
  <c r="A100" i="4"/>
  <c r="A107" i="4"/>
  <c r="A108" i="4"/>
  <c r="B108" i="4"/>
  <c r="B97" i="3" s="1"/>
  <c r="A109" i="4"/>
  <c r="B109" i="4"/>
  <c r="B98" i="3" s="1"/>
  <c r="A110" i="4"/>
  <c r="B110" i="4"/>
  <c r="B99" i="3" s="1"/>
  <c r="A111" i="4"/>
  <c r="A113" i="4"/>
  <c r="C113" i="4"/>
  <c r="C102" i="3" s="1"/>
  <c r="A114" i="4"/>
  <c r="B114" i="4"/>
  <c r="C114" i="4"/>
  <c r="D114" i="4"/>
  <c r="E114" i="4"/>
  <c r="F114" i="4"/>
  <c r="G114" i="4"/>
  <c r="H114" i="4"/>
  <c r="I114" i="4"/>
  <c r="J114" i="4"/>
  <c r="K114" i="4"/>
  <c r="L114" i="4"/>
  <c r="A115" i="4"/>
  <c r="A116" i="4"/>
  <c r="A117" i="4"/>
  <c r="A118" i="4"/>
  <c r="A119" i="4"/>
  <c r="A120" i="4"/>
  <c r="A121" i="4"/>
  <c r="A124" i="4"/>
  <c r="A125" i="4"/>
  <c r="A126" i="4"/>
  <c r="A127" i="4"/>
  <c r="A128" i="4"/>
  <c r="A129" i="4"/>
  <c r="A130" i="4"/>
  <c r="A131" i="4"/>
  <c r="A133" i="4"/>
  <c r="A134" i="4"/>
  <c r="A135" i="4"/>
  <c r="A136" i="4"/>
  <c r="A137" i="4"/>
  <c r="A138" i="4"/>
  <c r="A1" i="2"/>
  <c r="A2" i="2"/>
  <c r="A3" i="2"/>
  <c r="B28" i="2"/>
  <c r="D30" i="2"/>
  <c r="A31" i="2"/>
  <c r="B31" i="2"/>
  <c r="C31" i="2"/>
  <c r="D31" i="2"/>
  <c r="E31" i="2"/>
  <c r="F31" i="2"/>
  <c r="G31" i="2"/>
  <c r="H31" i="2"/>
  <c r="I31" i="2"/>
  <c r="J31" i="2"/>
  <c r="K31" i="2"/>
  <c r="L31" i="2"/>
  <c r="A32" i="2"/>
  <c r="B32" i="2"/>
  <c r="C32" i="2"/>
  <c r="D32" i="2"/>
  <c r="E32" i="2"/>
  <c r="F32" i="2"/>
  <c r="H32" i="2"/>
  <c r="I32" i="2"/>
  <c r="J32" i="2"/>
  <c r="K32" i="2"/>
  <c r="L32" i="2"/>
  <c r="A33" i="2"/>
  <c r="B33" i="2"/>
  <c r="B13" i="4" s="1"/>
  <c r="C33" i="2"/>
  <c r="C13" i="4" s="1"/>
  <c r="D33" i="2"/>
  <c r="D13" i="4" s="1"/>
  <c r="E33" i="2"/>
  <c r="E13" i="4" s="1"/>
  <c r="F33" i="2"/>
  <c r="F13" i="4" s="1"/>
  <c r="G33" i="2"/>
  <c r="G13" i="4" s="1"/>
  <c r="H33" i="2"/>
  <c r="H13" i="4" s="1"/>
  <c r="I33" i="2"/>
  <c r="I13" i="4" s="1"/>
  <c r="J33" i="2"/>
  <c r="J13" i="4" s="1"/>
  <c r="K33" i="2"/>
  <c r="K13" i="4" s="1"/>
  <c r="L33" i="2"/>
  <c r="L13" i="4" s="1"/>
  <c r="A34" i="2"/>
  <c r="B34" i="2"/>
  <c r="B14" i="4" s="1"/>
  <c r="C34" i="2"/>
  <c r="C14" i="4" s="1"/>
  <c r="D34" i="2"/>
  <c r="D14" i="4" s="1"/>
  <c r="E34" i="2"/>
  <c r="E14" i="4" s="1"/>
  <c r="F34" i="2"/>
  <c r="F14" i="4" s="1"/>
  <c r="G34" i="2"/>
  <c r="G14" i="4" s="1"/>
  <c r="H34" i="2"/>
  <c r="H14" i="4" s="1"/>
  <c r="I34" i="2"/>
  <c r="I14" i="4" s="1"/>
  <c r="J34" i="2"/>
  <c r="J14" i="4" s="1"/>
  <c r="K34" i="2"/>
  <c r="K14" i="4" s="1"/>
  <c r="L34" i="2"/>
  <c r="L14" i="4" s="1"/>
  <c r="L117" i="4" s="1"/>
  <c r="A35" i="2"/>
  <c r="B35" i="2"/>
  <c r="B15" i="4" s="1"/>
  <c r="C35" i="2"/>
  <c r="C15" i="4" s="1"/>
  <c r="D35" i="2"/>
  <c r="D15" i="4" s="1"/>
  <c r="E35" i="2"/>
  <c r="E15" i="4" s="1"/>
  <c r="F35" i="2"/>
  <c r="F15" i="4" s="1"/>
  <c r="G35" i="2"/>
  <c r="G15" i="4" s="1"/>
  <c r="H35" i="2"/>
  <c r="H15" i="4" s="1"/>
  <c r="H118" i="4" s="1"/>
  <c r="I35" i="2"/>
  <c r="I15" i="4" s="1"/>
  <c r="J35" i="2"/>
  <c r="J15" i="4" s="1"/>
  <c r="K35" i="2"/>
  <c r="K15" i="4" s="1"/>
  <c r="L35" i="2"/>
  <c r="L15" i="4" s="1"/>
  <c r="A36" i="2"/>
  <c r="B36" i="2"/>
  <c r="B16" i="4" s="1"/>
  <c r="C36" i="2"/>
  <c r="C16" i="4" s="1"/>
  <c r="D36" i="2"/>
  <c r="D16" i="4" s="1"/>
  <c r="D119" i="4" s="1"/>
  <c r="E36" i="2"/>
  <c r="E16" i="4" s="1"/>
  <c r="F36" i="2"/>
  <c r="F16" i="4" s="1"/>
  <c r="G36" i="2"/>
  <c r="G16" i="4" s="1"/>
  <c r="H36" i="2"/>
  <c r="H16" i="4" s="1"/>
  <c r="I36" i="2"/>
  <c r="I16" i="4" s="1"/>
  <c r="J36" i="2"/>
  <c r="J16" i="4" s="1"/>
  <c r="K36" i="2"/>
  <c r="K16" i="4" s="1"/>
  <c r="L36" i="2"/>
  <c r="L16" i="4" s="1"/>
  <c r="L119" i="4" s="1"/>
  <c r="A37" i="2"/>
  <c r="B37" i="2"/>
  <c r="B17" i="4" s="1"/>
  <c r="C37" i="2"/>
  <c r="C17" i="4" s="1"/>
  <c r="D37" i="2"/>
  <c r="D17" i="4" s="1"/>
  <c r="E37" i="2"/>
  <c r="E17" i="4" s="1"/>
  <c r="F37" i="2"/>
  <c r="F17" i="4" s="1"/>
  <c r="G37" i="2"/>
  <c r="G17" i="4" s="1"/>
  <c r="H37" i="2"/>
  <c r="H17" i="4" s="1"/>
  <c r="H120" i="4" s="1"/>
  <c r="I37" i="2"/>
  <c r="I17" i="4" s="1"/>
  <c r="J37" i="2"/>
  <c r="J17" i="4" s="1"/>
  <c r="K37" i="2"/>
  <c r="K17" i="4" s="1"/>
  <c r="L37" i="2"/>
  <c r="L17" i="4" s="1"/>
  <c r="A38" i="2"/>
  <c r="B38" i="2"/>
  <c r="B18" i="4" s="1"/>
  <c r="C38" i="2"/>
  <c r="C18" i="4" s="1"/>
  <c r="C121" i="4" s="1"/>
  <c r="D38" i="2"/>
  <c r="D18" i="4" s="1"/>
  <c r="D121" i="4" s="1"/>
  <c r="E38" i="2"/>
  <c r="E18" i="4" s="1"/>
  <c r="F38" i="2"/>
  <c r="F18" i="4" s="1"/>
  <c r="G38" i="2"/>
  <c r="G18" i="4" s="1"/>
  <c r="H38" i="2"/>
  <c r="H18" i="4" s="1"/>
  <c r="I38" i="2"/>
  <c r="I18" i="4" s="1"/>
  <c r="J38" i="2"/>
  <c r="J18" i="4" s="1"/>
  <c r="K38" i="2"/>
  <c r="K18" i="4" s="1"/>
  <c r="K121" i="4" s="1"/>
  <c r="L38" i="2"/>
  <c r="L18" i="4" s="1"/>
  <c r="L121" i="4" s="1"/>
  <c r="B39" i="2"/>
  <c r="B19" i="4" s="1"/>
  <c r="C39" i="2"/>
  <c r="C19" i="4" s="1"/>
  <c r="D39" i="2"/>
  <c r="D19" i="4" s="1"/>
  <c r="E39" i="2"/>
  <c r="E19" i="4" s="1"/>
  <c r="F39" i="2"/>
  <c r="F19" i="4" s="1"/>
  <c r="F122" i="4" s="1"/>
  <c r="G39" i="2"/>
  <c r="G19" i="4" s="1"/>
  <c r="H39" i="2"/>
  <c r="H19" i="4" s="1"/>
  <c r="H122" i="4" s="1"/>
  <c r="I39" i="2"/>
  <c r="I19" i="4" s="1"/>
  <c r="I122" i="4" s="1"/>
  <c r="J39" i="2"/>
  <c r="J19" i="4" s="1"/>
  <c r="K39" i="2"/>
  <c r="K19" i="4" s="1"/>
  <c r="L39" i="2"/>
  <c r="L19" i="4" s="1"/>
  <c r="B40" i="2"/>
  <c r="B20" i="4" s="1"/>
  <c r="C40" i="2"/>
  <c r="C20" i="4" s="1"/>
  <c r="C123" i="4" s="1"/>
  <c r="D40" i="2"/>
  <c r="D20" i="4" s="1"/>
  <c r="E40" i="2"/>
  <c r="E20" i="4" s="1"/>
  <c r="E123" i="4" s="1"/>
  <c r="F40" i="2"/>
  <c r="F20" i="4" s="1"/>
  <c r="F123" i="4" s="1"/>
  <c r="G40" i="2"/>
  <c r="G20" i="4" s="1"/>
  <c r="H40" i="2"/>
  <c r="H20" i="4" s="1"/>
  <c r="I40" i="2"/>
  <c r="I20" i="4" s="1"/>
  <c r="J40" i="2"/>
  <c r="J20" i="4" s="1"/>
  <c r="K40" i="2"/>
  <c r="K20" i="4" s="1"/>
  <c r="K123" i="4" s="1"/>
  <c r="L40" i="2"/>
  <c r="L20" i="4" s="1"/>
  <c r="A41" i="2"/>
  <c r="B41" i="2"/>
  <c r="B21" i="4" s="1"/>
  <c r="B124" i="4" s="1"/>
  <c r="C41" i="2"/>
  <c r="C21" i="4" s="1"/>
  <c r="D41" i="2"/>
  <c r="D21" i="4" s="1"/>
  <c r="E41" i="2"/>
  <c r="E21" i="4" s="1"/>
  <c r="F41" i="2"/>
  <c r="F21" i="4" s="1"/>
  <c r="G41" i="2"/>
  <c r="G21" i="4" s="1"/>
  <c r="G124" i="4" s="1"/>
  <c r="H41" i="2"/>
  <c r="H21" i="4" s="1"/>
  <c r="I41" i="2"/>
  <c r="I21" i="4" s="1"/>
  <c r="I124" i="4" s="1"/>
  <c r="J41" i="2"/>
  <c r="J21" i="4" s="1"/>
  <c r="J124" i="4" s="1"/>
  <c r="K41" i="2"/>
  <c r="K21" i="4" s="1"/>
  <c r="L41" i="2"/>
  <c r="L21" i="4" s="1"/>
  <c r="A42" i="2"/>
  <c r="B42" i="2"/>
  <c r="B22" i="4" s="1"/>
  <c r="C42" i="2"/>
  <c r="C22" i="4" s="1"/>
  <c r="C125" i="4" s="1"/>
  <c r="D42" i="2"/>
  <c r="D22" i="4" s="1"/>
  <c r="E42" i="2"/>
  <c r="E22" i="4" s="1"/>
  <c r="E125" i="4" s="1"/>
  <c r="F42" i="2"/>
  <c r="F22" i="4" s="1"/>
  <c r="F125" i="4" s="1"/>
  <c r="G42" i="2"/>
  <c r="G22" i="4" s="1"/>
  <c r="H42" i="2"/>
  <c r="H22" i="4" s="1"/>
  <c r="I42" i="2"/>
  <c r="I22" i="4" s="1"/>
  <c r="J42" i="2"/>
  <c r="J22" i="4" s="1"/>
  <c r="K42" i="2"/>
  <c r="K22" i="4" s="1"/>
  <c r="K125" i="4" s="1"/>
  <c r="L42" i="2"/>
  <c r="L22" i="4" s="1"/>
  <c r="A43" i="2"/>
  <c r="B43" i="2"/>
  <c r="B23" i="4" s="1"/>
  <c r="B126" i="4" s="1"/>
  <c r="C43" i="2"/>
  <c r="C23" i="4" s="1"/>
  <c r="D43" i="2"/>
  <c r="D23" i="4" s="1"/>
  <c r="E43" i="2"/>
  <c r="E23" i="4" s="1"/>
  <c r="F43" i="2"/>
  <c r="F23" i="4" s="1"/>
  <c r="G43" i="2"/>
  <c r="G23" i="4" s="1"/>
  <c r="G126" i="4" s="1"/>
  <c r="H43" i="2"/>
  <c r="H23" i="4" s="1"/>
  <c r="I43" i="2"/>
  <c r="I23" i="4" s="1"/>
  <c r="I126" i="4" s="1"/>
  <c r="J43" i="2"/>
  <c r="J23" i="4" s="1"/>
  <c r="J126" i="4" s="1"/>
  <c r="K43" i="2"/>
  <c r="K23" i="4" s="1"/>
  <c r="L43" i="2"/>
  <c r="L23" i="4" s="1"/>
  <c r="A44" i="2"/>
  <c r="B44" i="2"/>
  <c r="B24" i="4" s="1"/>
  <c r="C44" i="2"/>
  <c r="C24" i="4" s="1"/>
  <c r="C127" i="4" s="1"/>
  <c r="D44" i="2"/>
  <c r="D24" i="4" s="1"/>
  <c r="E44" i="2"/>
  <c r="E24" i="4" s="1"/>
  <c r="E127" i="4" s="1"/>
  <c r="F44" i="2"/>
  <c r="F24" i="4" s="1"/>
  <c r="F127" i="4" s="1"/>
  <c r="G44" i="2"/>
  <c r="G24" i="4" s="1"/>
  <c r="H44" i="2"/>
  <c r="H24" i="4" s="1"/>
  <c r="I44" i="2"/>
  <c r="I24" i="4" s="1"/>
  <c r="J44" i="2"/>
  <c r="J24" i="4" s="1"/>
  <c r="K44" i="2"/>
  <c r="K24" i="4" s="1"/>
  <c r="K127" i="4" s="1"/>
  <c r="L44" i="2"/>
  <c r="L24" i="4" s="1"/>
  <c r="A45" i="2"/>
  <c r="B45" i="2"/>
  <c r="B25" i="4" s="1"/>
  <c r="B128" i="4" s="1"/>
  <c r="C45" i="2"/>
  <c r="C25" i="4" s="1"/>
  <c r="D45" i="2"/>
  <c r="D25" i="4" s="1"/>
  <c r="E45" i="2"/>
  <c r="E25" i="4" s="1"/>
  <c r="F45" i="2"/>
  <c r="F25" i="4" s="1"/>
  <c r="G45" i="2"/>
  <c r="G25" i="4" s="1"/>
  <c r="G128" i="4" s="1"/>
  <c r="H45" i="2"/>
  <c r="H25" i="4" s="1"/>
  <c r="I45" i="2"/>
  <c r="I25" i="4" s="1"/>
  <c r="I128" i="4" s="1"/>
  <c r="J45" i="2"/>
  <c r="J25" i="4" s="1"/>
  <c r="J128" i="4" s="1"/>
  <c r="K45" i="2"/>
  <c r="K25" i="4" s="1"/>
  <c r="L45" i="2"/>
  <c r="L25" i="4" s="1"/>
  <c r="A46" i="2"/>
  <c r="B46" i="2"/>
  <c r="B26" i="4" s="1"/>
  <c r="C46" i="2"/>
  <c r="C26" i="4" s="1"/>
  <c r="C129" i="4" s="1"/>
  <c r="D46" i="2"/>
  <c r="D26" i="4" s="1"/>
  <c r="E46" i="2"/>
  <c r="E26" i="4" s="1"/>
  <c r="E129" i="4" s="1"/>
  <c r="F46" i="2"/>
  <c r="F26" i="4" s="1"/>
  <c r="F129" i="4" s="1"/>
  <c r="G46" i="2"/>
  <c r="G26" i="4" s="1"/>
  <c r="H46" i="2"/>
  <c r="H26" i="4" s="1"/>
  <c r="I46" i="2"/>
  <c r="I26" i="4" s="1"/>
  <c r="J46" i="2"/>
  <c r="J26" i="4" s="1"/>
  <c r="K46" i="2"/>
  <c r="K26" i="4" s="1"/>
  <c r="L46" i="2"/>
  <c r="L26" i="4" s="1"/>
  <c r="A47" i="2"/>
  <c r="B47" i="2"/>
  <c r="B27" i="4" s="1"/>
  <c r="B130" i="4" s="1"/>
  <c r="C47" i="2"/>
  <c r="C27" i="4" s="1"/>
  <c r="D47" i="2"/>
  <c r="D27" i="4" s="1"/>
  <c r="E47" i="2"/>
  <c r="E27" i="4" s="1"/>
  <c r="F47" i="2"/>
  <c r="F27" i="4" s="1"/>
  <c r="G47" i="2"/>
  <c r="G27" i="4" s="1"/>
  <c r="H47" i="2"/>
  <c r="H27" i="4" s="1"/>
  <c r="I47" i="2"/>
  <c r="I27" i="4" s="1"/>
  <c r="I130" i="4" s="1"/>
  <c r="J47" i="2"/>
  <c r="J27" i="4" s="1"/>
  <c r="K47" i="2"/>
  <c r="K27" i="4" s="1"/>
  <c r="L47" i="2"/>
  <c r="L27" i="4" s="1"/>
  <c r="A48" i="2"/>
  <c r="B48" i="2"/>
  <c r="B28" i="4" s="1"/>
  <c r="C48" i="2"/>
  <c r="C28" i="4" s="1"/>
  <c r="D48" i="2"/>
  <c r="D28" i="4" s="1"/>
  <c r="E48" i="2"/>
  <c r="E28" i="4" s="1"/>
  <c r="E131" i="4" s="1"/>
  <c r="F48" i="2"/>
  <c r="F28" i="4" s="1"/>
  <c r="G48" i="2"/>
  <c r="G28" i="4" s="1"/>
  <c r="H48" i="2"/>
  <c r="H28" i="4" s="1"/>
  <c r="I48" i="2"/>
  <c r="I28" i="4" s="1"/>
  <c r="J48" i="2"/>
  <c r="J28" i="4" s="1"/>
  <c r="K48" i="2"/>
  <c r="K28" i="4" s="1"/>
  <c r="L48" i="2"/>
  <c r="L28" i="4" s="1"/>
  <c r="B49" i="2"/>
  <c r="C49" i="2"/>
  <c r="C29" i="4" s="1"/>
  <c r="D49" i="2"/>
  <c r="D29" i="4" s="1"/>
  <c r="E49" i="2"/>
  <c r="E29" i="4" s="1"/>
  <c r="F49" i="2"/>
  <c r="F29" i="4" s="1"/>
  <c r="G49" i="2"/>
  <c r="G29" i="4" s="1"/>
  <c r="H49" i="2"/>
  <c r="H29" i="4" s="1"/>
  <c r="I49" i="2"/>
  <c r="I29" i="4" s="1"/>
  <c r="J49" i="2"/>
  <c r="J29" i="4" s="1"/>
  <c r="J132" i="4" s="1"/>
  <c r="K49" i="2"/>
  <c r="K29" i="4" s="1"/>
  <c r="L49" i="2"/>
  <c r="L29" i="4" s="1"/>
  <c r="A50" i="2"/>
  <c r="B50" i="2"/>
  <c r="B30" i="4" s="1"/>
  <c r="C50" i="2"/>
  <c r="C30" i="4" s="1"/>
  <c r="D50" i="2"/>
  <c r="D30" i="4" s="1"/>
  <c r="E50" i="2"/>
  <c r="E30" i="4" s="1"/>
  <c r="F50" i="2"/>
  <c r="F30" i="4" s="1"/>
  <c r="G50" i="2"/>
  <c r="G30" i="4" s="1"/>
  <c r="H50" i="2"/>
  <c r="H30" i="4" s="1"/>
  <c r="I50" i="2"/>
  <c r="I30" i="4" s="1"/>
  <c r="J50" i="2"/>
  <c r="J30" i="4" s="1"/>
  <c r="K50" i="2"/>
  <c r="K30" i="4" s="1"/>
  <c r="L50" i="2"/>
  <c r="L30" i="4" s="1"/>
  <c r="A51" i="2"/>
  <c r="B51" i="2"/>
  <c r="B31" i="4" s="1"/>
  <c r="C51" i="2"/>
  <c r="C31" i="4" s="1"/>
  <c r="D51" i="2"/>
  <c r="D31" i="4" s="1"/>
  <c r="E51" i="2"/>
  <c r="E31" i="4" s="1"/>
  <c r="F51" i="2"/>
  <c r="F31" i="4" s="1"/>
  <c r="G51" i="2"/>
  <c r="G31" i="4" s="1"/>
  <c r="H51" i="2"/>
  <c r="H31" i="4" s="1"/>
  <c r="I51" i="2"/>
  <c r="I31" i="4" s="1"/>
  <c r="J51" i="2"/>
  <c r="J31" i="4" s="1"/>
  <c r="K51" i="2"/>
  <c r="K31" i="4" s="1"/>
  <c r="L51" i="2"/>
  <c r="L31" i="4" s="1"/>
  <c r="A52" i="2"/>
  <c r="B52" i="2"/>
  <c r="B32" i="4" s="1"/>
  <c r="C52" i="2"/>
  <c r="C32" i="4" s="1"/>
  <c r="D52" i="2"/>
  <c r="D32" i="4" s="1"/>
  <c r="E52" i="2"/>
  <c r="E32" i="4" s="1"/>
  <c r="F52" i="2"/>
  <c r="F32" i="4" s="1"/>
  <c r="G52" i="2"/>
  <c r="G32" i="4" s="1"/>
  <c r="H52" i="2"/>
  <c r="H32" i="4" s="1"/>
  <c r="I52" i="2"/>
  <c r="I32" i="4" s="1"/>
  <c r="J52" i="2"/>
  <c r="J32" i="4" s="1"/>
  <c r="K52" i="2"/>
  <c r="K32" i="4" s="1"/>
  <c r="L52" i="2"/>
  <c r="L32" i="4" s="1"/>
  <c r="A53" i="2"/>
  <c r="B53" i="2"/>
  <c r="B33" i="4" s="1"/>
  <c r="C53" i="2"/>
  <c r="C33" i="4" s="1"/>
  <c r="D53" i="2"/>
  <c r="D33" i="4" s="1"/>
  <c r="E53" i="2"/>
  <c r="E33" i="4" s="1"/>
  <c r="F53" i="2"/>
  <c r="F33" i="4" s="1"/>
  <c r="G53" i="2"/>
  <c r="G33" i="4" s="1"/>
  <c r="H53" i="2"/>
  <c r="H33" i="4" s="1"/>
  <c r="I53" i="2"/>
  <c r="I33" i="4" s="1"/>
  <c r="J53" i="2"/>
  <c r="J33" i="4" s="1"/>
  <c r="K53" i="2"/>
  <c r="K33" i="4" s="1"/>
  <c r="L53" i="2"/>
  <c r="L33" i="4" s="1"/>
  <c r="A54" i="2"/>
  <c r="B54" i="2"/>
  <c r="B34" i="4" s="1"/>
  <c r="C54" i="2"/>
  <c r="C34" i="4" s="1"/>
  <c r="D54" i="2"/>
  <c r="D34" i="4" s="1"/>
  <c r="E54" i="2"/>
  <c r="E34" i="4" s="1"/>
  <c r="F54" i="2"/>
  <c r="F34" i="4" s="1"/>
  <c r="G54" i="2"/>
  <c r="G34" i="4" s="1"/>
  <c r="H54" i="2"/>
  <c r="H34" i="4" s="1"/>
  <c r="I54" i="2"/>
  <c r="I34" i="4" s="1"/>
  <c r="J54" i="2"/>
  <c r="J34" i="4" s="1"/>
  <c r="K54" i="2"/>
  <c r="K34" i="4" s="1"/>
  <c r="L54" i="2"/>
  <c r="L34" i="4" s="1"/>
  <c r="A55" i="2"/>
  <c r="B55" i="2"/>
  <c r="B35" i="4" s="1"/>
  <c r="C55" i="2"/>
  <c r="C35" i="4" s="1"/>
  <c r="D55" i="2"/>
  <c r="D35" i="4" s="1"/>
  <c r="E55" i="2"/>
  <c r="E35" i="4" s="1"/>
  <c r="F55" i="2"/>
  <c r="F35" i="4" s="1"/>
  <c r="G55" i="2"/>
  <c r="G35" i="4" s="1"/>
  <c r="H55" i="2"/>
  <c r="H35" i="4" s="1"/>
  <c r="I55" i="2"/>
  <c r="I35" i="4" s="1"/>
  <c r="J55" i="2"/>
  <c r="J35" i="4" s="1"/>
  <c r="K55" i="2"/>
  <c r="K35" i="4" s="1"/>
  <c r="L55" i="2"/>
  <c r="L35" i="4" s="1"/>
  <c r="B56" i="2"/>
  <c r="B90" i="6" s="1"/>
  <c r="C56" i="2"/>
  <c r="E56" i="2"/>
  <c r="F56" i="2"/>
  <c r="G56" i="2"/>
  <c r="H56" i="2"/>
  <c r="J56" i="2"/>
  <c r="K56" i="2"/>
  <c r="C57" i="2"/>
  <c r="D57" i="2"/>
  <c r="E57" i="2"/>
  <c r="H57" i="2"/>
  <c r="I57" i="2"/>
  <c r="L57" i="2"/>
  <c r="D58" i="2"/>
  <c r="L58" i="2"/>
  <c r="D63" i="2"/>
  <c r="A64" i="2"/>
  <c r="B64" i="2"/>
  <c r="C64" i="2"/>
  <c r="D64" i="2"/>
  <c r="E64" i="2"/>
  <c r="F64" i="2"/>
  <c r="G64" i="2"/>
  <c r="H64" i="2"/>
  <c r="I64" i="2"/>
  <c r="J64" i="2"/>
  <c r="K64" i="2"/>
  <c r="L64" i="2"/>
  <c r="A65" i="2"/>
  <c r="B65" i="2"/>
  <c r="C65" i="2"/>
  <c r="D65" i="2"/>
  <c r="E65" i="2"/>
  <c r="F65" i="2"/>
  <c r="G65" i="2"/>
  <c r="H65" i="2"/>
  <c r="I65" i="2"/>
  <c r="J65" i="2"/>
  <c r="K65" i="2"/>
  <c r="L65" i="2"/>
  <c r="A66" i="2"/>
  <c r="B66" i="2"/>
  <c r="B46" i="4" s="1"/>
  <c r="C66" i="2"/>
  <c r="C46" i="4" s="1"/>
  <c r="D66" i="2"/>
  <c r="D46" i="4" s="1"/>
  <c r="E66" i="2"/>
  <c r="E46" i="4" s="1"/>
  <c r="F66" i="2"/>
  <c r="F46" i="4" s="1"/>
  <c r="G66" i="2"/>
  <c r="G46" i="4" s="1"/>
  <c r="H66" i="2"/>
  <c r="H46" i="4" s="1"/>
  <c r="I66" i="2"/>
  <c r="J66" i="2"/>
  <c r="J46" i="4" s="1"/>
  <c r="K66" i="2"/>
  <c r="K46" i="4" s="1"/>
  <c r="L66" i="2"/>
  <c r="L46" i="4" s="1"/>
  <c r="A67" i="2"/>
  <c r="B67" i="2"/>
  <c r="B47" i="4" s="1"/>
  <c r="C67" i="2"/>
  <c r="C47" i="4" s="1"/>
  <c r="D67" i="2"/>
  <c r="D47" i="4" s="1"/>
  <c r="E67" i="2"/>
  <c r="F67" i="2"/>
  <c r="F47" i="4" s="1"/>
  <c r="G67" i="2"/>
  <c r="G47" i="4" s="1"/>
  <c r="H67" i="2"/>
  <c r="H47" i="4" s="1"/>
  <c r="I67" i="2"/>
  <c r="I47" i="4" s="1"/>
  <c r="J67" i="2"/>
  <c r="J47" i="4" s="1"/>
  <c r="K67" i="2"/>
  <c r="K47" i="4" s="1"/>
  <c r="L67" i="2"/>
  <c r="L47" i="4" s="1"/>
  <c r="A68" i="2"/>
  <c r="B68" i="2"/>
  <c r="B48" i="4" s="1"/>
  <c r="C68" i="2"/>
  <c r="C48" i="4" s="1"/>
  <c r="D68" i="2"/>
  <c r="D48" i="4" s="1"/>
  <c r="E68" i="2"/>
  <c r="E48" i="4" s="1"/>
  <c r="F68" i="2"/>
  <c r="F48" i="4" s="1"/>
  <c r="G68" i="2"/>
  <c r="G48" i="4" s="1"/>
  <c r="H68" i="2"/>
  <c r="H48" i="4" s="1"/>
  <c r="I68" i="2"/>
  <c r="J68" i="2"/>
  <c r="J48" i="4" s="1"/>
  <c r="K68" i="2"/>
  <c r="K48" i="4" s="1"/>
  <c r="L68" i="2"/>
  <c r="L48" i="4" s="1"/>
  <c r="A69" i="2"/>
  <c r="B69" i="2"/>
  <c r="B49" i="4" s="1"/>
  <c r="C69" i="2"/>
  <c r="C49" i="4" s="1"/>
  <c r="D69" i="2"/>
  <c r="D49" i="4" s="1"/>
  <c r="E69" i="2"/>
  <c r="F69" i="2"/>
  <c r="F49" i="4" s="1"/>
  <c r="G69" i="2"/>
  <c r="G49" i="4" s="1"/>
  <c r="H69" i="2"/>
  <c r="H49" i="4" s="1"/>
  <c r="I69" i="2"/>
  <c r="I49" i="4" s="1"/>
  <c r="J69" i="2"/>
  <c r="J49" i="4" s="1"/>
  <c r="K69" i="2"/>
  <c r="K49" i="4" s="1"/>
  <c r="L69" i="2"/>
  <c r="L49" i="4" s="1"/>
  <c r="A70" i="2"/>
  <c r="B70" i="2"/>
  <c r="B50" i="4" s="1"/>
  <c r="C70" i="2"/>
  <c r="C50" i="4" s="1"/>
  <c r="D70" i="2"/>
  <c r="D50" i="4" s="1"/>
  <c r="E70" i="2"/>
  <c r="E50" i="4" s="1"/>
  <c r="F70" i="2"/>
  <c r="F50" i="4" s="1"/>
  <c r="G70" i="2"/>
  <c r="G50" i="4" s="1"/>
  <c r="H70" i="2"/>
  <c r="H50" i="4" s="1"/>
  <c r="I70" i="2"/>
  <c r="J70" i="2"/>
  <c r="J50" i="4" s="1"/>
  <c r="K70" i="2"/>
  <c r="K50" i="4" s="1"/>
  <c r="L70" i="2"/>
  <c r="L50" i="4" s="1"/>
  <c r="A71" i="2"/>
  <c r="B71" i="2"/>
  <c r="B51" i="4" s="1"/>
  <c r="C71" i="2"/>
  <c r="C51" i="4" s="1"/>
  <c r="D71" i="2"/>
  <c r="D51" i="4" s="1"/>
  <c r="E71" i="2"/>
  <c r="F71" i="2"/>
  <c r="F51" i="4" s="1"/>
  <c r="G71" i="2"/>
  <c r="G51" i="4" s="1"/>
  <c r="H71" i="2"/>
  <c r="H51" i="4" s="1"/>
  <c r="I71" i="2"/>
  <c r="I51" i="4" s="1"/>
  <c r="J71" i="2"/>
  <c r="J51" i="4" s="1"/>
  <c r="K71" i="2"/>
  <c r="K51" i="4" s="1"/>
  <c r="L71" i="2"/>
  <c r="L51" i="4" s="1"/>
  <c r="B72" i="2"/>
  <c r="C72" i="2"/>
  <c r="C52" i="4" s="1"/>
  <c r="D72" i="2"/>
  <c r="D52" i="4" s="1"/>
  <c r="E72" i="2"/>
  <c r="E52" i="4" s="1"/>
  <c r="F72" i="2"/>
  <c r="F52" i="4" s="1"/>
  <c r="G72" i="2"/>
  <c r="G52" i="4" s="1"/>
  <c r="H72" i="2"/>
  <c r="H52" i="4" s="1"/>
  <c r="I72" i="2"/>
  <c r="I52" i="4" s="1"/>
  <c r="J72" i="2"/>
  <c r="K72" i="2"/>
  <c r="K52" i="4" s="1"/>
  <c r="L72" i="2"/>
  <c r="L52" i="4" s="1"/>
  <c r="B73" i="2"/>
  <c r="B53" i="4" s="1"/>
  <c r="C73" i="2"/>
  <c r="C53" i="4" s="1"/>
  <c r="D73" i="2"/>
  <c r="D53" i="4" s="1"/>
  <c r="E73" i="2"/>
  <c r="E53" i="4" s="1"/>
  <c r="F73" i="2"/>
  <c r="F53" i="4" s="1"/>
  <c r="G73" i="2"/>
  <c r="H73" i="2"/>
  <c r="H53" i="4" s="1"/>
  <c r="I73" i="2"/>
  <c r="I53" i="4" s="1"/>
  <c r="J73" i="2"/>
  <c r="J53" i="4" s="1"/>
  <c r="K73" i="2"/>
  <c r="K53" i="4" s="1"/>
  <c r="L73" i="2"/>
  <c r="L53" i="4" s="1"/>
  <c r="A74" i="2"/>
  <c r="B74" i="2"/>
  <c r="B54" i="4" s="1"/>
  <c r="C74" i="2"/>
  <c r="D74" i="2"/>
  <c r="D54" i="4" s="1"/>
  <c r="E74" i="2"/>
  <c r="E54" i="4" s="1"/>
  <c r="F74" i="2"/>
  <c r="F54" i="4" s="1"/>
  <c r="G74" i="2"/>
  <c r="G54" i="4" s="1"/>
  <c r="H74" i="2"/>
  <c r="H54" i="4" s="1"/>
  <c r="I74" i="2"/>
  <c r="I54" i="4" s="1"/>
  <c r="J74" i="2"/>
  <c r="J54" i="4" s="1"/>
  <c r="K74" i="2"/>
  <c r="L74" i="2"/>
  <c r="L54" i="4" s="1"/>
  <c r="A75" i="2"/>
  <c r="B75" i="2"/>
  <c r="B55" i="4" s="1"/>
  <c r="C75" i="2"/>
  <c r="C55" i="4" s="1"/>
  <c r="D75" i="2"/>
  <c r="D55" i="4" s="1"/>
  <c r="E75" i="2"/>
  <c r="E55" i="4" s="1"/>
  <c r="F75" i="2"/>
  <c r="F55" i="4" s="1"/>
  <c r="G75" i="2"/>
  <c r="H75" i="2"/>
  <c r="H55" i="4" s="1"/>
  <c r="I75" i="2"/>
  <c r="I55" i="4" s="1"/>
  <c r="J75" i="2"/>
  <c r="J55" i="4" s="1"/>
  <c r="K75" i="2"/>
  <c r="K55" i="4" s="1"/>
  <c r="L75" i="2"/>
  <c r="L55" i="4" s="1"/>
  <c r="A76" i="2"/>
  <c r="B76" i="2"/>
  <c r="B56" i="4" s="1"/>
  <c r="C76" i="2"/>
  <c r="D76" i="2"/>
  <c r="D56" i="4" s="1"/>
  <c r="E76" i="2"/>
  <c r="E56" i="4" s="1"/>
  <c r="F76" i="2"/>
  <c r="F56" i="4" s="1"/>
  <c r="G76" i="2"/>
  <c r="G56" i="4" s="1"/>
  <c r="H76" i="2"/>
  <c r="H56" i="4" s="1"/>
  <c r="I76" i="2"/>
  <c r="I56" i="4" s="1"/>
  <c r="J76" i="2"/>
  <c r="J56" i="4" s="1"/>
  <c r="K76" i="2"/>
  <c r="L76" i="2"/>
  <c r="L56" i="4" s="1"/>
  <c r="A77" i="2"/>
  <c r="B77" i="2"/>
  <c r="B57" i="4" s="1"/>
  <c r="C77" i="2"/>
  <c r="C57" i="4" s="1"/>
  <c r="D77" i="2"/>
  <c r="D57" i="4" s="1"/>
  <c r="E77" i="2"/>
  <c r="E57" i="4" s="1"/>
  <c r="F77" i="2"/>
  <c r="F57" i="4" s="1"/>
  <c r="G77" i="2"/>
  <c r="H77" i="2"/>
  <c r="H57" i="4" s="1"/>
  <c r="I77" i="2"/>
  <c r="I57" i="4" s="1"/>
  <c r="J77" i="2"/>
  <c r="J57" i="4" s="1"/>
  <c r="K77" i="2"/>
  <c r="K57" i="4" s="1"/>
  <c r="L77" i="2"/>
  <c r="L57" i="4" s="1"/>
  <c r="A78" i="2"/>
  <c r="B78" i="2"/>
  <c r="B58" i="4" s="1"/>
  <c r="C78" i="2"/>
  <c r="D78" i="2"/>
  <c r="D58" i="4" s="1"/>
  <c r="E78" i="2"/>
  <c r="E58" i="4" s="1"/>
  <c r="F78" i="2"/>
  <c r="F58" i="4" s="1"/>
  <c r="G78" i="2"/>
  <c r="G58" i="4" s="1"/>
  <c r="H78" i="2"/>
  <c r="H58" i="4" s="1"/>
  <c r="I78" i="2"/>
  <c r="I58" i="4" s="1"/>
  <c r="J78" i="2"/>
  <c r="J58" i="4" s="1"/>
  <c r="K78" i="2"/>
  <c r="L78" i="2"/>
  <c r="L58" i="4" s="1"/>
  <c r="A79" i="2"/>
  <c r="B79" i="2"/>
  <c r="B59" i="4" s="1"/>
  <c r="C79" i="2"/>
  <c r="C59" i="4" s="1"/>
  <c r="D79" i="2"/>
  <c r="D59" i="4" s="1"/>
  <c r="E79" i="2"/>
  <c r="E59" i="4" s="1"/>
  <c r="F79" i="2"/>
  <c r="F59" i="4" s="1"/>
  <c r="G79" i="2"/>
  <c r="H79" i="2"/>
  <c r="H59" i="4" s="1"/>
  <c r="I79" i="2"/>
  <c r="I59" i="4" s="1"/>
  <c r="J79" i="2"/>
  <c r="J59" i="4" s="1"/>
  <c r="K79" i="2"/>
  <c r="K59" i="4" s="1"/>
  <c r="L79" i="2"/>
  <c r="L59" i="4" s="1"/>
  <c r="A80" i="2"/>
  <c r="B80" i="2"/>
  <c r="B60" i="4" s="1"/>
  <c r="C80" i="2"/>
  <c r="D80" i="2"/>
  <c r="D60" i="4" s="1"/>
  <c r="E80" i="2"/>
  <c r="E60" i="4" s="1"/>
  <c r="F80" i="2"/>
  <c r="F60" i="4" s="1"/>
  <c r="G80" i="2"/>
  <c r="G60" i="4" s="1"/>
  <c r="H80" i="2"/>
  <c r="H60" i="4" s="1"/>
  <c r="I80" i="2"/>
  <c r="I60" i="4" s="1"/>
  <c r="J80" i="2"/>
  <c r="K80" i="2"/>
  <c r="L80" i="2"/>
  <c r="L60" i="4" s="1"/>
  <c r="A81" i="2"/>
  <c r="B81" i="2"/>
  <c r="B61" i="4" s="1"/>
  <c r="C81" i="2"/>
  <c r="C61" i="4" s="1"/>
  <c r="D81" i="2"/>
  <c r="D61" i="4" s="1"/>
  <c r="E81" i="2"/>
  <c r="E61" i="4" s="1"/>
  <c r="F81" i="2"/>
  <c r="G81" i="2"/>
  <c r="H81" i="2"/>
  <c r="H61" i="4" s="1"/>
  <c r="I81" i="2"/>
  <c r="I61" i="4" s="1"/>
  <c r="J81" i="2"/>
  <c r="J61" i="4" s="1"/>
  <c r="K81" i="2"/>
  <c r="K61" i="4" s="1"/>
  <c r="L81" i="2"/>
  <c r="L61" i="4" s="1"/>
  <c r="B82" i="2"/>
  <c r="B62" i="4" s="1"/>
  <c r="C82" i="2"/>
  <c r="D82" i="2"/>
  <c r="E82" i="2"/>
  <c r="E62" i="4" s="1"/>
  <c r="F82" i="2"/>
  <c r="F62" i="4" s="1"/>
  <c r="G82" i="2"/>
  <c r="G62" i="4" s="1"/>
  <c r="H82" i="2"/>
  <c r="H62" i="4" s="1"/>
  <c r="I82" i="2"/>
  <c r="I62" i="4" s="1"/>
  <c r="J82" i="2"/>
  <c r="J62" i="4" s="1"/>
  <c r="K82" i="2"/>
  <c r="L82" i="2"/>
  <c r="A83" i="2"/>
  <c r="B83" i="2"/>
  <c r="B63" i="4" s="1"/>
  <c r="C83" i="2"/>
  <c r="C63" i="4" s="1"/>
  <c r="D83" i="2"/>
  <c r="D63" i="4" s="1"/>
  <c r="E83" i="2"/>
  <c r="E63" i="4" s="1"/>
  <c r="F83" i="2"/>
  <c r="F63" i="4" s="1"/>
  <c r="G83" i="2"/>
  <c r="H83" i="2"/>
  <c r="I83" i="2"/>
  <c r="I63" i="4" s="1"/>
  <c r="J83" i="2"/>
  <c r="J63" i="4" s="1"/>
  <c r="K83" i="2"/>
  <c r="K63" i="4" s="1"/>
  <c r="L83" i="2"/>
  <c r="L63" i="4" s="1"/>
  <c r="A84" i="2"/>
  <c r="B84" i="2"/>
  <c r="B64" i="4" s="1"/>
  <c r="C84" i="2"/>
  <c r="D84" i="2"/>
  <c r="E84" i="2"/>
  <c r="E64" i="4" s="1"/>
  <c r="F84" i="2"/>
  <c r="F64" i="4" s="1"/>
  <c r="G84" i="2"/>
  <c r="G64" i="4" s="1"/>
  <c r="H84" i="2"/>
  <c r="H64" i="4" s="1"/>
  <c r="I84" i="2"/>
  <c r="I64" i="4" s="1"/>
  <c r="J84" i="2"/>
  <c r="J64" i="4" s="1"/>
  <c r="K84" i="2"/>
  <c r="L84" i="2"/>
  <c r="A85" i="2"/>
  <c r="B85" i="2"/>
  <c r="B65" i="4" s="1"/>
  <c r="C85" i="2"/>
  <c r="C65" i="4" s="1"/>
  <c r="D85" i="2"/>
  <c r="D65" i="4" s="1"/>
  <c r="E85" i="2"/>
  <c r="E65" i="4" s="1"/>
  <c r="F85" i="2"/>
  <c r="F65" i="4" s="1"/>
  <c r="G85" i="2"/>
  <c r="H85" i="2"/>
  <c r="I85" i="2"/>
  <c r="I65" i="4" s="1"/>
  <c r="J85" i="2"/>
  <c r="J65" i="4" s="1"/>
  <c r="K85" i="2"/>
  <c r="K65" i="4" s="1"/>
  <c r="L85" i="2"/>
  <c r="L65" i="4" s="1"/>
  <c r="A86" i="2"/>
  <c r="B86" i="2"/>
  <c r="B66" i="4" s="1"/>
  <c r="C86" i="2"/>
  <c r="D86" i="2"/>
  <c r="E86" i="2"/>
  <c r="E66" i="4" s="1"/>
  <c r="F86" i="2"/>
  <c r="F66" i="4" s="1"/>
  <c r="G86" i="2"/>
  <c r="G66" i="4" s="1"/>
  <c r="H86" i="2"/>
  <c r="H66" i="4" s="1"/>
  <c r="I86" i="2"/>
  <c r="I66" i="4" s="1"/>
  <c r="J86" i="2"/>
  <c r="J66" i="4" s="1"/>
  <c r="K86" i="2"/>
  <c r="L86" i="2"/>
  <c r="A87" i="2"/>
  <c r="B87" i="2"/>
  <c r="B67" i="4" s="1"/>
  <c r="C87" i="2"/>
  <c r="C67" i="4" s="1"/>
  <c r="D87" i="2"/>
  <c r="D67" i="4" s="1"/>
  <c r="E87" i="2"/>
  <c r="E67" i="4" s="1"/>
  <c r="F87" i="2"/>
  <c r="F67" i="4" s="1"/>
  <c r="G87" i="2"/>
  <c r="H87" i="2"/>
  <c r="I87" i="2"/>
  <c r="I67" i="4" s="1"/>
  <c r="J87" i="2"/>
  <c r="J67" i="4" s="1"/>
  <c r="K87" i="2"/>
  <c r="K67" i="4" s="1"/>
  <c r="L87" i="2"/>
  <c r="L67" i="4" s="1"/>
  <c r="A88" i="2"/>
  <c r="B88" i="2"/>
  <c r="B68" i="4" s="1"/>
  <c r="C88" i="2"/>
  <c r="D88" i="2"/>
  <c r="E88" i="2"/>
  <c r="E68" i="4" s="1"/>
  <c r="F88" i="2"/>
  <c r="F68" i="4" s="1"/>
  <c r="G88" i="2"/>
  <c r="G68" i="4" s="1"/>
  <c r="H88" i="2"/>
  <c r="H68" i="4" s="1"/>
  <c r="I88" i="2"/>
  <c r="I68" i="4" s="1"/>
  <c r="J88" i="2"/>
  <c r="J68" i="4" s="1"/>
  <c r="K88" i="2"/>
  <c r="L88" i="2"/>
  <c r="B89" i="2"/>
  <c r="C90" i="6" s="1"/>
  <c r="D89" i="2"/>
  <c r="G89" i="2"/>
  <c r="H89" i="2"/>
  <c r="J89" i="2"/>
  <c r="L89" i="2"/>
  <c r="C90" i="2"/>
  <c r="E90" i="2"/>
  <c r="F90" i="2"/>
  <c r="G90" i="2"/>
  <c r="H90" i="2"/>
  <c r="K90" i="2"/>
  <c r="B91" i="2"/>
  <c r="C92" i="6" s="1"/>
  <c r="D91" i="2"/>
  <c r="F91" i="2"/>
  <c r="J91" i="2"/>
  <c r="H92" i="2"/>
  <c r="I92" i="2"/>
  <c r="K92" i="2"/>
  <c r="D95" i="2"/>
  <c r="A96" i="2"/>
  <c r="B96" i="2"/>
  <c r="C96" i="2"/>
  <c r="D96" i="2"/>
  <c r="E96" i="2"/>
  <c r="F96" i="2"/>
  <c r="G96" i="2"/>
  <c r="H96" i="2"/>
  <c r="I96" i="2"/>
  <c r="J96" i="2"/>
  <c r="K96" i="2"/>
  <c r="L96" i="2"/>
  <c r="A97" i="2"/>
  <c r="B97" i="2"/>
  <c r="C97" i="2"/>
  <c r="D97" i="2"/>
  <c r="E97" i="2"/>
  <c r="F97" i="2"/>
  <c r="G97" i="2"/>
  <c r="H97" i="2"/>
  <c r="I97" i="2"/>
  <c r="J97" i="2"/>
  <c r="K97" i="2"/>
  <c r="L97" i="2"/>
  <c r="A98" i="2"/>
  <c r="B98" i="2"/>
  <c r="C98" i="2"/>
  <c r="C78" i="4" s="1"/>
  <c r="D98" i="2"/>
  <c r="D78" i="4" s="1"/>
  <c r="E98" i="2"/>
  <c r="E78" i="4" s="1"/>
  <c r="F98" i="2"/>
  <c r="G98" i="2"/>
  <c r="G78" i="4" s="1"/>
  <c r="G101" i="4" s="1"/>
  <c r="H98" i="2"/>
  <c r="H78" i="4" s="1"/>
  <c r="I98" i="2"/>
  <c r="I78" i="4" s="1"/>
  <c r="I101" i="4" s="1"/>
  <c r="J98" i="2"/>
  <c r="K98" i="2"/>
  <c r="K78" i="4" s="1"/>
  <c r="L98" i="2"/>
  <c r="L78" i="4" s="1"/>
  <c r="A99" i="2"/>
  <c r="B99" i="2"/>
  <c r="B79" i="4" s="1"/>
  <c r="C99" i="2"/>
  <c r="C79" i="4" s="1"/>
  <c r="C102" i="4" s="1"/>
  <c r="D99" i="2"/>
  <c r="D79" i="4" s="1"/>
  <c r="D102" i="4" s="1"/>
  <c r="E99" i="2"/>
  <c r="E79" i="4" s="1"/>
  <c r="E102" i="4" s="1"/>
  <c r="F99" i="2"/>
  <c r="G99" i="2"/>
  <c r="H99" i="2"/>
  <c r="I99" i="2"/>
  <c r="I79" i="4" s="1"/>
  <c r="I102" i="4" s="1"/>
  <c r="J99" i="2"/>
  <c r="J79" i="4" s="1"/>
  <c r="K99" i="2"/>
  <c r="K79" i="4" s="1"/>
  <c r="K102" i="4" s="1"/>
  <c r="L99" i="2"/>
  <c r="L79" i="4" s="1"/>
  <c r="A100" i="2"/>
  <c r="B100" i="2"/>
  <c r="C100" i="2"/>
  <c r="D100" i="2"/>
  <c r="D80" i="4" s="1"/>
  <c r="E100" i="2"/>
  <c r="E80" i="4" s="1"/>
  <c r="F100" i="2"/>
  <c r="F80" i="4" s="1"/>
  <c r="G100" i="2"/>
  <c r="G80" i="4" s="1"/>
  <c r="H100" i="2"/>
  <c r="H80" i="4" s="1"/>
  <c r="I100" i="2"/>
  <c r="I80" i="4" s="1"/>
  <c r="J100" i="2"/>
  <c r="K100" i="2"/>
  <c r="L100" i="2"/>
  <c r="L80" i="4" s="1"/>
  <c r="A101" i="2"/>
  <c r="B101" i="2"/>
  <c r="B81" i="4" s="1"/>
  <c r="C101" i="2"/>
  <c r="C81" i="4" s="1"/>
  <c r="D101" i="2"/>
  <c r="D81" i="4" s="1"/>
  <c r="E101" i="2"/>
  <c r="E81" i="4" s="1"/>
  <c r="F101" i="2"/>
  <c r="G101" i="2"/>
  <c r="G81" i="4" s="1"/>
  <c r="H101" i="2"/>
  <c r="H81" i="4" s="1"/>
  <c r="I101" i="2"/>
  <c r="I81" i="4" s="1"/>
  <c r="J101" i="2"/>
  <c r="J81" i="4" s="1"/>
  <c r="K101" i="2"/>
  <c r="K81" i="4" s="1"/>
  <c r="L101" i="2"/>
  <c r="L81" i="4" s="1"/>
  <c r="A102" i="2"/>
  <c r="B102" i="2"/>
  <c r="C102" i="2"/>
  <c r="C82" i="4" s="1"/>
  <c r="D102" i="2"/>
  <c r="D82" i="4" s="1"/>
  <c r="E102" i="2"/>
  <c r="E82" i="4" s="1"/>
  <c r="F102" i="2"/>
  <c r="F82" i="4" s="1"/>
  <c r="G102" i="2"/>
  <c r="G82" i="4" s="1"/>
  <c r="H102" i="2"/>
  <c r="H82" i="4" s="1"/>
  <c r="I102" i="2"/>
  <c r="I82" i="4" s="1"/>
  <c r="J102" i="2"/>
  <c r="K102" i="2"/>
  <c r="K82" i="4" s="1"/>
  <c r="L102" i="2"/>
  <c r="L82" i="4" s="1"/>
  <c r="A103" i="2"/>
  <c r="B103" i="2"/>
  <c r="B83" i="4" s="1"/>
  <c r="C103" i="2"/>
  <c r="C83" i="4" s="1"/>
  <c r="D103" i="2"/>
  <c r="D83" i="4" s="1"/>
  <c r="E103" i="2"/>
  <c r="E83" i="4" s="1"/>
  <c r="F103" i="2"/>
  <c r="G103" i="2"/>
  <c r="G83" i="4" s="1"/>
  <c r="H103" i="2"/>
  <c r="H83" i="4" s="1"/>
  <c r="I103" i="2"/>
  <c r="I83" i="4" s="1"/>
  <c r="J103" i="2"/>
  <c r="J83" i="4" s="1"/>
  <c r="K103" i="2"/>
  <c r="K83" i="4" s="1"/>
  <c r="L103" i="2"/>
  <c r="L83" i="4" s="1"/>
  <c r="B104" i="2"/>
  <c r="B84" i="4" s="1"/>
  <c r="C104" i="2"/>
  <c r="D104" i="2"/>
  <c r="D84" i="4" s="1"/>
  <c r="E104" i="2"/>
  <c r="E84" i="4" s="1"/>
  <c r="F104" i="2"/>
  <c r="F84" i="4" s="1"/>
  <c r="G104" i="2"/>
  <c r="G84" i="4" s="1"/>
  <c r="H104" i="2"/>
  <c r="H84" i="4" s="1"/>
  <c r="I104" i="2"/>
  <c r="I84" i="4" s="1"/>
  <c r="J104" i="2"/>
  <c r="J84" i="4" s="1"/>
  <c r="K104" i="2"/>
  <c r="L104" i="2"/>
  <c r="L84" i="4" s="1"/>
  <c r="B105" i="2"/>
  <c r="B85" i="4" s="1"/>
  <c r="C105" i="2"/>
  <c r="C85" i="4" s="1"/>
  <c r="D105" i="2"/>
  <c r="D85" i="4" s="1"/>
  <c r="E105" i="2"/>
  <c r="E85" i="4" s="1"/>
  <c r="F105" i="2"/>
  <c r="F85" i="4" s="1"/>
  <c r="G105" i="2"/>
  <c r="G85" i="4" s="1"/>
  <c r="H105" i="2"/>
  <c r="I105" i="2"/>
  <c r="I85" i="4" s="1"/>
  <c r="J105" i="2"/>
  <c r="J85" i="4" s="1"/>
  <c r="K105" i="2"/>
  <c r="K85" i="4" s="1"/>
  <c r="L105" i="2"/>
  <c r="L85" i="4" s="1"/>
  <c r="A106" i="2"/>
  <c r="B106" i="2"/>
  <c r="B86" i="4" s="1"/>
  <c r="C106" i="2"/>
  <c r="C86" i="4" s="1"/>
  <c r="D106" i="2"/>
  <c r="E106" i="2"/>
  <c r="E86" i="4" s="1"/>
  <c r="F106" i="2"/>
  <c r="F86" i="4" s="1"/>
  <c r="G106" i="2"/>
  <c r="G86" i="4" s="1"/>
  <c r="H106" i="2"/>
  <c r="I106" i="2"/>
  <c r="I86" i="4" s="1"/>
  <c r="J106" i="2"/>
  <c r="J86" i="4" s="1"/>
  <c r="K106" i="2"/>
  <c r="K86" i="4" s="1"/>
  <c r="L106" i="2"/>
  <c r="A107" i="2"/>
  <c r="B107" i="2"/>
  <c r="B87" i="4" s="1"/>
  <c r="C107" i="2"/>
  <c r="C87" i="4" s="1"/>
  <c r="D107" i="2"/>
  <c r="D87" i="4" s="1"/>
  <c r="E107" i="2"/>
  <c r="E87" i="4" s="1"/>
  <c r="F107" i="2"/>
  <c r="F87" i="4" s="1"/>
  <c r="G107" i="2"/>
  <c r="G87" i="4" s="1"/>
  <c r="H107" i="2"/>
  <c r="I107" i="2"/>
  <c r="I87" i="4" s="1"/>
  <c r="J107" i="2"/>
  <c r="J87" i="4" s="1"/>
  <c r="K107" i="2"/>
  <c r="K87" i="4" s="1"/>
  <c r="L107" i="2"/>
  <c r="L87" i="4" s="1"/>
  <c r="A108" i="2"/>
  <c r="B108" i="2"/>
  <c r="B88" i="4" s="1"/>
  <c r="C108" i="2"/>
  <c r="C88" i="4" s="1"/>
  <c r="D108" i="2"/>
  <c r="E108" i="2"/>
  <c r="E88" i="4" s="1"/>
  <c r="F108" i="2"/>
  <c r="F88" i="4" s="1"/>
  <c r="G108" i="2"/>
  <c r="G88" i="4" s="1"/>
  <c r="H108" i="2"/>
  <c r="H88" i="4" s="1"/>
  <c r="I108" i="2"/>
  <c r="I88" i="4" s="1"/>
  <c r="J108" i="2"/>
  <c r="J88" i="4" s="1"/>
  <c r="K108" i="2"/>
  <c r="K88" i="4" s="1"/>
  <c r="L108" i="2"/>
  <c r="A109" i="2"/>
  <c r="B109" i="2"/>
  <c r="B89" i="4" s="1"/>
  <c r="C109" i="2"/>
  <c r="C89" i="4" s="1"/>
  <c r="D109" i="2"/>
  <c r="D89" i="4" s="1"/>
  <c r="E109" i="2"/>
  <c r="E89" i="4" s="1"/>
  <c r="F109" i="2"/>
  <c r="F89" i="4" s="1"/>
  <c r="G109" i="2"/>
  <c r="G89" i="4" s="1"/>
  <c r="H109" i="2"/>
  <c r="I109" i="2"/>
  <c r="I89" i="4" s="1"/>
  <c r="J109" i="2"/>
  <c r="J89" i="4" s="1"/>
  <c r="K109" i="2"/>
  <c r="K89" i="4" s="1"/>
  <c r="L109" i="2"/>
  <c r="L89" i="4" s="1"/>
  <c r="A110" i="2"/>
  <c r="B110" i="2"/>
  <c r="B90" i="4" s="1"/>
  <c r="C110" i="2"/>
  <c r="C90" i="4" s="1"/>
  <c r="D110" i="2"/>
  <c r="D90" i="4" s="1"/>
  <c r="E110" i="2"/>
  <c r="E90" i="4" s="1"/>
  <c r="F110" i="2"/>
  <c r="F90" i="4" s="1"/>
  <c r="G110" i="2"/>
  <c r="G90" i="4" s="1"/>
  <c r="H110" i="2"/>
  <c r="H90" i="4" s="1"/>
  <c r="I110" i="2"/>
  <c r="I90" i="4" s="1"/>
  <c r="J110" i="2"/>
  <c r="J90" i="4" s="1"/>
  <c r="K110" i="2"/>
  <c r="K90" i="4" s="1"/>
  <c r="L110" i="2"/>
  <c r="L90" i="4" s="1"/>
  <c r="A111" i="2"/>
  <c r="B111" i="2"/>
  <c r="B91" i="4" s="1"/>
  <c r="C111" i="2"/>
  <c r="C91" i="4" s="1"/>
  <c r="D111" i="2"/>
  <c r="D91" i="4" s="1"/>
  <c r="E111" i="2"/>
  <c r="E91" i="4" s="1"/>
  <c r="F111" i="2"/>
  <c r="F91" i="4" s="1"/>
  <c r="G111" i="2"/>
  <c r="G91" i="4" s="1"/>
  <c r="H111" i="2"/>
  <c r="H91" i="4" s="1"/>
  <c r="I111" i="2"/>
  <c r="I91" i="4" s="1"/>
  <c r="J111" i="2"/>
  <c r="J91" i="4" s="1"/>
  <c r="K111" i="2"/>
  <c r="K91" i="4" s="1"/>
  <c r="L111" i="2"/>
  <c r="L91" i="4" s="1"/>
  <c r="A112" i="2"/>
  <c r="B112" i="2"/>
  <c r="B92" i="4" s="1"/>
  <c r="C112" i="2"/>
  <c r="C92" i="4" s="1"/>
  <c r="D112" i="2"/>
  <c r="D92" i="4" s="1"/>
  <c r="E112" i="2"/>
  <c r="E92" i="4" s="1"/>
  <c r="F112" i="2"/>
  <c r="F92" i="4" s="1"/>
  <c r="G112" i="2"/>
  <c r="G92" i="4" s="1"/>
  <c r="H112" i="2"/>
  <c r="H92" i="4" s="1"/>
  <c r="I112" i="2"/>
  <c r="I92" i="4" s="1"/>
  <c r="J112" i="2"/>
  <c r="J92" i="4" s="1"/>
  <c r="K112" i="2"/>
  <c r="K92" i="4" s="1"/>
  <c r="L112" i="2"/>
  <c r="L92" i="4" s="1"/>
  <c r="A113" i="2"/>
  <c r="B113" i="2"/>
  <c r="B93" i="4" s="1"/>
  <c r="C113" i="2"/>
  <c r="C93" i="4" s="1"/>
  <c r="D113" i="2"/>
  <c r="D93" i="4" s="1"/>
  <c r="E113" i="2"/>
  <c r="E93" i="4" s="1"/>
  <c r="F113" i="2"/>
  <c r="F93" i="4" s="1"/>
  <c r="G113" i="2"/>
  <c r="G93" i="4" s="1"/>
  <c r="H113" i="2"/>
  <c r="H93" i="4" s="1"/>
  <c r="I113" i="2"/>
  <c r="I93" i="4" s="1"/>
  <c r="J113" i="2"/>
  <c r="J93" i="4" s="1"/>
  <c r="K113" i="2"/>
  <c r="K93" i="4" s="1"/>
  <c r="L113" i="2"/>
  <c r="L93" i="4" s="1"/>
  <c r="B114" i="2"/>
  <c r="B94" i="4" s="1"/>
  <c r="C114" i="2"/>
  <c r="C94" i="4" s="1"/>
  <c r="D114" i="2"/>
  <c r="D94" i="4" s="1"/>
  <c r="E114" i="2"/>
  <c r="E94" i="4" s="1"/>
  <c r="F114" i="2"/>
  <c r="F94" i="4" s="1"/>
  <c r="G114" i="2"/>
  <c r="G94" i="4" s="1"/>
  <c r="H114" i="2"/>
  <c r="H94" i="4" s="1"/>
  <c r="I114" i="2"/>
  <c r="I94" i="4" s="1"/>
  <c r="J114" i="2"/>
  <c r="J94" i="4" s="1"/>
  <c r="K114" i="2"/>
  <c r="K94" i="4" s="1"/>
  <c r="L114" i="2"/>
  <c r="L94" i="4" s="1"/>
  <c r="A115" i="2"/>
  <c r="B115" i="2"/>
  <c r="B95" i="4" s="1"/>
  <c r="C115" i="2"/>
  <c r="C95" i="4" s="1"/>
  <c r="D115" i="2"/>
  <c r="D95" i="4" s="1"/>
  <c r="E115" i="2"/>
  <c r="E95" i="4" s="1"/>
  <c r="F115" i="2"/>
  <c r="F95" i="4" s="1"/>
  <c r="G115" i="2"/>
  <c r="G95" i="4" s="1"/>
  <c r="H115" i="2"/>
  <c r="H95" i="4" s="1"/>
  <c r="I115" i="2"/>
  <c r="I95" i="4" s="1"/>
  <c r="J115" i="2"/>
  <c r="J95" i="4" s="1"/>
  <c r="K115" i="2"/>
  <c r="K95" i="4" s="1"/>
  <c r="L115" i="2"/>
  <c r="L95" i="4" s="1"/>
  <c r="A116" i="2"/>
  <c r="B116" i="2"/>
  <c r="B96" i="4" s="1"/>
  <c r="C116" i="2"/>
  <c r="C96" i="4" s="1"/>
  <c r="D116" i="2"/>
  <c r="D96" i="4" s="1"/>
  <c r="E116" i="2"/>
  <c r="E96" i="4" s="1"/>
  <c r="F116" i="2"/>
  <c r="F96" i="4" s="1"/>
  <c r="G116" i="2"/>
  <c r="G96" i="4" s="1"/>
  <c r="H116" i="2"/>
  <c r="H96" i="4" s="1"/>
  <c r="I116" i="2"/>
  <c r="I96" i="4" s="1"/>
  <c r="J116" i="2"/>
  <c r="J96" i="4" s="1"/>
  <c r="K116" i="2"/>
  <c r="K96" i="4" s="1"/>
  <c r="L116" i="2"/>
  <c r="L96" i="4" s="1"/>
  <c r="A117" i="2"/>
  <c r="B117" i="2"/>
  <c r="B97" i="4" s="1"/>
  <c r="C117" i="2"/>
  <c r="C97" i="4" s="1"/>
  <c r="D117" i="2"/>
  <c r="D97" i="4" s="1"/>
  <c r="E117" i="2"/>
  <c r="E97" i="4" s="1"/>
  <c r="F117" i="2"/>
  <c r="F97" i="4" s="1"/>
  <c r="G117" i="2"/>
  <c r="G97" i="4" s="1"/>
  <c r="H117" i="2"/>
  <c r="H97" i="4" s="1"/>
  <c r="I117" i="2"/>
  <c r="I97" i="4" s="1"/>
  <c r="J117" i="2"/>
  <c r="J97" i="4" s="1"/>
  <c r="K117" i="2"/>
  <c r="K97" i="4" s="1"/>
  <c r="L117" i="2"/>
  <c r="L97" i="4" s="1"/>
  <c r="A118" i="2"/>
  <c r="B118" i="2"/>
  <c r="B98" i="4" s="1"/>
  <c r="C118" i="2"/>
  <c r="C98" i="4" s="1"/>
  <c r="D118" i="2"/>
  <c r="D98" i="4" s="1"/>
  <c r="E118" i="2"/>
  <c r="E98" i="4" s="1"/>
  <c r="F118" i="2"/>
  <c r="F98" i="4" s="1"/>
  <c r="G118" i="2"/>
  <c r="G98" i="4" s="1"/>
  <c r="H118" i="2"/>
  <c r="H98" i="4" s="1"/>
  <c r="I118" i="2"/>
  <c r="I98" i="4" s="1"/>
  <c r="J118" i="2"/>
  <c r="J98" i="4" s="1"/>
  <c r="K118" i="2"/>
  <c r="K98" i="4" s="1"/>
  <c r="L118" i="2"/>
  <c r="L98" i="4" s="1"/>
  <c r="A119" i="2"/>
  <c r="B119" i="2"/>
  <c r="B99" i="4" s="1"/>
  <c r="C119" i="2"/>
  <c r="C99" i="4" s="1"/>
  <c r="D119" i="2"/>
  <c r="D99" i="4" s="1"/>
  <c r="E119" i="2"/>
  <c r="E99" i="4" s="1"/>
  <c r="F119" i="2"/>
  <c r="F99" i="4" s="1"/>
  <c r="G119" i="2"/>
  <c r="G99" i="4" s="1"/>
  <c r="H119" i="2"/>
  <c r="H99" i="4" s="1"/>
  <c r="I119" i="2"/>
  <c r="I99" i="4" s="1"/>
  <c r="J119" i="2"/>
  <c r="J99" i="4" s="1"/>
  <c r="K119" i="2"/>
  <c r="K99" i="4" s="1"/>
  <c r="L119" i="2"/>
  <c r="L99" i="4" s="1"/>
  <c r="A120" i="2"/>
  <c r="B120" i="2"/>
  <c r="B100" i="4" s="1"/>
  <c r="C120" i="2"/>
  <c r="C100" i="4" s="1"/>
  <c r="D120" i="2"/>
  <c r="D100" i="4" s="1"/>
  <c r="E120" i="2"/>
  <c r="E100" i="4" s="1"/>
  <c r="F120" i="2"/>
  <c r="F100" i="4" s="1"/>
  <c r="G120" i="2"/>
  <c r="G100" i="4" s="1"/>
  <c r="H120" i="2"/>
  <c r="H100" i="4" s="1"/>
  <c r="I120" i="2"/>
  <c r="I100" i="4" s="1"/>
  <c r="J120" i="2"/>
  <c r="J100" i="4" s="1"/>
  <c r="K120" i="2"/>
  <c r="K100" i="4" s="1"/>
  <c r="L120" i="2"/>
  <c r="L100" i="4" s="1"/>
  <c r="B121" i="2"/>
  <c r="D90" i="6" s="1"/>
  <c r="C121" i="2"/>
  <c r="D121" i="2"/>
  <c r="E121" i="2"/>
  <c r="F121" i="2"/>
  <c r="I121" i="2"/>
  <c r="J121" i="2"/>
  <c r="K121" i="2"/>
  <c r="L121" i="2"/>
  <c r="B122" i="2"/>
  <c r="D91" i="6" s="1"/>
  <c r="C122" i="2"/>
  <c r="E122" i="2"/>
  <c r="G122" i="2"/>
  <c r="H122" i="2"/>
  <c r="I122" i="2"/>
  <c r="K122" i="2"/>
  <c r="F123" i="2"/>
  <c r="G123" i="2"/>
  <c r="J124" i="2"/>
  <c r="B131" i="2"/>
  <c r="B111" i="4" s="1"/>
  <c r="B100" i="3" s="1"/>
  <c r="D133" i="2"/>
  <c r="A134" i="2"/>
  <c r="B134" i="2"/>
  <c r="C134" i="2"/>
  <c r="D134" i="2"/>
  <c r="E134" i="2"/>
  <c r="F134" i="2"/>
  <c r="G134" i="2"/>
  <c r="H134" i="2"/>
  <c r="I134" i="2"/>
  <c r="J134" i="2"/>
  <c r="K134" i="2"/>
  <c r="L134" i="2"/>
  <c r="A135" i="2"/>
  <c r="B135" i="2"/>
  <c r="B115" i="4" s="1"/>
  <c r="C135" i="2"/>
  <c r="C115" i="4" s="1"/>
  <c r="D135" i="2"/>
  <c r="D115" i="4" s="1"/>
  <c r="E135" i="2"/>
  <c r="E115" i="4" s="1"/>
  <c r="F135" i="2"/>
  <c r="F115" i="4" s="1"/>
  <c r="G135" i="2"/>
  <c r="G115" i="4" s="1"/>
  <c r="H135" i="2"/>
  <c r="H115" i="4" s="1"/>
  <c r="I135" i="2"/>
  <c r="I115" i="4" s="1"/>
  <c r="J135" i="2"/>
  <c r="J115" i="4" s="1"/>
  <c r="K135" i="2"/>
  <c r="K115" i="4" s="1"/>
  <c r="L135" i="2"/>
  <c r="L115" i="4" s="1"/>
  <c r="A136" i="2"/>
  <c r="C136" i="2"/>
  <c r="D136" i="2"/>
  <c r="E136" i="2"/>
  <c r="F136" i="2"/>
  <c r="G136" i="2"/>
  <c r="K136" i="2"/>
  <c r="L136" i="2"/>
  <c r="A137" i="2"/>
  <c r="B137" i="2"/>
  <c r="C32" i="6" s="1"/>
  <c r="C137" i="2"/>
  <c r="G137" i="2"/>
  <c r="H137" i="2"/>
  <c r="I137" i="2"/>
  <c r="K137" i="2"/>
  <c r="K160" i="2" s="1"/>
  <c r="A138" i="2"/>
  <c r="C138" i="2"/>
  <c r="D138" i="2"/>
  <c r="E138" i="2"/>
  <c r="F138" i="2"/>
  <c r="G138" i="2"/>
  <c r="K138" i="2"/>
  <c r="L138" i="2"/>
  <c r="A139" i="2"/>
  <c r="B139" i="2"/>
  <c r="C33" i="6" s="1"/>
  <c r="C139" i="2"/>
  <c r="G139" i="2"/>
  <c r="H139" i="2"/>
  <c r="I139" i="2"/>
  <c r="K139" i="2"/>
  <c r="A140" i="2"/>
  <c r="C140" i="2"/>
  <c r="D140" i="2"/>
  <c r="E140" i="2"/>
  <c r="F140" i="2"/>
  <c r="G140" i="2"/>
  <c r="K140" i="2"/>
  <c r="L140" i="2"/>
  <c r="A141" i="2"/>
  <c r="B141" i="2"/>
  <c r="D35" i="6" s="1"/>
  <c r="C141" i="2"/>
  <c r="G141" i="2"/>
  <c r="H141" i="2"/>
  <c r="I141" i="2"/>
  <c r="K141" i="2"/>
  <c r="D142" i="2"/>
  <c r="E142" i="2"/>
  <c r="F142" i="2"/>
  <c r="G142" i="2"/>
  <c r="H142" i="2"/>
  <c r="L142" i="2"/>
  <c r="C143" i="2"/>
  <c r="D143" i="2"/>
  <c r="E143" i="2"/>
  <c r="I143" i="2"/>
  <c r="J143" i="2"/>
  <c r="K143" i="2"/>
  <c r="A144" i="2"/>
  <c r="E144" i="2"/>
  <c r="F144" i="2"/>
  <c r="G144" i="2"/>
  <c r="G159" i="2" s="1"/>
  <c r="H144" i="2"/>
  <c r="I144" i="2"/>
  <c r="A145" i="2"/>
  <c r="C145" i="2"/>
  <c r="D145" i="2"/>
  <c r="E145" i="2"/>
  <c r="I145" i="2"/>
  <c r="J145" i="2"/>
  <c r="K145" i="2"/>
  <c r="A146" i="2"/>
  <c r="F146" i="2"/>
  <c r="G146" i="2"/>
  <c r="H146" i="2"/>
  <c r="I146" i="2"/>
  <c r="A147" i="2"/>
  <c r="C147" i="2"/>
  <c r="E147" i="2"/>
  <c r="I147" i="2"/>
  <c r="J147" i="2"/>
  <c r="K147" i="2"/>
  <c r="L147" i="2"/>
  <c r="A148" i="2"/>
  <c r="D148" i="2"/>
  <c r="F148" i="2"/>
  <c r="G148" i="2"/>
  <c r="H148" i="2"/>
  <c r="I148" i="2"/>
  <c r="L148" i="2"/>
  <c r="A149" i="2"/>
  <c r="C149" i="2"/>
  <c r="D149" i="2"/>
  <c r="E149" i="2"/>
  <c r="H149" i="2"/>
  <c r="I149" i="2"/>
  <c r="J149" i="2"/>
  <c r="K149" i="2"/>
  <c r="A150" i="2"/>
  <c r="D150" i="2"/>
  <c r="E150" i="2"/>
  <c r="F150" i="2"/>
  <c r="G150" i="2"/>
  <c r="H150" i="2"/>
  <c r="I150" i="2"/>
  <c r="L150" i="2"/>
  <c r="A151" i="2"/>
  <c r="D151" i="2"/>
  <c r="E151" i="2"/>
  <c r="H151" i="2"/>
  <c r="B152" i="2"/>
  <c r="D44" i="6" s="1"/>
  <c r="E152" i="2"/>
  <c r="F152" i="2"/>
  <c r="G152" i="2"/>
  <c r="J152" i="2"/>
  <c r="A153" i="2"/>
  <c r="B153" i="2"/>
  <c r="D45" i="6" s="1"/>
  <c r="C153" i="2"/>
  <c r="D153" i="2"/>
  <c r="E153" i="2"/>
  <c r="F153" i="2"/>
  <c r="A154" i="2"/>
  <c r="B154" i="2"/>
  <c r="D46" i="6" s="1"/>
  <c r="E154" i="2"/>
  <c r="J154" i="2"/>
  <c r="A155" i="2"/>
  <c r="B155" i="2"/>
  <c r="D47" i="6" s="1"/>
  <c r="C155" i="2"/>
  <c r="F155" i="2"/>
  <c r="I155" i="2"/>
  <c r="J155" i="2"/>
  <c r="K155" i="2"/>
  <c r="L155" i="2"/>
  <c r="A156" i="2"/>
  <c r="B156" i="2"/>
  <c r="D48" i="6" s="1"/>
  <c r="J156" i="2"/>
  <c r="A157" i="2"/>
  <c r="F157" i="2"/>
  <c r="I157" i="2"/>
  <c r="J157" i="2"/>
  <c r="K157" i="2"/>
  <c r="A158" i="2"/>
  <c r="E158" i="2"/>
  <c r="F158" i="2"/>
  <c r="G158" i="2"/>
  <c r="H158" i="2"/>
  <c r="I158" i="2"/>
  <c r="J158" i="2"/>
  <c r="F159" i="2"/>
  <c r="C42" i="1"/>
  <c r="D42" i="1"/>
  <c r="E42" i="1"/>
  <c r="F42" i="1"/>
  <c r="G42" i="1"/>
  <c r="H42" i="1"/>
  <c r="I42" i="1"/>
  <c r="J42" i="1"/>
  <c r="K42" i="1"/>
  <c r="L42" i="1"/>
  <c r="M42" i="1"/>
  <c r="E47" i="1"/>
  <c r="B48" i="1"/>
  <c r="C48" i="1"/>
  <c r="D48" i="1"/>
  <c r="E48" i="1"/>
  <c r="F48" i="1"/>
  <c r="G48" i="1"/>
  <c r="H48" i="1"/>
  <c r="I48" i="1"/>
  <c r="J48" i="1"/>
  <c r="K48" i="1"/>
  <c r="L48" i="1"/>
  <c r="M48" i="1"/>
  <c r="A49" i="1"/>
  <c r="B49" i="1"/>
  <c r="A50" i="1"/>
  <c r="B50" i="1"/>
  <c r="A51" i="1"/>
  <c r="B51" i="1"/>
  <c r="A52" i="1"/>
  <c r="B52" i="1"/>
  <c r="A53" i="1"/>
  <c r="B53" i="1"/>
  <c r="A54" i="1"/>
  <c r="B54" i="1"/>
  <c r="A55" i="1"/>
  <c r="B55" i="1"/>
  <c r="A58" i="1"/>
  <c r="B58" i="1"/>
  <c r="A59" i="1"/>
  <c r="B59" i="1"/>
  <c r="A60" i="1"/>
  <c r="B60" i="1"/>
  <c r="A61" i="1"/>
  <c r="B61" i="1"/>
  <c r="A62" i="1"/>
  <c r="B62" i="1"/>
  <c r="A63" i="1"/>
  <c r="B63" i="1"/>
  <c r="A64" i="1"/>
  <c r="B64" i="1"/>
  <c r="A65" i="1"/>
  <c r="B65" i="1"/>
  <c r="A67" i="1"/>
  <c r="B67" i="1"/>
  <c r="A68" i="1"/>
  <c r="B68" i="1"/>
  <c r="A69" i="1"/>
  <c r="B69" i="1"/>
  <c r="A70" i="1"/>
  <c r="B70" i="1"/>
  <c r="A71" i="1"/>
  <c r="B71" i="1"/>
  <c r="A72" i="1"/>
  <c r="B72" i="1"/>
  <c r="C73" i="1"/>
  <c r="D73" i="1"/>
  <c r="E73" i="1"/>
  <c r="F73" i="1"/>
  <c r="G73" i="1"/>
  <c r="H73" i="1"/>
  <c r="I73" i="1"/>
  <c r="J73" i="1"/>
  <c r="K73" i="1"/>
  <c r="L73" i="1"/>
  <c r="M73" i="1"/>
  <c r="E76" i="1"/>
  <c r="B77" i="1"/>
  <c r="C77" i="1"/>
  <c r="D77" i="1"/>
  <c r="E77" i="1"/>
  <c r="F77" i="1"/>
  <c r="G77" i="1"/>
  <c r="H77" i="1"/>
  <c r="I77" i="1"/>
  <c r="J77" i="1"/>
  <c r="K77" i="1"/>
  <c r="L77" i="1"/>
  <c r="M77" i="1"/>
  <c r="A78" i="1"/>
  <c r="B78" i="1"/>
  <c r="A79" i="1"/>
  <c r="B79" i="1"/>
  <c r="A80" i="1"/>
  <c r="B80" i="1"/>
  <c r="A81" i="1"/>
  <c r="B81" i="1"/>
  <c r="A82" i="1"/>
  <c r="B82" i="1"/>
  <c r="A83" i="1"/>
  <c r="B83" i="1"/>
  <c r="A84" i="1"/>
  <c r="B84" i="1"/>
  <c r="A87" i="1"/>
  <c r="B87" i="1"/>
  <c r="A88" i="1"/>
  <c r="B88" i="1"/>
  <c r="A89" i="1"/>
  <c r="B89" i="1"/>
  <c r="A90" i="1"/>
  <c r="B90" i="1"/>
  <c r="A91" i="1"/>
  <c r="B91" i="1"/>
  <c r="A92" i="1"/>
  <c r="B92" i="1"/>
  <c r="A93" i="1"/>
  <c r="B93" i="1"/>
  <c r="A94" i="1"/>
  <c r="B94" i="1"/>
  <c r="A96" i="1"/>
  <c r="B96" i="1"/>
  <c r="A97" i="1"/>
  <c r="B97" i="1"/>
  <c r="A98" i="1"/>
  <c r="B98" i="1"/>
  <c r="A99" i="1"/>
  <c r="B99" i="1"/>
  <c r="A100" i="1"/>
  <c r="B100" i="1"/>
  <c r="A101" i="1"/>
  <c r="B101" i="1"/>
  <c r="C102" i="1"/>
  <c r="D102" i="1"/>
  <c r="E102" i="1"/>
  <c r="F102" i="1"/>
  <c r="G102" i="1"/>
  <c r="H102" i="1"/>
  <c r="I102" i="1"/>
  <c r="J102" i="1"/>
  <c r="K102" i="1"/>
  <c r="L102" i="1"/>
  <c r="M102" i="1"/>
  <c r="C109" i="1"/>
  <c r="E111" i="1"/>
  <c r="B112" i="1"/>
  <c r="C112" i="1"/>
  <c r="D112" i="1"/>
  <c r="E112" i="1"/>
  <c r="F112" i="1"/>
  <c r="G112" i="1"/>
  <c r="H112" i="1"/>
  <c r="I112" i="1"/>
  <c r="J112" i="1"/>
  <c r="K112" i="1"/>
  <c r="L112" i="1"/>
  <c r="M112" i="1"/>
  <c r="A113" i="1"/>
  <c r="B113" i="1"/>
  <c r="C113" i="1"/>
  <c r="D113" i="1"/>
  <c r="E113" i="1"/>
  <c r="F113" i="1"/>
  <c r="G113" i="1"/>
  <c r="H113" i="1"/>
  <c r="I113" i="1"/>
  <c r="J113" i="1"/>
  <c r="K113" i="1"/>
  <c r="L113" i="1"/>
  <c r="M113" i="1"/>
  <c r="B114" i="1"/>
  <c r="C114" i="1"/>
  <c r="D114" i="1"/>
  <c r="E114" i="1"/>
  <c r="F114" i="1"/>
  <c r="G114" i="1"/>
  <c r="H114" i="1"/>
  <c r="I114" i="1"/>
  <c r="J114" i="1"/>
  <c r="K114" i="1"/>
  <c r="L114" i="1"/>
  <c r="M114" i="1"/>
  <c r="B115" i="1"/>
  <c r="C115" i="1"/>
  <c r="D115" i="1"/>
  <c r="E115" i="1"/>
  <c r="F115" i="1"/>
  <c r="G115" i="1"/>
  <c r="H115" i="1"/>
  <c r="I115" i="1"/>
  <c r="J115" i="1"/>
  <c r="K115" i="1"/>
  <c r="L115" i="1"/>
  <c r="M115" i="1"/>
  <c r="B116" i="1"/>
  <c r="C116" i="1"/>
  <c r="D116" i="1"/>
  <c r="E116" i="1"/>
  <c r="F116" i="1"/>
  <c r="G116" i="1"/>
  <c r="H116" i="1"/>
  <c r="I116" i="1"/>
  <c r="J116" i="1"/>
  <c r="K116" i="1"/>
  <c r="L116" i="1"/>
  <c r="M116" i="1"/>
  <c r="B117" i="1"/>
  <c r="C117" i="1"/>
  <c r="D117" i="1"/>
  <c r="E117" i="1"/>
  <c r="F117" i="1"/>
  <c r="G117" i="1"/>
  <c r="H117" i="1"/>
  <c r="I117" i="1"/>
  <c r="J117" i="1"/>
  <c r="K117" i="1"/>
  <c r="L117" i="1"/>
  <c r="M117" i="1"/>
  <c r="B118" i="1"/>
  <c r="C118" i="1"/>
  <c r="D118" i="1"/>
  <c r="E118" i="1"/>
  <c r="F118" i="1"/>
  <c r="G118" i="1"/>
  <c r="H118" i="1"/>
  <c r="I118" i="1"/>
  <c r="J118" i="1"/>
  <c r="K118" i="1"/>
  <c r="L118" i="1"/>
  <c r="M118" i="1"/>
  <c r="B119" i="1"/>
  <c r="C119" i="1"/>
  <c r="D119" i="1"/>
  <c r="E119" i="1"/>
  <c r="F119" i="1"/>
  <c r="G119" i="1"/>
  <c r="H119" i="1"/>
  <c r="I119" i="1"/>
  <c r="J119" i="1"/>
  <c r="K119" i="1"/>
  <c r="L119" i="1"/>
  <c r="M119" i="1"/>
  <c r="C120" i="1"/>
  <c r="D120" i="1"/>
  <c r="E120" i="1"/>
  <c r="F120" i="1"/>
  <c r="G120" i="1"/>
  <c r="H120" i="1"/>
  <c r="I120" i="1"/>
  <c r="J120" i="1"/>
  <c r="K120" i="1"/>
  <c r="L120" i="1"/>
  <c r="M120" i="1"/>
  <c r="C121" i="1"/>
  <c r="D121" i="1"/>
  <c r="E121" i="1"/>
  <c r="F121" i="1"/>
  <c r="G121" i="1"/>
  <c r="H121" i="1"/>
  <c r="I121" i="1"/>
  <c r="J121" i="1"/>
  <c r="K121" i="1"/>
  <c r="L121" i="1"/>
  <c r="M121" i="1"/>
  <c r="B122" i="1"/>
  <c r="C122" i="1"/>
  <c r="D122" i="1"/>
  <c r="E122" i="1"/>
  <c r="F122" i="1"/>
  <c r="G122" i="1"/>
  <c r="H122" i="1"/>
  <c r="I122" i="1"/>
  <c r="J122" i="1"/>
  <c r="K122" i="1"/>
  <c r="L122" i="1"/>
  <c r="M122" i="1"/>
  <c r="B123" i="1"/>
  <c r="C123" i="1"/>
  <c r="D123" i="1"/>
  <c r="E123" i="1"/>
  <c r="F123" i="1"/>
  <c r="G123" i="1"/>
  <c r="H123" i="1"/>
  <c r="I123" i="1"/>
  <c r="J123" i="1"/>
  <c r="K123" i="1"/>
  <c r="L123" i="1"/>
  <c r="M123" i="1"/>
  <c r="B124" i="1"/>
  <c r="C124" i="1"/>
  <c r="D124" i="1"/>
  <c r="E124" i="1"/>
  <c r="F124" i="1"/>
  <c r="G124" i="1"/>
  <c r="H124" i="1"/>
  <c r="I124" i="1"/>
  <c r="J124" i="1"/>
  <c r="K124" i="1"/>
  <c r="L124" i="1"/>
  <c r="M124" i="1"/>
  <c r="B125" i="1"/>
  <c r="C125" i="1"/>
  <c r="D125" i="1"/>
  <c r="E125" i="1"/>
  <c r="F125" i="1"/>
  <c r="G125" i="1"/>
  <c r="H125" i="1"/>
  <c r="I125" i="1"/>
  <c r="J125" i="1"/>
  <c r="K125" i="1"/>
  <c r="L125" i="1"/>
  <c r="M125" i="1"/>
  <c r="B126" i="1"/>
  <c r="C126" i="1"/>
  <c r="D126" i="1"/>
  <c r="E126" i="1"/>
  <c r="F126" i="1"/>
  <c r="G126" i="1"/>
  <c r="H126" i="1"/>
  <c r="I126" i="1"/>
  <c r="J126" i="1"/>
  <c r="K126" i="1"/>
  <c r="L126" i="1"/>
  <c r="M126" i="1"/>
  <c r="B127" i="1"/>
  <c r="C127" i="1"/>
  <c r="D127" i="1"/>
  <c r="E127" i="1"/>
  <c r="F127" i="1"/>
  <c r="G127" i="1"/>
  <c r="H127" i="1"/>
  <c r="I127" i="1"/>
  <c r="J127" i="1"/>
  <c r="K127" i="1"/>
  <c r="L127" i="1"/>
  <c r="M127" i="1"/>
  <c r="B128" i="1"/>
  <c r="C128" i="1"/>
  <c r="D128" i="1"/>
  <c r="E128" i="1"/>
  <c r="F128" i="1"/>
  <c r="G128" i="1"/>
  <c r="H128" i="1"/>
  <c r="I128" i="1"/>
  <c r="J128" i="1"/>
  <c r="K128" i="1"/>
  <c r="L128" i="1"/>
  <c r="M128" i="1"/>
  <c r="B129" i="1"/>
  <c r="C129" i="1"/>
  <c r="D129" i="1"/>
  <c r="E129" i="1"/>
  <c r="F129" i="1"/>
  <c r="G129" i="1"/>
  <c r="H129" i="1"/>
  <c r="I129" i="1"/>
  <c r="J129" i="1"/>
  <c r="K129" i="1"/>
  <c r="L129" i="1"/>
  <c r="M129" i="1"/>
  <c r="C130" i="1"/>
  <c r="D130" i="1"/>
  <c r="E130" i="1"/>
  <c r="F130" i="1"/>
  <c r="G130" i="1"/>
  <c r="H130" i="1"/>
  <c r="I130" i="1"/>
  <c r="J130" i="1"/>
  <c r="K130" i="1"/>
  <c r="L130" i="1"/>
  <c r="M130" i="1"/>
  <c r="B131" i="1"/>
  <c r="C131" i="1"/>
  <c r="D131" i="1"/>
  <c r="E131" i="1"/>
  <c r="F131" i="1"/>
  <c r="G131" i="1"/>
  <c r="H131" i="1"/>
  <c r="I131" i="1"/>
  <c r="J131" i="1"/>
  <c r="K131" i="1"/>
  <c r="L131" i="1"/>
  <c r="M131" i="1"/>
  <c r="B132" i="1"/>
  <c r="C132" i="1"/>
  <c r="D132" i="1"/>
  <c r="E132" i="1"/>
  <c r="F132" i="1"/>
  <c r="G132" i="1"/>
  <c r="H132" i="1"/>
  <c r="I132" i="1"/>
  <c r="J132" i="1"/>
  <c r="K132" i="1"/>
  <c r="L132" i="1"/>
  <c r="M132" i="1"/>
  <c r="B133" i="1"/>
  <c r="C133" i="1"/>
  <c r="D133" i="1"/>
  <c r="E133" i="1"/>
  <c r="F133" i="1"/>
  <c r="G133" i="1"/>
  <c r="H133" i="1"/>
  <c r="I133" i="1"/>
  <c r="J133" i="1"/>
  <c r="K133" i="1"/>
  <c r="L133" i="1"/>
  <c r="M133" i="1"/>
  <c r="B134" i="1"/>
  <c r="C134" i="1"/>
  <c r="D134" i="1"/>
  <c r="E134" i="1"/>
  <c r="F134" i="1"/>
  <c r="G134" i="1"/>
  <c r="H134" i="1"/>
  <c r="I134" i="1"/>
  <c r="J134" i="1"/>
  <c r="K134" i="1"/>
  <c r="L134" i="1"/>
  <c r="M134" i="1"/>
  <c r="B135" i="1"/>
  <c r="C135" i="1"/>
  <c r="D135" i="1"/>
  <c r="E135" i="1"/>
  <c r="F135" i="1"/>
  <c r="G135" i="1"/>
  <c r="H135" i="1"/>
  <c r="I135" i="1"/>
  <c r="J135" i="1"/>
  <c r="K135" i="1"/>
  <c r="L135" i="1"/>
  <c r="M135" i="1"/>
  <c r="B136" i="1"/>
  <c r="C136" i="1"/>
  <c r="D136" i="1"/>
  <c r="E136" i="1"/>
  <c r="F136" i="1"/>
  <c r="G136" i="1"/>
  <c r="H136" i="1"/>
  <c r="I136" i="1"/>
  <c r="J136" i="1"/>
  <c r="K136" i="1"/>
  <c r="L136" i="1"/>
  <c r="M136" i="1"/>
  <c r="C137" i="1"/>
  <c r="D137" i="1"/>
  <c r="E137" i="1"/>
  <c r="F137" i="1"/>
  <c r="G137" i="1"/>
  <c r="H137" i="1"/>
  <c r="I137" i="1"/>
  <c r="J137" i="1"/>
  <c r="K137" i="1"/>
  <c r="L137" i="1"/>
  <c r="M137" i="1"/>
  <c r="G120" i="4" l="1"/>
  <c r="K119" i="4"/>
  <c r="C119" i="4"/>
  <c r="I121" i="4"/>
  <c r="E120" i="4"/>
  <c r="I119" i="4"/>
  <c r="D117" i="4"/>
  <c r="H116" i="4"/>
  <c r="G160" i="2"/>
  <c r="E159" i="2"/>
  <c r="C160" i="2"/>
  <c r="L157" i="2"/>
  <c r="B157" i="2"/>
  <c r="D49" i="6" s="1"/>
  <c r="D155" i="2"/>
  <c r="F154" i="2"/>
  <c r="H152" i="2"/>
  <c r="I151" i="2"/>
  <c r="B147" i="2"/>
  <c r="D39" i="6" s="1"/>
  <c r="L145" i="2"/>
  <c r="K124" i="2"/>
  <c r="H123" i="2"/>
  <c r="H92" i="3"/>
  <c r="I92" i="3"/>
  <c r="B92" i="3"/>
  <c r="J92" i="3"/>
  <c r="C92" i="3"/>
  <c r="K92" i="3"/>
  <c r="D92" i="3"/>
  <c r="L92" i="3"/>
  <c r="E92" i="3"/>
  <c r="F92" i="3"/>
  <c r="G92" i="3"/>
  <c r="B90" i="3"/>
  <c r="J90" i="3"/>
  <c r="C90" i="3"/>
  <c r="K90" i="3"/>
  <c r="D90" i="3"/>
  <c r="L90" i="3"/>
  <c r="E90" i="3"/>
  <c r="F90" i="3"/>
  <c r="G90" i="3"/>
  <c r="H90" i="3"/>
  <c r="I90" i="3"/>
  <c r="D88" i="3"/>
  <c r="L88" i="3"/>
  <c r="E88" i="3"/>
  <c r="F88" i="3"/>
  <c r="G88" i="3"/>
  <c r="H88" i="3"/>
  <c r="I88" i="3"/>
  <c r="B88" i="3"/>
  <c r="J88" i="3"/>
  <c r="C88" i="3"/>
  <c r="K88" i="3"/>
  <c r="G103" i="4"/>
  <c r="J138" i="4"/>
  <c r="D35" i="3"/>
  <c r="L35" i="3"/>
  <c r="E35" i="3"/>
  <c r="F35" i="3"/>
  <c r="G35" i="3"/>
  <c r="H35" i="3"/>
  <c r="I35" i="3"/>
  <c r="B35" i="3"/>
  <c r="J35" i="3"/>
  <c r="C35" i="3"/>
  <c r="K35" i="3"/>
  <c r="B138" i="4"/>
  <c r="F137" i="4"/>
  <c r="J136" i="4"/>
  <c r="F33" i="3"/>
  <c r="G33" i="3"/>
  <c r="H33" i="3"/>
  <c r="I33" i="3"/>
  <c r="B33" i="3"/>
  <c r="J33" i="3"/>
  <c r="C33" i="3"/>
  <c r="K33" i="3"/>
  <c r="D33" i="3"/>
  <c r="L33" i="3"/>
  <c r="E33" i="3"/>
  <c r="B136" i="4"/>
  <c r="F135" i="4"/>
  <c r="J134" i="4"/>
  <c r="H31" i="3"/>
  <c r="I31" i="3"/>
  <c r="B31" i="3"/>
  <c r="J31" i="3"/>
  <c r="C31" i="3"/>
  <c r="K31" i="3"/>
  <c r="D31" i="3"/>
  <c r="L31" i="3"/>
  <c r="E31" i="3"/>
  <c r="F31" i="3"/>
  <c r="G31" i="3"/>
  <c r="B134" i="4"/>
  <c r="F133" i="4"/>
  <c r="B29" i="4"/>
  <c r="B58" i="2"/>
  <c r="B92" i="6" s="1"/>
  <c r="H86" i="4"/>
  <c r="H124" i="4" s="1"/>
  <c r="H139" i="4" s="1"/>
  <c r="H112" i="6" s="1"/>
  <c r="H121" i="2"/>
  <c r="G75" i="3"/>
  <c r="H75" i="3"/>
  <c r="I75" i="3"/>
  <c r="B75" i="3"/>
  <c r="J75" i="3"/>
  <c r="C75" i="3"/>
  <c r="K75" i="3"/>
  <c r="D75" i="3"/>
  <c r="L75" i="3"/>
  <c r="E75" i="3"/>
  <c r="I73" i="3"/>
  <c r="B73" i="3"/>
  <c r="J73" i="3"/>
  <c r="C73" i="3"/>
  <c r="K73" i="3"/>
  <c r="D73" i="3"/>
  <c r="L73" i="3"/>
  <c r="E73" i="3"/>
  <c r="G73" i="3"/>
  <c r="H73" i="3"/>
  <c r="C71" i="3"/>
  <c r="K71" i="3"/>
  <c r="D71" i="3"/>
  <c r="L71" i="3"/>
  <c r="E71" i="3"/>
  <c r="G71" i="3"/>
  <c r="I71" i="3"/>
  <c r="B71" i="3"/>
  <c r="J71" i="3"/>
  <c r="F78" i="4"/>
  <c r="F124" i="2"/>
  <c r="I138" i="4"/>
  <c r="E137" i="4"/>
  <c r="I136" i="4"/>
  <c r="E135" i="4"/>
  <c r="I134" i="4"/>
  <c r="E133" i="4"/>
  <c r="I132" i="4"/>
  <c r="L131" i="4"/>
  <c r="D131" i="4"/>
  <c r="H130" i="4"/>
  <c r="L129" i="4"/>
  <c r="D129" i="4"/>
  <c r="H128" i="4"/>
  <c r="L127" i="4"/>
  <c r="D127" i="4"/>
  <c r="H126" i="4"/>
  <c r="L125" i="4"/>
  <c r="D125" i="4"/>
  <c r="L123" i="4"/>
  <c r="D123" i="4"/>
  <c r="G122" i="4"/>
  <c r="J121" i="4"/>
  <c r="F120" i="4"/>
  <c r="J119" i="4"/>
  <c r="I124" i="2"/>
  <c r="E103" i="4"/>
  <c r="E101" i="4"/>
  <c r="C91" i="2"/>
  <c r="L68" i="4"/>
  <c r="L158" i="2"/>
  <c r="D68" i="4"/>
  <c r="D158" i="2"/>
  <c r="H67" i="4"/>
  <c r="H157" i="2"/>
  <c r="L66" i="4"/>
  <c r="L156" i="2"/>
  <c r="D66" i="4"/>
  <c r="D156" i="2"/>
  <c r="H65" i="4"/>
  <c r="H155" i="2"/>
  <c r="L64" i="4"/>
  <c r="L154" i="2"/>
  <c r="D64" i="4"/>
  <c r="D154" i="2"/>
  <c r="H63" i="4"/>
  <c r="H153" i="2"/>
  <c r="L62" i="4"/>
  <c r="L152" i="2"/>
  <c r="D62" i="4"/>
  <c r="D152" i="2"/>
  <c r="G61" i="4"/>
  <c r="G151" i="2"/>
  <c r="K60" i="4"/>
  <c r="K150" i="2"/>
  <c r="C60" i="4"/>
  <c r="C150" i="2"/>
  <c r="G59" i="4"/>
  <c r="G149" i="2"/>
  <c r="K58" i="4"/>
  <c r="K148" i="2"/>
  <c r="C58" i="4"/>
  <c r="C148" i="2"/>
  <c r="G57" i="4"/>
  <c r="G147" i="2"/>
  <c r="K56" i="4"/>
  <c r="K146" i="2"/>
  <c r="C56" i="4"/>
  <c r="C146" i="2"/>
  <c r="G55" i="4"/>
  <c r="G145" i="2"/>
  <c r="K54" i="4"/>
  <c r="K89" i="2"/>
  <c r="K144" i="2"/>
  <c r="K159" i="2" s="1"/>
  <c r="C54" i="4"/>
  <c r="C89" i="2"/>
  <c r="C144" i="2"/>
  <c r="C159" i="2" s="1"/>
  <c r="G53" i="4"/>
  <c r="G143" i="2"/>
  <c r="J52" i="4"/>
  <c r="J92" i="2"/>
  <c r="J142" i="2"/>
  <c r="B52" i="4"/>
  <c r="B92" i="2"/>
  <c r="B142" i="2"/>
  <c r="E51" i="4"/>
  <c r="E91" i="2"/>
  <c r="E141" i="2"/>
  <c r="I50" i="4"/>
  <c r="I140" i="2"/>
  <c r="I160" i="2" s="1"/>
  <c r="E49" i="4"/>
  <c r="E139" i="2"/>
  <c r="I48" i="4"/>
  <c r="I71" i="4" s="1"/>
  <c r="I138" i="2"/>
  <c r="I91" i="2"/>
  <c r="E47" i="4"/>
  <c r="E70" i="4" s="1"/>
  <c r="E137" i="2"/>
  <c r="E92" i="2"/>
  <c r="I46" i="4"/>
  <c r="I136" i="2"/>
  <c r="H138" i="4"/>
  <c r="L137" i="4"/>
  <c r="D137" i="4"/>
  <c r="H136" i="4"/>
  <c r="L135" i="4"/>
  <c r="D135" i="4"/>
  <c r="H134" i="4"/>
  <c r="L133" i="4"/>
  <c r="D133" i="4"/>
  <c r="H132" i="4"/>
  <c r="K131" i="4"/>
  <c r="C131" i="4"/>
  <c r="G130" i="4"/>
  <c r="K129" i="4"/>
  <c r="I156" i="2"/>
  <c r="E124" i="2"/>
  <c r="E123" i="2"/>
  <c r="I85" i="3"/>
  <c r="B85" i="3"/>
  <c r="J85" i="3"/>
  <c r="C85" i="3"/>
  <c r="K85" i="3"/>
  <c r="D85" i="3"/>
  <c r="L85" i="3"/>
  <c r="E85" i="3"/>
  <c r="F85" i="3"/>
  <c r="G85" i="3"/>
  <c r="H85" i="3"/>
  <c r="C83" i="3"/>
  <c r="K83" i="3"/>
  <c r="D83" i="3"/>
  <c r="L83" i="3"/>
  <c r="E83" i="3"/>
  <c r="F83" i="3"/>
  <c r="G83" i="3"/>
  <c r="H83" i="3"/>
  <c r="I83" i="3"/>
  <c r="B83" i="3"/>
  <c r="J83" i="3"/>
  <c r="E81" i="3"/>
  <c r="F81" i="3"/>
  <c r="G81" i="3"/>
  <c r="H81" i="3"/>
  <c r="I81" i="3"/>
  <c r="B81" i="3"/>
  <c r="J81" i="3"/>
  <c r="C81" i="3"/>
  <c r="K81" i="3"/>
  <c r="D81" i="3"/>
  <c r="L81" i="3"/>
  <c r="G79" i="3"/>
  <c r="H79" i="3"/>
  <c r="I79" i="3"/>
  <c r="B79" i="3"/>
  <c r="J79" i="3"/>
  <c r="C79" i="3"/>
  <c r="K79" i="3"/>
  <c r="D79" i="3"/>
  <c r="L79" i="3"/>
  <c r="E79" i="3"/>
  <c r="F79" i="3"/>
  <c r="I77" i="3"/>
  <c r="B77" i="3"/>
  <c r="J77" i="3"/>
  <c r="C77" i="3"/>
  <c r="K77" i="3"/>
  <c r="D77" i="3"/>
  <c r="L77" i="3"/>
  <c r="E77" i="3"/>
  <c r="F77" i="3"/>
  <c r="G77" i="3"/>
  <c r="H79" i="4"/>
  <c r="H102" i="4" s="1"/>
  <c r="H124" i="2"/>
  <c r="G92" i="2"/>
  <c r="K68" i="4"/>
  <c r="K158" i="2"/>
  <c r="C68" i="4"/>
  <c r="C64" i="3" s="1"/>
  <c r="C158" i="2"/>
  <c r="G67" i="4"/>
  <c r="G157" i="2"/>
  <c r="K66" i="4"/>
  <c r="K156" i="2"/>
  <c r="C66" i="4"/>
  <c r="C156" i="2"/>
  <c r="G65" i="4"/>
  <c r="G135" i="4" s="1"/>
  <c r="G155" i="2"/>
  <c r="K64" i="4"/>
  <c r="K154" i="2"/>
  <c r="C64" i="4"/>
  <c r="C154" i="2"/>
  <c r="G63" i="4"/>
  <c r="G153" i="2"/>
  <c r="K62" i="4"/>
  <c r="K71" i="4" s="1"/>
  <c r="K152" i="2"/>
  <c r="C62" i="4"/>
  <c r="C152" i="2"/>
  <c r="F61" i="4"/>
  <c r="F151" i="2"/>
  <c r="J60" i="4"/>
  <c r="J150" i="2"/>
  <c r="G138" i="4"/>
  <c r="K137" i="4"/>
  <c r="C137" i="4"/>
  <c r="G136" i="4"/>
  <c r="K135" i="4"/>
  <c r="C135" i="4"/>
  <c r="G134" i="4"/>
  <c r="K133" i="4"/>
  <c r="C133" i="4"/>
  <c r="G132" i="4"/>
  <c r="J131" i="4"/>
  <c r="F130" i="4"/>
  <c r="J129" i="4"/>
  <c r="F128" i="4"/>
  <c r="J127" i="4"/>
  <c r="F126" i="4"/>
  <c r="J125" i="4"/>
  <c r="F124" i="4"/>
  <c r="J123" i="4"/>
  <c r="E122" i="4"/>
  <c r="H121" i="4"/>
  <c r="L120" i="4"/>
  <c r="D120" i="4"/>
  <c r="H119" i="4"/>
  <c r="H156" i="2"/>
  <c r="L153" i="2"/>
  <c r="C151" i="2"/>
  <c r="D124" i="2"/>
  <c r="D123" i="2"/>
  <c r="E91" i="3"/>
  <c r="F91" i="3"/>
  <c r="G91" i="3"/>
  <c r="H91" i="3"/>
  <c r="I91" i="3"/>
  <c r="B91" i="3"/>
  <c r="J91" i="3"/>
  <c r="C91" i="3"/>
  <c r="K91" i="3"/>
  <c r="D91" i="3"/>
  <c r="L91" i="3"/>
  <c r="G89" i="3"/>
  <c r="H89" i="3"/>
  <c r="I89" i="3"/>
  <c r="B89" i="3"/>
  <c r="J89" i="3"/>
  <c r="C89" i="3"/>
  <c r="K89" i="3"/>
  <c r="D89" i="3"/>
  <c r="L89" i="3"/>
  <c r="E89" i="3"/>
  <c r="F89" i="3"/>
  <c r="I87" i="3"/>
  <c r="B87" i="3"/>
  <c r="J87" i="3"/>
  <c r="C87" i="3"/>
  <c r="K87" i="3"/>
  <c r="D87" i="3"/>
  <c r="L87" i="3"/>
  <c r="E87" i="3"/>
  <c r="F87" i="3"/>
  <c r="G87" i="3"/>
  <c r="H87" i="3"/>
  <c r="K80" i="4"/>
  <c r="K103" i="4" s="1"/>
  <c r="K123" i="2"/>
  <c r="C80" i="4"/>
  <c r="C103" i="4" s="1"/>
  <c r="C123" i="2"/>
  <c r="G79" i="4"/>
  <c r="G102" i="4" s="1"/>
  <c r="G124" i="2"/>
  <c r="K101" i="4"/>
  <c r="C101" i="4"/>
  <c r="C104" i="4"/>
  <c r="C92" i="2"/>
  <c r="F59" i="2"/>
  <c r="F138" i="4"/>
  <c r="J137" i="4"/>
  <c r="F136" i="4"/>
  <c r="J135" i="4"/>
  <c r="F134" i="4"/>
  <c r="J133" i="4"/>
  <c r="F132" i="4"/>
  <c r="I131" i="4"/>
  <c r="E130" i="4"/>
  <c r="I129" i="4"/>
  <c r="E128" i="4"/>
  <c r="I127" i="4"/>
  <c r="E126" i="4"/>
  <c r="I125" i="4"/>
  <c r="E124" i="4"/>
  <c r="I123" i="4"/>
  <c r="L122" i="4"/>
  <c r="D122" i="4"/>
  <c r="G121" i="4"/>
  <c r="K120" i="4"/>
  <c r="C120" i="4"/>
  <c r="G119" i="4"/>
  <c r="G156" i="2"/>
  <c r="I154" i="2"/>
  <c r="L151" i="2"/>
  <c r="H89" i="4"/>
  <c r="H147" i="2"/>
  <c r="L88" i="4"/>
  <c r="L103" i="4" s="1"/>
  <c r="L146" i="2"/>
  <c r="D88" i="4"/>
  <c r="D103" i="4" s="1"/>
  <c r="D146" i="2"/>
  <c r="H87" i="4"/>
  <c r="H145" i="2"/>
  <c r="L86" i="4"/>
  <c r="L101" i="4" s="1"/>
  <c r="L144" i="2"/>
  <c r="L159" i="2" s="1"/>
  <c r="D86" i="4"/>
  <c r="D124" i="4" s="1"/>
  <c r="D144" i="2"/>
  <c r="D159" i="2" s="1"/>
  <c r="H85" i="4"/>
  <c r="H77" i="3" s="1"/>
  <c r="H143" i="2"/>
  <c r="K84" i="4"/>
  <c r="K142" i="2"/>
  <c r="C84" i="4"/>
  <c r="C142" i="2"/>
  <c r="F83" i="4"/>
  <c r="F75" i="3" s="1"/>
  <c r="F141" i="2"/>
  <c r="J82" i="4"/>
  <c r="J102" i="4" s="1"/>
  <c r="J140" i="2"/>
  <c r="B82" i="4"/>
  <c r="B102" i="4" s="1"/>
  <c r="B140" i="2"/>
  <c r="C34" i="6" s="1"/>
  <c r="F81" i="4"/>
  <c r="F73" i="3" s="1"/>
  <c r="F139" i="2"/>
  <c r="J80" i="4"/>
  <c r="J103" i="4" s="1"/>
  <c r="J123" i="2"/>
  <c r="J138" i="2"/>
  <c r="B80" i="4"/>
  <c r="B123" i="2"/>
  <c r="D92" i="6" s="1"/>
  <c r="B138" i="2"/>
  <c r="F79" i="4"/>
  <c r="F102" i="4" s="1"/>
  <c r="F122" i="2"/>
  <c r="F137" i="2"/>
  <c r="J78" i="4"/>
  <c r="J136" i="2"/>
  <c r="B78" i="4"/>
  <c r="B136" i="2"/>
  <c r="L91" i="2"/>
  <c r="I90" i="2"/>
  <c r="I89" i="2"/>
  <c r="E138" i="4"/>
  <c r="I137" i="4"/>
  <c r="E136" i="4"/>
  <c r="I135" i="4"/>
  <c r="E134" i="4"/>
  <c r="I133" i="4"/>
  <c r="E132" i="4"/>
  <c r="H131" i="4"/>
  <c r="L130" i="4"/>
  <c r="D130" i="4"/>
  <c r="H129" i="4"/>
  <c r="L128" i="4"/>
  <c r="D128" i="4"/>
  <c r="H127" i="4"/>
  <c r="D126" i="4"/>
  <c r="H125" i="4"/>
  <c r="L124" i="4"/>
  <c r="K122" i="4"/>
  <c r="C122" i="4"/>
  <c r="J120" i="4"/>
  <c r="F119" i="4"/>
  <c r="E157" i="2"/>
  <c r="K153" i="2"/>
  <c r="B151" i="2"/>
  <c r="D43" i="6" s="1"/>
  <c r="C124" i="2"/>
  <c r="B158" i="2"/>
  <c r="D50" i="6" s="1"/>
  <c r="D157" i="2"/>
  <c r="F156" i="2"/>
  <c r="H154" i="2"/>
  <c r="J153" i="2"/>
  <c r="K151" i="2"/>
  <c r="E148" i="2"/>
  <c r="D147" i="2"/>
  <c r="E146" i="2"/>
  <c r="B143" i="2"/>
  <c r="J141" i="2"/>
  <c r="J139" i="2"/>
  <c r="J137" i="2"/>
  <c r="B124" i="2"/>
  <c r="J122" i="2"/>
  <c r="I103" i="4"/>
  <c r="K91" i="2"/>
  <c r="I58" i="2"/>
  <c r="L138" i="4"/>
  <c r="D138" i="4"/>
  <c r="H137" i="4"/>
  <c r="L136" i="4"/>
  <c r="D136" i="4"/>
  <c r="H135" i="4"/>
  <c r="L134" i="4"/>
  <c r="D134" i="4"/>
  <c r="H133" i="4"/>
  <c r="L132" i="4"/>
  <c r="D132" i="4"/>
  <c r="G131" i="4"/>
  <c r="K130" i="4"/>
  <c r="C130" i="4"/>
  <c r="G129" i="4"/>
  <c r="K128" i="4"/>
  <c r="C128" i="4"/>
  <c r="G127" i="4"/>
  <c r="K126" i="4"/>
  <c r="C126" i="4"/>
  <c r="G125" i="4"/>
  <c r="K124" i="4"/>
  <c r="C124" i="4"/>
  <c r="G123" i="4"/>
  <c r="J122" i="4"/>
  <c r="E121" i="4"/>
  <c r="I120" i="4"/>
  <c r="E119" i="4"/>
  <c r="C157" i="2"/>
  <c r="E156" i="2"/>
  <c r="E155" i="2"/>
  <c r="G154" i="2"/>
  <c r="I153" i="2"/>
  <c r="I152" i="2"/>
  <c r="J151" i="2"/>
  <c r="L149" i="2"/>
  <c r="B149" i="2"/>
  <c r="D41" i="6" s="1"/>
  <c r="B145" i="2"/>
  <c r="D37" i="6" s="1"/>
  <c r="L143" i="2"/>
  <c r="L124" i="2"/>
  <c r="L123" i="2"/>
  <c r="H103" i="4"/>
  <c r="L102" i="4"/>
  <c r="H104" i="4"/>
  <c r="K138" i="4"/>
  <c r="C138" i="4"/>
  <c r="G137" i="4"/>
  <c r="K136" i="4"/>
  <c r="C136" i="4"/>
  <c r="K134" i="4"/>
  <c r="C134" i="4"/>
  <c r="G133" i="4"/>
  <c r="K132" i="4"/>
  <c r="C132" i="4"/>
  <c r="F131" i="4"/>
  <c r="J130" i="4"/>
  <c r="L140" i="4"/>
  <c r="L113" i="6" s="1"/>
  <c r="D140" i="4"/>
  <c r="D113" i="6" s="1"/>
  <c r="G38" i="4"/>
  <c r="K37" i="4"/>
  <c r="C37" i="4"/>
  <c r="G36" i="4"/>
  <c r="G39" i="4"/>
  <c r="G104" i="4"/>
  <c r="H101" i="4"/>
  <c r="C56" i="3"/>
  <c r="K56" i="3"/>
  <c r="D56" i="3"/>
  <c r="L56" i="3"/>
  <c r="E56" i="3"/>
  <c r="F56" i="3"/>
  <c r="G56" i="3"/>
  <c r="H56" i="3"/>
  <c r="I56" i="3"/>
  <c r="B56" i="3"/>
  <c r="J56" i="3"/>
  <c r="E54" i="3"/>
  <c r="F54" i="3"/>
  <c r="G54" i="3"/>
  <c r="H54" i="3"/>
  <c r="I54" i="3"/>
  <c r="B54" i="3"/>
  <c r="J54" i="3"/>
  <c r="C54" i="3"/>
  <c r="K54" i="3"/>
  <c r="D54" i="3"/>
  <c r="L54" i="3"/>
  <c r="G52" i="3"/>
  <c r="H52" i="3"/>
  <c r="I52" i="3"/>
  <c r="B52" i="3"/>
  <c r="J52" i="3"/>
  <c r="C52" i="3"/>
  <c r="K52" i="3"/>
  <c r="D52" i="3"/>
  <c r="L52" i="3"/>
  <c r="E52" i="3"/>
  <c r="F52" i="3"/>
  <c r="I50" i="3"/>
  <c r="B50" i="3"/>
  <c r="J50" i="3"/>
  <c r="C50" i="3"/>
  <c r="K50" i="3"/>
  <c r="D50" i="3"/>
  <c r="L50" i="3"/>
  <c r="E50" i="3"/>
  <c r="F50" i="3"/>
  <c r="G50" i="3"/>
  <c r="H50" i="3"/>
  <c r="H71" i="4"/>
  <c r="L70" i="4"/>
  <c r="D70" i="4"/>
  <c r="H69" i="4"/>
  <c r="H72" i="4"/>
  <c r="E59" i="2"/>
  <c r="H58" i="2"/>
  <c r="K57" i="2"/>
  <c r="C18" i="3"/>
  <c r="K18" i="3"/>
  <c r="D18" i="3"/>
  <c r="L18" i="3"/>
  <c r="L109" i="3" s="1"/>
  <c r="E18" i="3"/>
  <c r="E109" i="3" s="1"/>
  <c r="F18" i="3"/>
  <c r="G18" i="3"/>
  <c r="H18" i="3"/>
  <c r="I18" i="3"/>
  <c r="B18" i="3"/>
  <c r="J18" i="3"/>
  <c r="E16" i="3"/>
  <c r="F16" i="3"/>
  <c r="G16" i="3"/>
  <c r="H16" i="3"/>
  <c r="I16" i="3"/>
  <c r="B16" i="3"/>
  <c r="J16" i="3"/>
  <c r="C16" i="3"/>
  <c r="C107" i="3" s="1"/>
  <c r="K16" i="3"/>
  <c r="K107" i="3" s="1"/>
  <c r="D16" i="3"/>
  <c r="D107" i="3" s="1"/>
  <c r="L16" i="3"/>
  <c r="F38" i="4"/>
  <c r="J37" i="4"/>
  <c r="G14" i="3"/>
  <c r="H14" i="3"/>
  <c r="I14" i="3"/>
  <c r="I105" i="3" s="1"/>
  <c r="B14" i="3"/>
  <c r="J14" i="3"/>
  <c r="J105" i="3" s="1"/>
  <c r="C14" i="3"/>
  <c r="K14" i="3"/>
  <c r="D14" i="3"/>
  <c r="L14" i="3"/>
  <c r="E14" i="3"/>
  <c r="F14" i="3"/>
  <c r="B37" i="4"/>
  <c r="F36" i="4"/>
  <c r="F39" i="4"/>
  <c r="G118" i="4"/>
  <c r="K117" i="4"/>
  <c r="K140" i="4" s="1"/>
  <c r="K113" i="6" s="1"/>
  <c r="C117" i="4"/>
  <c r="G116" i="4"/>
  <c r="C76" i="3"/>
  <c r="K76" i="3"/>
  <c r="D76" i="3"/>
  <c r="L76" i="3"/>
  <c r="E76" i="3"/>
  <c r="F76" i="3"/>
  <c r="G76" i="3"/>
  <c r="H76" i="3"/>
  <c r="I76" i="3"/>
  <c r="B76" i="3"/>
  <c r="J76" i="3"/>
  <c r="F92" i="2"/>
  <c r="L90" i="2"/>
  <c r="D90" i="2"/>
  <c r="E64" i="3"/>
  <c r="F64" i="3"/>
  <c r="G64" i="3"/>
  <c r="H64" i="3"/>
  <c r="I64" i="3"/>
  <c r="B64" i="3"/>
  <c r="J64" i="3"/>
  <c r="K64" i="3"/>
  <c r="D64" i="3"/>
  <c r="L64" i="3"/>
  <c r="G62" i="3"/>
  <c r="H62" i="3"/>
  <c r="I62" i="3"/>
  <c r="B62" i="3"/>
  <c r="J62" i="3"/>
  <c r="C62" i="3"/>
  <c r="K62" i="3"/>
  <c r="D62" i="3"/>
  <c r="L62" i="3"/>
  <c r="E62" i="3"/>
  <c r="F62" i="3"/>
  <c r="I60" i="3"/>
  <c r="B60" i="3"/>
  <c r="J60" i="3"/>
  <c r="C60" i="3"/>
  <c r="K60" i="3"/>
  <c r="D60" i="3"/>
  <c r="L60" i="3"/>
  <c r="E60" i="3"/>
  <c r="F60" i="3"/>
  <c r="G60" i="3"/>
  <c r="H60" i="3"/>
  <c r="B58" i="3"/>
  <c r="J58" i="3"/>
  <c r="C58" i="3"/>
  <c r="K58" i="3"/>
  <c r="D58" i="3"/>
  <c r="L58" i="3"/>
  <c r="E58" i="3"/>
  <c r="F58" i="3"/>
  <c r="G58" i="3"/>
  <c r="H58" i="3"/>
  <c r="I58" i="3"/>
  <c r="G71" i="4"/>
  <c r="K70" i="4"/>
  <c r="C70" i="4"/>
  <c r="G69" i="4"/>
  <c r="L59" i="2"/>
  <c r="D59" i="2"/>
  <c r="G58" i="2"/>
  <c r="J57" i="2"/>
  <c r="B57" i="2"/>
  <c r="B91" i="6" s="1"/>
  <c r="E38" i="4"/>
  <c r="I37" i="4"/>
  <c r="E36" i="4"/>
  <c r="E39" i="4"/>
  <c r="B121" i="4"/>
  <c r="B119" i="4"/>
  <c r="F118" i="4"/>
  <c r="J117" i="4"/>
  <c r="B117" i="4"/>
  <c r="F116" i="4"/>
  <c r="E104" i="4"/>
  <c r="F84" i="3"/>
  <c r="G84" i="3"/>
  <c r="H84" i="3"/>
  <c r="I84" i="3"/>
  <c r="B84" i="3"/>
  <c r="J84" i="3"/>
  <c r="C84" i="3"/>
  <c r="K84" i="3"/>
  <c r="D84" i="3"/>
  <c r="L84" i="3"/>
  <c r="E84" i="3"/>
  <c r="H82" i="3"/>
  <c r="I82" i="3"/>
  <c r="B82" i="3"/>
  <c r="J82" i="3"/>
  <c r="C82" i="3"/>
  <c r="K82" i="3"/>
  <c r="D82" i="3"/>
  <c r="L82" i="3"/>
  <c r="E82" i="3"/>
  <c r="F82" i="3"/>
  <c r="G82" i="3"/>
  <c r="B80" i="3"/>
  <c r="J80" i="3"/>
  <c r="C80" i="3"/>
  <c r="K80" i="3"/>
  <c r="D80" i="3"/>
  <c r="L80" i="3"/>
  <c r="E80" i="3"/>
  <c r="F80" i="3"/>
  <c r="G80" i="3"/>
  <c r="H80" i="3"/>
  <c r="I80" i="3"/>
  <c r="D78" i="3"/>
  <c r="L78" i="3"/>
  <c r="E78" i="3"/>
  <c r="F78" i="3"/>
  <c r="G78" i="3"/>
  <c r="H78" i="3"/>
  <c r="I78" i="3"/>
  <c r="B78" i="3"/>
  <c r="J78" i="3"/>
  <c r="C78" i="3"/>
  <c r="K78" i="3"/>
  <c r="H91" i="2"/>
  <c r="F89" i="2"/>
  <c r="D47" i="3"/>
  <c r="L47" i="3"/>
  <c r="E47" i="3"/>
  <c r="F47" i="3"/>
  <c r="G47" i="3"/>
  <c r="H47" i="3"/>
  <c r="I47" i="3"/>
  <c r="B47" i="3"/>
  <c r="J47" i="3"/>
  <c r="C47" i="3"/>
  <c r="K47" i="3"/>
  <c r="F45" i="3"/>
  <c r="G45" i="3"/>
  <c r="H45" i="3"/>
  <c r="I45" i="3"/>
  <c r="B45" i="3"/>
  <c r="J45" i="3"/>
  <c r="C45" i="3"/>
  <c r="K45" i="3"/>
  <c r="D45" i="3"/>
  <c r="L45" i="3"/>
  <c r="E45" i="3"/>
  <c r="F71" i="4"/>
  <c r="J70" i="4"/>
  <c r="H43" i="3"/>
  <c r="I43" i="3"/>
  <c r="B43" i="3"/>
  <c r="J43" i="3"/>
  <c r="C43" i="3"/>
  <c r="K43" i="3"/>
  <c r="D43" i="3"/>
  <c r="L43" i="3"/>
  <c r="E43" i="3"/>
  <c r="F43" i="3"/>
  <c r="G43" i="3"/>
  <c r="B70" i="4"/>
  <c r="F69" i="4"/>
  <c r="F72" i="4"/>
  <c r="K59" i="2"/>
  <c r="C59" i="2"/>
  <c r="F58" i="2"/>
  <c r="L56" i="2"/>
  <c r="D56" i="2"/>
  <c r="E28" i="3"/>
  <c r="E119" i="3" s="1"/>
  <c r="F28" i="3"/>
  <c r="F119" i="3" s="1"/>
  <c r="G28" i="3"/>
  <c r="G119" i="3" s="1"/>
  <c r="H28" i="3"/>
  <c r="H119" i="3" s="1"/>
  <c r="I28" i="3"/>
  <c r="B28" i="3"/>
  <c r="J28" i="3"/>
  <c r="C28" i="3"/>
  <c r="K28" i="3"/>
  <c r="D28" i="3"/>
  <c r="D119" i="3" s="1"/>
  <c r="L28" i="3"/>
  <c r="L119" i="3" s="1"/>
  <c r="G26" i="3"/>
  <c r="H26" i="3"/>
  <c r="I26" i="3"/>
  <c r="B26" i="3"/>
  <c r="J26" i="3"/>
  <c r="C26" i="3"/>
  <c r="K26" i="3"/>
  <c r="K117" i="3" s="1"/>
  <c r="D26" i="3"/>
  <c r="D117" i="3" s="1"/>
  <c r="L26" i="3"/>
  <c r="L117" i="3" s="1"/>
  <c r="E26" i="3"/>
  <c r="F26" i="3"/>
  <c r="I24" i="3"/>
  <c r="B24" i="3"/>
  <c r="J24" i="3"/>
  <c r="C24" i="3"/>
  <c r="C115" i="3" s="1"/>
  <c r="K24" i="3"/>
  <c r="K115" i="3" s="1"/>
  <c r="D24" i="3"/>
  <c r="D115" i="3" s="1"/>
  <c r="L24" i="3"/>
  <c r="E24" i="3"/>
  <c r="F24" i="3"/>
  <c r="G24" i="3"/>
  <c r="H24" i="3"/>
  <c r="C22" i="3"/>
  <c r="C113" i="3" s="1"/>
  <c r="K22" i="3"/>
  <c r="K113" i="3" s="1"/>
  <c r="D22" i="3"/>
  <c r="D113" i="3" s="1"/>
  <c r="L22" i="3"/>
  <c r="E22" i="3"/>
  <c r="E113" i="3" s="1"/>
  <c r="F22" i="3"/>
  <c r="G22" i="3"/>
  <c r="H22" i="3"/>
  <c r="I22" i="3"/>
  <c r="B22" i="3"/>
  <c r="B113" i="3" s="1"/>
  <c r="J22" i="3"/>
  <c r="J113" i="3" s="1"/>
  <c r="D20" i="3"/>
  <c r="L20" i="3"/>
  <c r="E20" i="3"/>
  <c r="F20" i="3"/>
  <c r="G20" i="3"/>
  <c r="H20" i="3"/>
  <c r="I20" i="3"/>
  <c r="I111" i="3" s="1"/>
  <c r="B20" i="3"/>
  <c r="B111" i="3" s="1"/>
  <c r="J20" i="3"/>
  <c r="C20" i="3"/>
  <c r="C111" i="3" s="1"/>
  <c r="K20" i="3"/>
  <c r="L38" i="4"/>
  <c r="D38" i="4"/>
  <c r="H37" i="4"/>
  <c r="L36" i="4"/>
  <c r="L39" i="4"/>
  <c r="D36" i="4"/>
  <c r="D39" i="4"/>
  <c r="E118" i="4"/>
  <c r="I117" i="4"/>
  <c r="E116" i="4"/>
  <c r="B150" i="2"/>
  <c r="D42" i="6" s="1"/>
  <c r="F149" i="2"/>
  <c r="J148" i="2"/>
  <c r="B148" i="2"/>
  <c r="D40" i="6" s="1"/>
  <c r="F147" i="2"/>
  <c r="J146" i="2"/>
  <c r="B146" i="2"/>
  <c r="D38" i="6" s="1"/>
  <c r="F145" i="2"/>
  <c r="J144" i="2"/>
  <c r="B144" i="2"/>
  <c r="B36" i="6" s="1"/>
  <c r="F143" i="2"/>
  <c r="I142" i="2"/>
  <c r="L141" i="2"/>
  <c r="D141" i="2"/>
  <c r="H140" i="2"/>
  <c r="H160" i="2" s="1"/>
  <c r="L139" i="2"/>
  <c r="D139" i="2"/>
  <c r="H138" i="2"/>
  <c r="L137" i="2"/>
  <c r="D137" i="2"/>
  <c r="H136" i="2"/>
  <c r="I123" i="2"/>
  <c r="L122" i="2"/>
  <c r="D122" i="2"/>
  <c r="G121" i="2"/>
  <c r="E86" i="3"/>
  <c r="F86" i="3"/>
  <c r="G86" i="3"/>
  <c r="H86" i="3"/>
  <c r="I86" i="3"/>
  <c r="B86" i="3"/>
  <c r="J86" i="3"/>
  <c r="C86" i="3"/>
  <c r="K86" i="3"/>
  <c r="D86" i="3"/>
  <c r="L86" i="3"/>
  <c r="L92" i="2"/>
  <c r="D92" i="2"/>
  <c r="G91" i="2"/>
  <c r="J90" i="2"/>
  <c r="B90" i="2"/>
  <c r="C91" i="6" s="1"/>
  <c r="E89" i="2"/>
  <c r="E71" i="4"/>
  <c r="I70" i="4"/>
  <c r="E69" i="4"/>
  <c r="E72" i="4"/>
  <c r="J59" i="2"/>
  <c r="B59" i="2"/>
  <c r="E58" i="2"/>
  <c r="I34" i="3"/>
  <c r="I125" i="3" s="1"/>
  <c r="B34" i="3"/>
  <c r="J34" i="3"/>
  <c r="C34" i="3"/>
  <c r="K34" i="3"/>
  <c r="D34" i="3"/>
  <c r="L34" i="3"/>
  <c r="E34" i="3"/>
  <c r="F34" i="3"/>
  <c r="G34" i="3"/>
  <c r="H34" i="3"/>
  <c r="C32" i="3"/>
  <c r="C123" i="3" s="1"/>
  <c r="K32" i="3"/>
  <c r="D32" i="3"/>
  <c r="L32" i="3"/>
  <c r="L123" i="3" s="1"/>
  <c r="E32" i="3"/>
  <c r="E123" i="3" s="1"/>
  <c r="F32" i="3"/>
  <c r="F123" i="3" s="1"/>
  <c r="G32" i="3"/>
  <c r="H32" i="3"/>
  <c r="I32" i="3"/>
  <c r="I123" i="3" s="1"/>
  <c r="B32" i="3"/>
  <c r="J32" i="3"/>
  <c r="E30" i="3"/>
  <c r="F30" i="3"/>
  <c r="G30" i="3"/>
  <c r="H30" i="3"/>
  <c r="I30" i="3"/>
  <c r="B30" i="3"/>
  <c r="J30" i="3"/>
  <c r="C30" i="3"/>
  <c r="K30" i="3"/>
  <c r="D30" i="3"/>
  <c r="L30" i="3"/>
  <c r="K38" i="4"/>
  <c r="C38" i="4"/>
  <c r="G37" i="4"/>
  <c r="K36" i="4"/>
  <c r="K39" i="4"/>
  <c r="C36" i="4"/>
  <c r="C39" i="4"/>
  <c r="B131" i="4"/>
  <c r="B129" i="4"/>
  <c r="B127" i="4"/>
  <c r="B125" i="4"/>
  <c r="B123" i="4"/>
  <c r="L118" i="4"/>
  <c r="D118" i="4"/>
  <c r="H117" i="4"/>
  <c r="H140" i="4" s="1"/>
  <c r="H113" i="6" s="1"/>
  <c r="L116" i="4"/>
  <c r="D116" i="4"/>
  <c r="F57" i="3"/>
  <c r="G57" i="3"/>
  <c r="H57" i="3"/>
  <c r="I57" i="3"/>
  <c r="B57" i="3"/>
  <c r="J57" i="3"/>
  <c r="C57" i="3"/>
  <c r="K57" i="3"/>
  <c r="D57" i="3"/>
  <c r="L57" i="3"/>
  <c r="E57" i="3"/>
  <c r="H55" i="3"/>
  <c r="I55" i="3"/>
  <c r="B55" i="3"/>
  <c r="J55" i="3"/>
  <c r="C55" i="3"/>
  <c r="K55" i="3"/>
  <c r="D55" i="3"/>
  <c r="L55" i="3"/>
  <c r="E55" i="3"/>
  <c r="F55" i="3"/>
  <c r="G55" i="3"/>
  <c r="B53" i="3"/>
  <c r="J53" i="3"/>
  <c r="C53" i="3"/>
  <c r="K53" i="3"/>
  <c r="D53" i="3"/>
  <c r="L53" i="3"/>
  <c r="E53" i="3"/>
  <c r="F53" i="3"/>
  <c r="G53" i="3"/>
  <c r="H53" i="3"/>
  <c r="I53" i="3"/>
  <c r="D51" i="3"/>
  <c r="L51" i="3"/>
  <c r="E51" i="3"/>
  <c r="F51" i="3"/>
  <c r="G51" i="3"/>
  <c r="H51" i="3"/>
  <c r="I51" i="3"/>
  <c r="B51" i="3"/>
  <c r="J51" i="3"/>
  <c r="C51" i="3"/>
  <c r="K51" i="3"/>
  <c r="E49" i="3"/>
  <c r="F49" i="3"/>
  <c r="G49" i="3"/>
  <c r="H49" i="3"/>
  <c r="I49" i="3"/>
  <c r="B49" i="3"/>
  <c r="J49" i="3"/>
  <c r="C49" i="3"/>
  <c r="K49" i="3"/>
  <c r="D49" i="3"/>
  <c r="L49" i="3"/>
  <c r="L71" i="4"/>
  <c r="D71" i="4"/>
  <c r="H70" i="4"/>
  <c r="L69" i="4"/>
  <c r="L72" i="4"/>
  <c r="D69" i="4"/>
  <c r="D72" i="4"/>
  <c r="I59" i="2"/>
  <c r="G57" i="2"/>
  <c r="H17" i="3"/>
  <c r="I17" i="3"/>
  <c r="B17" i="3"/>
  <c r="J17" i="3"/>
  <c r="C17" i="3"/>
  <c r="K17" i="3"/>
  <c r="D17" i="3"/>
  <c r="L17" i="3"/>
  <c r="E17" i="3"/>
  <c r="F17" i="3"/>
  <c r="G17" i="3"/>
  <c r="J38" i="4"/>
  <c r="B15" i="3"/>
  <c r="J15" i="3"/>
  <c r="C15" i="3"/>
  <c r="K15" i="3"/>
  <c r="D15" i="3"/>
  <c r="L15" i="3"/>
  <c r="E15" i="3"/>
  <c r="F15" i="3"/>
  <c r="G15" i="3"/>
  <c r="H15" i="3"/>
  <c r="I15" i="3"/>
  <c r="B38" i="4"/>
  <c r="F37" i="4"/>
  <c r="J36" i="4"/>
  <c r="J39" i="4"/>
  <c r="D13" i="3"/>
  <c r="L13" i="3"/>
  <c r="E13" i="3"/>
  <c r="F13" i="3"/>
  <c r="G13" i="3"/>
  <c r="H13" i="3"/>
  <c r="I13" i="3"/>
  <c r="J13" i="3"/>
  <c r="C13" i="3"/>
  <c r="K13" i="3"/>
  <c r="B36" i="4"/>
  <c r="B39" i="4"/>
  <c r="B137" i="4"/>
  <c r="B135" i="4"/>
  <c r="B133" i="4"/>
  <c r="K118" i="4"/>
  <c r="C118" i="4"/>
  <c r="G117" i="4"/>
  <c r="G140" i="4" s="1"/>
  <c r="G113" i="6" s="1"/>
  <c r="K116" i="4"/>
  <c r="C116" i="4"/>
  <c r="B63" i="3"/>
  <c r="J63" i="3"/>
  <c r="C63" i="3"/>
  <c r="K63" i="3"/>
  <c r="D63" i="3"/>
  <c r="L63" i="3"/>
  <c r="E63" i="3"/>
  <c r="F63" i="3"/>
  <c r="G63" i="3"/>
  <c r="H63" i="3"/>
  <c r="I63" i="3"/>
  <c r="D61" i="3"/>
  <c r="L61" i="3"/>
  <c r="E61" i="3"/>
  <c r="F61" i="3"/>
  <c r="G61" i="3"/>
  <c r="H61" i="3"/>
  <c r="I61" i="3"/>
  <c r="B61" i="3"/>
  <c r="J61" i="3"/>
  <c r="C61" i="3"/>
  <c r="K61" i="3"/>
  <c r="F59" i="3"/>
  <c r="G59" i="3"/>
  <c r="H59" i="3"/>
  <c r="I59" i="3"/>
  <c r="B59" i="3"/>
  <c r="J59" i="3"/>
  <c r="C59" i="3"/>
  <c r="K59" i="3"/>
  <c r="D59" i="3"/>
  <c r="L59" i="3"/>
  <c r="E59" i="3"/>
  <c r="C71" i="4"/>
  <c r="G70" i="4"/>
  <c r="K69" i="4"/>
  <c r="K72" i="4"/>
  <c r="C69" i="4"/>
  <c r="C72" i="4"/>
  <c r="H59" i="2"/>
  <c r="K58" i="2"/>
  <c r="C58" i="2"/>
  <c r="F57" i="2"/>
  <c r="I56" i="2"/>
  <c r="G19" i="3"/>
  <c r="H19" i="3"/>
  <c r="I19" i="3"/>
  <c r="B19" i="3"/>
  <c r="J19" i="3"/>
  <c r="C19" i="3"/>
  <c r="K19" i="3"/>
  <c r="D19" i="3"/>
  <c r="L19" i="3"/>
  <c r="E19" i="3"/>
  <c r="F19" i="3"/>
  <c r="I38" i="4"/>
  <c r="E37" i="4"/>
  <c r="I36" i="4"/>
  <c r="I39" i="4"/>
  <c r="B120" i="4"/>
  <c r="J118" i="4"/>
  <c r="B118" i="4"/>
  <c r="F117" i="4"/>
  <c r="J116" i="4"/>
  <c r="B116" i="4"/>
  <c r="I104" i="4"/>
  <c r="I46" i="3"/>
  <c r="B46" i="3"/>
  <c r="J46" i="3"/>
  <c r="C46" i="3"/>
  <c r="K46" i="3"/>
  <c r="D46" i="3"/>
  <c r="L46" i="3"/>
  <c r="E46" i="3"/>
  <c r="F46" i="3"/>
  <c r="G46" i="3"/>
  <c r="H46" i="3"/>
  <c r="J71" i="4"/>
  <c r="C44" i="3"/>
  <c r="K44" i="3"/>
  <c r="K66" i="3" s="1"/>
  <c r="D44" i="3"/>
  <c r="L44" i="3"/>
  <c r="E44" i="3"/>
  <c r="F44" i="3"/>
  <c r="G44" i="3"/>
  <c r="H44" i="3"/>
  <c r="I44" i="3"/>
  <c r="I66" i="3" s="1"/>
  <c r="B44" i="3"/>
  <c r="B66" i="3" s="1"/>
  <c r="J44" i="3"/>
  <c r="B71" i="4"/>
  <c r="F70" i="4"/>
  <c r="J69" i="4"/>
  <c r="J72" i="4"/>
  <c r="E42" i="3"/>
  <c r="F42" i="3"/>
  <c r="G42" i="3"/>
  <c r="H42" i="3"/>
  <c r="I42" i="3"/>
  <c r="B42" i="3"/>
  <c r="J42" i="3"/>
  <c r="C42" i="3"/>
  <c r="K42" i="3"/>
  <c r="D42" i="3"/>
  <c r="L42" i="3"/>
  <c r="B69" i="4"/>
  <c r="B72" i="4"/>
  <c r="G59" i="2"/>
  <c r="J58" i="2"/>
  <c r="B27" i="3"/>
  <c r="B118" i="3" s="1"/>
  <c r="J27" i="3"/>
  <c r="J118" i="3" s="1"/>
  <c r="C27" i="3"/>
  <c r="C118" i="3" s="1"/>
  <c r="K27" i="3"/>
  <c r="K118" i="3" s="1"/>
  <c r="D27" i="3"/>
  <c r="D118" i="3" s="1"/>
  <c r="L27" i="3"/>
  <c r="L118" i="3" s="1"/>
  <c r="E27" i="3"/>
  <c r="F27" i="3"/>
  <c r="F118" i="3" s="1"/>
  <c r="G27" i="3"/>
  <c r="G118" i="3" s="1"/>
  <c r="H27" i="3"/>
  <c r="H118" i="3" s="1"/>
  <c r="I27" i="3"/>
  <c r="I118" i="3" s="1"/>
  <c r="D25" i="3"/>
  <c r="D116" i="3" s="1"/>
  <c r="L25" i="3"/>
  <c r="E25" i="3"/>
  <c r="F25" i="3"/>
  <c r="G25" i="3"/>
  <c r="G116" i="3" s="1"/>
  <c r="H25" i="3"/>
  <c r="I25" i="3"/>
  <c r="I116" i="3" s="1"/>
  <c r="B25" i="3"/>
  <c r="B116" i="3" s="1"/>
  <c r="J25" i="3"/>
  <c r="J116" i="3" s="1"/>
  <c r="C25" i="3"/>
  <c r="C116" i="3" s="1"/>
  <c r="K25" i="3"/>
  <c r="K116" i="3" s="1"/>
  <c r="F23" i="3"/>
  <c r="G23" i="3"/>
  <c r="G114" i="3" s="1"/>
  <c r="H23" i="3"/>
  <c r="H114" i="3" s="1"/>
  <c r="I23" i="3"/>
  <c r="I114" i="3" s="1"/>
  <c r="B23" i="3"/>
  <c r="B114" i="3" s="1"/>
  <c r="J23" i="3"/>
  <c r="J114" i="3" s="1"/>
  <c r="C23" i="3"/>
  <c r="C114" i="3" s="1"/>
  <c r="K23" i="3"/>
  <c r="K114" i="3" s="1"/>
  <c r="D23" i="3"/>
  <c r="L23" i="3"/>
  <c r="E23" i="3"/>
  <c r="E114" i="3" s="1"/>
  <c r="H21" i="3"/>
  <c r="H112" i="3" s="1"/>
  <c r="I21" i="3"/>
  <c r="I112" i="3" s="1"/>
  <c r="B21" i="3"/>
  <c r="B112" i="3" s="1"/>
  <c r="J21" i="3"/>
  <c r="J112" i="3" s="1"/>
  <c r="C21" i="3"/>
  <c r="K21" i="3"/>
  <c r="D21" i="3"/>
  <c r="D112" i="3" s="1"/>
  <c r="L21" i="3"/>
  <c r="E21" i="3"/>
  <c r="E112" i="3" s="1"/>
  <c r="F21" i="3"/>
  <c r="F112" i="3" s="1"/>
  <c r="G21" i="3"/>
  <c r="G112" i="3" s="1"/>
  <c r="H38" i="4"/>
  <c r="L37" i="4"/>
  <c r="D37" i="4"/>
  <c r="H39" i="4"/>
  <c r="H36" i="4"/>
  <c r="B122" i="4"/>
  <c r="I118" i="4"/>
  <c r="E117" i="4"/>
  <c r="I116" i="4"/>
  <c r="F140" i="4" l="1"/>
  <c r="F113" i="6" s="1"/>
  <c r="J141" i="4"/>
  <c r="J114" i="6" s="1"/>
  <c r="I140" i="4"/>
  <c r="I113" i="6" s="1"/>
  <c r="J140" i="4"/>
  <c r="J113" i="6" s="1"/>
  <c r="E140" i="4"/>
  <c r="E113" i="6" s="1"/>
  <c r="H161" i="2"/>
  <c r="E160" i="2"/>
  <c r="B160" i="2"/>
  <c r="D161" i="2"/>
  <c r="E141" i="4"/>
  <c r="E114" i="6" s="1"/>
  <c r="K161" i="2"/>
  <c r="H141" i="4"/>
  <c r="H114" i="6" s="1"/>
  <c r="C162" i="2"/>
  <c r="L161" i="2"/>
  <c r="J160" i="2"/>
  <c r="L160" i="2"/>
  <c r="C161" i="2"/>
  <c r="G162" i="2"/>
  <c r="E161" i="2"/>
  <c r="I141" i="4"/>
  <c r="I114" i="6" s="1"/>
  <c r="D162" i="2"/>
  <c r="G161" i="2"/>
  <c r="H111" i="3"/>
  <c r="B105" i="3"/>
  <c r="E107" i="3"/>
  <c r="F160" i="2"/>
  <c r="F162" i="2"/>
  <c r="F103" i="4"/>
  <c r="L122" i="3"/>
  <c r="J124" i="3"/>
  <c r="F126" i="3"/>
  <c r="E139" i="4"/>
  <c r="E112" i="6" s="1"/>
  <c r="E142" i="4"/>
  <c r="G111" i="3"/>
  <c r="H113" i="3"/>
  <c r="H115" i="3"/>
  <c r="J115" i="3"/>
  <c r="C117" i="3"/>
  <c r="K119" i="3"/>
  <c r="F105" i="3"/>
  <c r="J109" i="3"/>
  <c r="D109" i="3"/>
  <c r="K104" i="4"/>
  <c r="F71" i="3"/>
  <c r="D122" i="3"/>
  <c r="B124" i="3"/>
  <c r="K126" i="3"/>
  <c r="E126" i="3"/>
  <c r="D141" i="4"/>
  <c r="D114" i="6" s="1"/>
  <c r="K121" i="3"/>
  <c r="E121" i="3"/>
  <c r="L125" i="3"/>
  <c r="L114" i="3"/>
  <c r="F66" i="3"/>
  <c r="C141" i="4"/>
  <c r="C114" i="6" s="1"/>
  <c r="D36" i="3"/>
  <c r="L141" i="4"/>
  <c r="L114" i="6" s="1"/>
  <c r="C121" i="3"/>
  <c r="J123" i="3"/>
  <c r="D123" i="3"/>
  <c r="D125" i="3"/>
  <c r="F111" i="3"/>
  <c r="G113" i="3"/>
  <c r="G115" i="3"/>
  <c r="B115" i="3"/>
  <c r="J117" i="3"/>
  <c r="C119" i="3"/>
  <c r="G139" i="4"/>
  <c r="G112" i="6" s="1"/>
  <c r="G142" i="4"/>
  <c r="E105" i="3"/>
  <c r="J107" i="3"/>
  <c r="B109" i="3"/>
  <c r="K109" i="3"/>
  <c r="K162" i="2"/>
  <c r="B68" i="6"/>
  <c r="E91" i="6"/>
  <c r="F121" i="4"/>
  <c r="L126" i="4"/>
  <c r="F101" i="4"/>
  <c r="F104" i="4"/>
  <c r="I29" i="3"/>
  <c r="I120" i="3" s="1"/>
  <c r="B29" i="3"/>
  <c r="B120" i="3" s="1"/>
  <c r="J29" i="3"/>
  <c r="J120" i="3" s="1"/>
  <c r="C29" i="3"/>
  <c r="C120" i="3" s="1"/>
  <c r="K29" i="3"/>
  <c r="K120" i="3" s="1"/>
  <c r="D29" i="3"/>
  <c r="D120" i="3" s="1"/>
  <c r="L29" i="3"/>
  <c r="L120" i="3" s="1"/>
  <c r="E29" i="3"/>
  <c r="E120" i="3" s="1"/>
  <c r="F29" i="3"/>
  <c r="F120" i="3" s="1"/>
  <c r="G29" i="3"/>
  <c r="G120" i="3" s="1"/>
  <c r="H29" i="3"/>
  <c r="H120" i="3" s="1"/>
  <c r="B132" i="4"/>
  <c r="B141" i="4" s="1"/>
  <c r="B114" i="6" s="1"/>
  <c r="K122" i="3"/>
  <c r="I124" i="3"/>
  <c r="C126" i="3"/>
  <c r="L126" i="3"/>
  <c r="H66" i="3"/>
  <c r="K139" i="4"/>
  <c r="K112" i="6" s="1"/>
  <c r="K142" i="4"/>
  <c r="F121" i="3"/>
  <c r="E125" i="3"/>
  <c r="I113" i="3"/>
  <c r="L112" i="3"/>
  <c r="H116" i="3"/>
  <c r="K36" i="3"/>
  <c r="L36" i="3"/>
  <c r="C108" i="3"/>
  <c r="K112" i="3"/>
  <c r="D114" i="3"/>
  <c r="F114" i="3"/>
  <c r="F116" i="3"/>
  <c r="E118" i="3"/>
  <c r="E66" i="3"/>
  <c r="K141" i="4"/>
  <c r="K114" i="6" s="1"/>
  <c r="J36" i="3"/>
  <c r="J121" i="3"/>
  <c r="B123" i="3"/>
  <c r="K123" i="3"/>
  <c r="K125" i="3"/>
  <c r="K111" i="3"/>
  <c r="E111" i="3"/>
  <c r="F113" i="3"/>
  <c r="F115" i="3"/>
  <c r="I115" i="3"/>
  <c r="B117" i="3"/>
  <c r="J119" i="3"/>
  <c r="G72" i="4"/>
  <c r="C140" i="4"/>
  <c r="C113" i="6" s="1"/>
  <c r="L105" i="3"/>
  <c r="G105" i="3"/>
  <c r="B107" i="3"/>
  <c r="I109" i="3"/>
  <c r="C109" i="3"/>
  <c r="L162" i="2"/>
  <c r="B161" i="2"/>
  <c r="D104" i="4"/>
  <c r="I161" i="2"/>
  <c r="C122" i="3"/>
  <c r="E124" i="3"/>
  <c r="H124" i="3"/>
  <c r="J126" i="3"/>
  <c r="D126" i="3"/>
  <c r="C66" i="3"/>
  <c r="L121" i="3"/>
  <c r="G66" i="3"/>
  <c r="C112" i="3"/>
  <c r="E116" i="3"/>
  <c r="C125" i="3"/>
  <c r="H159" i="2"/>
  <c r="H162" i="2"/>
  <c r="L111" i="3"/>
  <c r="E115" i="3"/>
  <c r="F117" i="3"/>
  <c r="I117" i="3"/>
  <c r="B119" i="3"/>
  <c r="F139" i="4"/>
  <c r="F112" i="6" s="1"/>
  <c r="F142" i="4"/>
  <c r="D105" i="3"/>
  <c r="I107" i="3"/>
  <c r="H109" i="3"/>
  <c r="B31" i="6"/>
  <c r="B159" i="2"/>
  <c r="B162" i="2"/>
  <c r="D74" i="3"/>
  <c r="D108" i="3" s="1"/>
  <c r="L74" i="3"/>
  <c r="E74" i="3"/>
  <c r="F74" i="3"/>
  <c r="G74" i="3"/>
  <c r="G108" i="3" s="1"/>
  <c r="H74" i="3"/>
  <c r="I74" i="3"/>
  <c r="I108" i="3" s="1"/>
  <c r="B74" i="3"/>
  <c r="B108" i="3" s="1"/>
  <c r="J74" i="3"/>
  <c r="J108" i="3" s="1"/>
  <c r="C74" i="3"/>
  <c r="K74" i="3"/>
  <c r="K108" i="3" s="1"/>
  <c r="D101" i="4"/>
  <c r="J122" i="3"/>
  <c r="L124" i="3"/>
  <c r="G124" i="3"/>
  <c r="B126" i="3"/>
  <c r="C139" i="4"/>
  <c r="C112" i="6" s="1"/>
  <c r="C142" i="4"/>
  <c r="F36" i="3"/>
  <c r="C37" i="3"/>
  <c r="C106" i="3"/>
  <c r="G121" i="3"/>
  <c r="D121" i="3"/>
  <c r="L66" i="3"/>
  <c r="I36" i="3"/>
  <c r="L37" i="3"/>
  <c r="F108" i="3"/>
  <c r="B121" i="3"/>
  <c r="I139" i="4"/>
  <c r="I112" i="6" s="1"/>
  <c r="I142" i="4"/>
  <c r="L116" i="3"/>
  <c r="J66" i="3"/>
  <c r="D66" i="3"/>
  <c r="B139" i="4"/>
  <c r="B112" i="6" s="1"/>
  <c r="H104" i="3"/>
  <c r="D37" i="3"/>
  <c r="E108" i="3"/>
  <c r="H108" i="3"/>
  <c r="I121" i="3"/>
  <c r="H123" i="3"/>
  <c r="H125" i="3"/>
  <c r="J125" i="3"/>
  <c r="D160" i="2"/>
  <c r="J111" i="3"/>
  <c r="D111" i="3"/>
  <c r="L113" i="3"/>
  <c r="L115" i="3"/>
  <c r="E117" i="3"/>
  <c r="H117" i="3"/>
  <c r="I119" i="3"/>
  <c r="B140" i="4"/>
  <c r="B113" i="6" s="1"/>
  <c r="G141" i="4"/>
  <c r="G114" i="6" s="1"/>
  <c r="K105" i="3"/>
  <c r="H107" i="3"/>
  <c r="G109" i="3"/>
  <c r="H123" i="4"/>
  <c r="H142" i="4" s="1"/>
  <c r="H70" i="3"/>
  <c r="I70" i="3"/>
  <c r="I104" i="3" s="1"/>
  <c r="B70" i="3"/>
  <c r="J70" i="3"/>
  <c r="J104" i="3" s="1"/>
  <c r="C70" i="3"/>
  <c r="C93" i="3" s="1"/>
  <c r="K70" i="3"/>
  <c r="K104" i="3" s="1"/>
  <c r="D70" i="3"/>
  <c r="L70" i="3"/>
  <c r="L93" i="3" s="1"/>
  <c r="E70" i="3"/>
  <c r="F70" i="3"/>
  <c r="G70" i="3"/>
  <c r="G93" i="3" s="1"/>
  <c r="B101" i="4"/>
  <c r="B104" i="4"/>
  <c r="G72" i="3"/>
  <c r="G94" i="3" s="1"/>
  <c r="I72" i="3"/>
  <c r="I94" i="3" s="1"/>
  <c r="B72" i="3"/>
  <c r="B94" i="3" s="1"/>
  <c r="C72" i="3"/>
  <c r="C94" i="3" s="1"/>
  <c r="K72" i="3"/>
  <c r="K94" i="3" s="1"/>
  <c r="D72" i="3"/>
  <c r="D94" i="3" s="1"/>
  <c r="E72" i="3"/>
  <c r="E94" i="3" s="1"/>
  <c r="F72" i="3"/>
  <c r="F94" i="3" s="1"/>
  <c r="H72" i="3"/>
  <c r="H94" i="3" s="1"/>
  <c r="J72" i="3"/>
  <c r="J94" i="3" s="1"/>
  <c r="L72" i="3"/>
  <c r="L94" i="3" s="1"/>
  <c r="B103" i="4"/>
  <c r="L104" i="4"/>
  <c r="I159" i="2"/>
  <c r="I162" i="2"/>
  <c r="G122" i="3"/>
  <c r="B122" i="3"/>
  <c r="D124" i="3"/>
  <c r="F124" i="3"/>
  <c r="I126" i="3"/>
  <c r="G65" i="3"/>
  <c r="J139" i="4"/>
  <c r="J112" i="6" s="1"/>
  <c r="J142" i="4"/>
  <c r="G36" i="3"/>
  <c r="G104" i="3"/>
  <c r="K37" i="3"/>
  <c r="K106" i="3"/>
  <c r="L108" i="3"/>
  <c r="D139" i="4"/>
  <c r="D112" i="6" s="1"/>
  <c r="D142" i="4"/>
  <c r="H121" i="3"/>
  <c r="G123" i="3"/>
  <c r="G125" i="3"/>
  <c r="B125" i="3"/>
  <c r="G117" i="3"/>
  <c r="C105" i="3"/>
  <c r="L107" i="3"/>
  <c r="G107" i="3"/>
  <c r="F109" i="3"/>
  <c r="J159" i="2"/>
  <c r="J162" i="2"/>
  <c r="J161" i="2"/>
  <c r="E162" i="2"/>
  <c r="I72" i="4"/>
  <c r="I69" i="4"/>
  <c r="H48" i="3"/>
  <c r="H110" i="3" s="1"/>
  <c r="I48" i="3"/>
  <c r="I65" i="3" s="1"/>
  <c r="B48" i="3"/>
  <c r="B65" i="3" s="1"/>
  <c r="J48" i="3"/>
  <c r="J65" i="3" s="1"/>
  <c r="C48" i="3"/>
  <c r="C110" i="3" s="1"/>
  <c r="K48" i="3"/>
  <c r="K110" i="3" s="1"/>
  <c r="D48" i="3"/>
  <c r="D110" i="3" s="1"/>
  <c r="L48" i="3"/>
  <c r="L110" i="3" s="1"/>
  <c r="E48" i="3"/>
  <c r="E110" i="3" s="1"/>
  <c r="F48" i="3"/>
  <c r="F110" i="3" s="1"/>
  <c r="G48" i="3"/>
  <c r="G110" i="3" s="1"/>
  <c r="F122" i="3"/>
  <c r="I122" i="3"/>
  <c r="K124" i="3"/>
  <c r="H126" i="3"/>
  <c r="I37" i="3"/>
  <c r="I106" i="3"/>
  <c r="L139" i="4"/>
  <c r="L112" i="6" s="1"/>
  <c r="L142" i="4"/>
  <c r="F125" i="3"/>
  <c r="F141" i="4"/>
  <c r="F114" i="6" s="1"/>
  <c r="F107" i="3"/>
  <c r="J101" i="4"/>
  <c r="J104" i="4"/>
  <c r="F161" i="2"/>
  <c r="H71" i="3"/>
  <c r="H105" i="3" s="1"/>
  <c r="E122" i="3"/>
  <c r="H122" i="3"/>
  <c r="C124" i="3"/>
  <c r="G126" i="3"/>
  <c r="I128" i="3" l="1"/>
  <c r="D10" i="7" s="1"/>
  <c r="E10" i="7" s="1"/>
  <c r="B142" i="4"/>
  <c r="K127" i="3"/>
  <c r="H65" i="3"/>
  <c r="B67" i="6"/>
  <c r="E90" i="6"/>
  <c r="F65" i="3"/>
  <c r="E92" i="6"/>
  <c r="B69" i="6"/>
  <c r="K128" i="3"/>
  <c r="D12" i="7" s="1"/>
  <c r="E12" i="7" s="1"/>
  <c r="L65" i="3"/>
  <c r="F93" i="3"/>
  <c r="C128" i="3"/>
  <c r="D4" i="7" s="1"/>
  <c r="E4" i="7" s="1"/>
  <c r="C104" i="3"/>
  <c r="C127" i="3" s="1"/>
  <c r="I110" i="3"/>
  <c r="I127" i="3" s="1"/>
  <c r="B93" i="3"/>
  <c r="I93" i="3"/>
  <c r="E93" i="3"/>
  <c r="H93" i="3"/>
  <c r="H36" i="3"/>
  <c r="K65" i="3"/>
  <c r="C36" i="3"/>
  <c r="F104" i="3"/>
  <c r="H106" i="3"/>
  <c r="H128" i="3" s="1"/>
  <c r="D9" i="7" s="1"/>
  <c r="E9" i="7" s="1"/>
  <c r="J106" i="3"/>
  <c r="J128" i="3" s="1"/>
  <c r="D11" i="7" s="1"/>
  <c r="E11" i="7" s="1"/>
  <c r="D65" i="3"/>
  <c r="J110" i="3"/>
  <c r="D93" i="3"/>
  <c r="H37" i="3"/>
  <c r="C65" i="3"/>
  <c r="J37" i="3"/>
  <c r="B106" i="3"/>
  <c r="E65" i="3"/>
  <c r="B110" i="3"/>
  <c r="K93" i="3"/>
  <c r="B104" i="3"/>
  <c r="G106" i="3"/>
  <c r="G128" i="3" s="1"/>
  <c r="D8" i="7" s="1"/>
  <c r="E8" i="7" s="1"/>
  <c r="E104" i="3"/>
  <c r="F106" i="3"/>
  <c r="F128" i="3" s="1"/>
  <c r="D7" i="7" s="1"/>
  <c r="E7" i="7" s="1"/>
  <c r="B37" i="3"/>
  <c r="E106" i="3"/>
  <c r="E128" i="3" s="1"/>
  <c r="D6" i="7" s="1"/>
  <c r="E6" i="7" s="1"/>
  <c r="G37" i="3"/>
  <c r="E36" i="3"/>
  <c r="F37" i="3"/>
  <c r="B36" i="3"/>
  <c r="J93" i="3"/>
  <c r="D106" i="3"/>
  <c r="D128" i="3" s="1"/>
  <c r="D5" i="7" s="1"/>
  <c r="E5" i="7" s="1"/>
  <c r="L106" i="3"/>
  <c r="L128" i="3" s="1"/>
  <c r="D13" i="7" s="1"/>
  <c r="E13" i="7" s="1"/>
  <c r="E37" i="3"/>
  <c r="L104" i="3"/>
  <c r="D104" i="3"/>
  <c r="E127" i="3" l="1"/>
  <c r="G127" i="3"/>
  <c r="E14" i="7"/>
  <c r="B130" i="3"/>
  <c r="B128" i="3"/>
  <c r="D127" i="3"/>
  <c r="H127" i="3"/>
  <c r="B127" i="3"/>
  <c r="L127" i="3"/>
  <c r="J127" i="3"/>
  <c r="F127" i="3"/>
</calcChain>
</file>

<file path=xl/comments1.xml><?xml version="1.0" encoding="utf-8"?>
<comments xmlns="http://schemas.openxmlformats.org/spreadsheetml/2006/main">
  <authors>
    <author>Todd Alexander Litman</author>
  </authors>
  <commentList>
    <comment ref="P21" authorId="0" shapeId="0">
      <text>
        <r>
          <rPr>
            <b/>
            <sz val="8"/>
            <color indexed="81"/>
            <rFont val="Tahoma"/>
          </rPr>
          <t>Todd Alexander Litman:</t>
        </r>
        <r>
          <rPr>
            <sz val="8"/>
            <color indexed="81"/>
            <rFont val="Tahoma"/>
          </rPr>
          <t xml:space="preserve">
</t>
        </r>
      </text>
    </comment>
    <comment ref="P52" authorId="0" shapeId="0">
      <text>
        <r>
          <rPr>
            <b/>
            <sz val="8"/>
            <color indexed="81"/>
            <rFont val="Tahoma"/>
          </rPr>
          <t>Todd Alexander Litman:</t>
        </r>
        <r>
          <rPr>
            <sz val="8"/>
            <color indexed="81"/>
            <rFont val="Tahoma"/>
          </rPr>
          <t xml:space="preserve">
</t>
        </r>
      </text>
    </comment>
    <comment ref="P81" authorId="0" shapeId="0">
      <text>
        <r>
          <rPr>
            <b/>
            <sz val="8"/>
            <color indexed="81"/>
            <rFont val="Tahoma"/>
          </rPr>
          <t>Todd Alexander Litman:</t>
        </r>
        <r>
          <rPr>
            <sz val="8"/>
            <color indexed="81"/>
            <rFont val="Tahoma"/>
          </rPr>
          <t xml:space="preserve">
</t>
        </r>
      </text>
    </comment>
    <comment ref="P116" authorId="0" shapeId="0">
      <text>
        <r>
          <rPr>
            <b/>
            <sz val="8"/>
            <color indexed="81"/>
            <rFont val="Tahoma"/>
          </rPr>
          <t>Todd Alexander Litman:</t>
        </r>
        <r>
          <rPr>
            <sz val="8"/>
            <color indexed="81"/>
            <rFont val="Tahoma"/>
          </rPr>
          <t xml:space="preserve">
</t>
        </r>
      </text>
    </comment>
  </commentList>
</comments>
</file>

<file path=xl/sharedStrings.xml><?xml version="1.0" encoding="utf-8"?>
<sst xmlns="http://schemas.openxmlformats.org/spreadsheetml/2006/main" count="600" uniqueCount="128">
  <si>
    <t>Default Values</t>
  </si>
  <si>
    <t>Bicycle</t>
  </si>
  <si>
    <t>Walk</t>
  </si>
  <si>
    <t>Fixed</t>
  </si>
  <si>
    <t>Market</t>
  </si>
  <si>
    <t>Table 3, Rural Travel</t>
  </si>
  <si>
    <t>Table 4, Average Travel</t>
  </si>
  <si>
    <t>Average Car</t>
  </si>
  <si>
    <t>Compact Car</t>
  </si>
  <si>
    <t>Electric Car</t>
  </si>
  <si>
    <t>Van or Pickup</t>
  </si>
  <si>
    <t>Rideshare Passenger</t>
  </si>
  <si>
    <t>Diesel Bus</t>
  </si>
  <si>
    <t>Mode</t>
  </si>
  <si>
    <t>Average Occupancy</t>
  </si>
  <si>
    <t>Vehicle Ownership</t>
  </si>
  <si>
    <t xml:space="preserve"> </t>
  </si>
  <si>
    <t>Vehicle Operation</t>
  </si>
  <si>
    <t>Operating Subsidy</t>
  </si>
  <si>
    <t>Internal Parking</t>
  </si>
  <si>
    <t>External Parking</t>
  </si>
  <si>
    <t>Congestion</t>
  </si>
  <si>
    <t>Road Facilities</t>
  </si>
  <si>
    <t>Land Value</t>
  </si>
  <si>
    <t>Air Pollution</t>
  </si>
  <si>
    <t>Noise</t>
  </si>
  <si>
    <t>Resource Externalities</t>
  </si>
  <si>
    <t>Barrier Effect</t>
  </si>
  <si>
    <t>Land Use Impacts</t>
  </si>
  <si>
    <t>Water Pollution</t>
  </si>
  <si>
    <t>Waste</t>
  </si>
  <si>
    <t>Totals</t>
  </si>
  <si>
    <t>Distribution of Vehicle Travel</t>
  </si>
  <si>
    <t>Urban Peak</t>
  </si>
  <si>
    <t>Urban Off-Peak</t>
  </si>
  <si>
    <t>Rural</t>
  </si>
  <si>
    <t>sum</t>
  </si>
  <si>
    <t>Per-Vehicle Costs</t>
  </si>
  <si>
    <t>Exchange Rate</t>
  </si>
  <si>
    <t>Conversion Factors</t>
  </si>
  <si>
    <t>Mileage/Kilometers</t>
  </si>
  <si>
    <t>Per-Passenger Costs</t>
  </si>
  <si>
    <t>Units Description</t>
  </si>
  <si>
    <t>Units</t>
  </si>
  <si>
    <t>TDM Benefits</t>
  </si>
  <si>
    <t>Peak Shifting</t>
  </si>
  <si>
    <t>Veh-Mile</t>
  </si>
  <si>
    <t>Pass-Mile</t>
  </si>
  <si>
    <t>Internal</t>
  </si>
  <si>
    <t xml:space="preserve">  </t>
  </si>
  <si>
    <t>Internal-Fixed</t>
  </si>
  <si>
    <t>Internal-Variable</t>
  </si>
  <si>
    <t>External</t>
  </si>
  <si>
    <t>Internal Fixed</t>
  </si>
  <si>
    <t>Internal Variable</t>
  </si>
  <si>
    <t>Distribution</t>
  </si>
  <si>
    <t>Victoria Transport Policy Institute (www.vtpi.org)</t>
  </si>
  <si>
    <t>These are costs per passenger-mile, calculated by multiplying per-vehicle costs by average vehicle occupancy values.</t>
  </si>
  <si>
    <t>Table 1, Urban Peak</t>
  </si>
  <si>
    <t>Table 2, Urban Off-Peak</t>
  </si>
  <si>
    <t xml:space="preserve">These are estimated costs per vehicle-mile or vehicle-kilometer. </t>
  </si>
  <si>
    <t>These are estimated benefits from travel shifts, calculated based on the difference in costs between "Average Automobile" and other modes.</t>
  </si>
  <si>
    <t>Units:</t>
  </si>
  <si>
    <t xml:space="preserve">Highlighted cells contain input values. Adjust these values to reflect a particular situation or alternative assumptions. </t>
  </si>
  <si>
    <t>Transportation Cost Analysis Spreadsheets</t>
  </si>
  <si>
    <t>Send questions and comments to: Todd Litman (litman@vtpi.org).</t>
  </si>
  <si>
    <r>
      <t xml:space="preserve">This is the first spreadsheet. It contains default per vehicle-mile cost estimates from the report </t>
    </r>
    <r>
      <rPr>
        <i/>
        <sz val="10"/>
        <rFont val="Arial"/>
        <family val="2"/>
      </rPr>
      <t>Transportation Cost and Benefit Analysis: Techniques, Estimates and Implications</t>
    </r>
    <r>
      <rPr>
        <sz val="10"/>
        <rFont val="Arial"/>
        <family val="2"/>
      </rPr>
      <t>, Victoria Transport Policy Institute (www.vtpi.org/tca), 2002.</t>
    </r>
  </si>
  <si>
    <t>Do not change these values. Make changes in the "Per-Vehicle Costs" spreadsheet.</t>
  </si>
  <si>
    <t>Change this value to reflect other denominations based on monetary exchange rates. For example, if one U.S. dollar is worth $1.53 Canadian, put 1.53 in this cell to convert all cost values to their Canadian equivalents.</t>
  </si>
  <si>
    <t>"Peak Shifting" reflects the difference between peak and off-peak travel.</t>
  </si>
  <si>
    <t>Travel Time</t>
  </si>
  <si>
    <t>Internal Crash</t>
  </si>
  <si>
    <t>External Crash</t>
  </si>
  <si>
    <t>Traffic Services</t>
  </si>
  <si>
    <t>Transport Diversity</t>
  </si>
  <si>
    <t>Telework</t>
  </si>
  <si>
    <t>Electric Trolley</t>
  </si>
  <si>
    <t>Motor-cycle</t>
  </si>
  <si>
    <t>Graphs</t>
  </si>
  <si>
    <t>Graph 1   Costs Per Vehicle Mile For Average Car</t>
  </si>
  <si>
    <t>Average</t>
  </si>
  <si>
    <t>Graph 3  Average Car Cost Distribution By Driving Conditions</t>
  </si>
  <si>
    <t>Graph 4  Cost Distribution By Mode</t>
  </si>
  <si>
    <t>Graph 2  Distribution of Average Car Costs</t>
  </si>
  <si>
    <t>This spreadsheet contains various graphs that compare transportation costs. They are updated whenever input values are adjusted.</t>
  </si>
  <si>
    <t>By changing the linked cells below each graph it is possible to change which costs and modes are shown in a graph.</t>
  </si>
  <si>
    <t>These spreadsheets calculate the full costs of different forms of transportation, and the cost savings that result from travel changes.</t>
  </si>
  <si>
    <t>The spreadsheets include default cost values that can be modified as needed to reflect specific conditions and assumptions.</t>
  </si>
  <si>
    <t>There are five individual spreadsheets, titled "Defaults," "Per-Vehicle Costs," "Per-Passenger Costs," "TDM Benefits" and "Graphs" Use the tabs below to move between spreadsheets.</t>
  </si>
  <si>
    <t>You can use the default values, modified by conversion factors in the table below, or input your own values.</t>
  </si>
  <si>
    <t>Use 1.0 for miles, 0.6 for kilometers</t>
  </si>
  <si>
    <t xml:space="preserve">See "Transportation Cost And Benefit Analysis" (www.vtpi.org/tca) for detailed information on how these default values were estimated. </t>
  </si>
  <si>
    <r>
      <t>1. Average Automobile.</t>
    </r>
    <r>
      <rPr>
        <sz val="11"/>
        <rFont val="Times New Roman"/>
        <family val="1"/>
      </rPr>
      <t xml:space="preserve"> A medium sized car that averages 21 mpg overall (16 mpg city driving, 24 mph highway driving), driven 12,500 miles per year. Automobile occupancy averages 1.5 overall, and 1.1 for Urban-Peak travel.</t>
    </r>
  </si>
  <si>
    <r>
      <t>2. Compact (Fuel Efficient) Car</t>
    </r>
    <r>
      <rPr>
        <sz val="11"/>
        <rFont val="Times New Roman"/>
        <family val="1"/>
      </rPr>
      <t>. A small four passenger car that averages 40 mpg overall (34 mpg city driving, 46 mpg highway driving).</t>
    </r>
  </si>
  <si>
    <r>
      <t>3. Electric Car.</t>
    </r>
    <r>
      <rPr>
        <sz val="11"/>
        <rFont val="Times New Roman"/>
        <family val="1"/>
      </rPr>
      <t xml:space="preserve"> A medium size battery powered electric car based on current technology, which consumes an average of 0.5 kWh per mile of travel.</t>
    </r>
  </si>
  <si>
    <r>
      <t>4. Van</t>
    </r>
    <r>
      <rPr>
        <sz val="11"/>
        <rFont val="Times New Roman"/>
        <family val="1"/>
      </rPr>
      <t xml:space="preserve"> or</t>
    </r>
    <r>
      <rPr>
        <i/>
        <sz val="11"/>
        <rFont val="Times New Roman"/>
        <family val="1"/>
      </rPr>
      <t xml:space="preserve"> Light Truck.</t>
    </r>
    <r>
      <rPr>
        <sz val="11"/>
        <rFont val="Times New Roman"/>
        <family val="1"/>
      </rPr>
      <t xml:space="preserve"> A 14 passenger van or light truck that averages 15 mpg overall (14 mpg city and 20 mph highway driving). Occupancy is same as an automobile.</t>
    </r>
  </si>
  <si>
    <r>
      <t>5. Rideshare Passenger.</t>
    </r>
    <r>
      <rPr>
        <sz val="12"/>
        <rFont val="Times New Roman"/>
        <family val="1"/>
      </rPr>
      <t xml:space="preserve"> The incremental cost of an additional carpool, vanpool or transit rider, assuming the vehicle would be traveling anyway. Fuel efficiency is estimated to decline by 0.25 </t>
    </r>
    <r>
      <rPr>
        <sz val="11"/>
        <rFont val="Times New Roman"/>
        <family val="1"/>
      </rPr>
      <t xml:space="preserve">mpg plus 2% extra trip distance per additional passenger (2% extra miles to assemble a 2 person car pool, 10% extra miles to assemble a 10 passenger van). This means a 0.01 x 15 mpg = 0.15 mpg average fuel consumption premium in addition to the 0.25 reduction in fuel efficiency, giving a total average fuel cost of 0.4 mpg per rideshare passenger. </t>
    </r>
  </si>
  <si>
    <r>
      <t>6. Diesel Bus.</t>
    </r>
    <r>
      <rPr>
        <sz val="11"/>
        <rFont val="Times New Roman"/>
        <family val="1"/>
      </rPr>
      <t xml:space="preserve">  A 40 foot bus (total capacity 53 seated and 32 standing passenger) with 25 average passengers during peak periods, 8 average passengers during Urban Off-Peak, and 5 average passengers during rural travel, an overall average occupancy of 10 passengers, averaging 4.0 mpg.</t>
    </r>
  </si>
  <si>
    <r>
      <t>7. Electric Trolley.</t>
    </r>
    <r>
      <rPr>
        <sz val="11"/>
        <rFont val="Times New Roman"/>
        <family val="1"/>
      </rPr>
      <t xml:space="preserve">  A 65 maximum trolley with a peak period occupancy of 40 passengers, 15 average passengers at other times, an overall average occupancy of 20 passengers, and averages 6 mpg energy consumption equivalent.</t>
    </r>
  </si>
  <si>
    <r>
      <t xml:space="preserve">8. Motorcycle. </t>
    </r>
    <r>
      <rPr>
        <sz val="11"/>
        <rFont val="Times New Roman"/>
        <family val="1"/>
      </rPr>
      <t xml:space="preserve"> A medium size motorcycle that averages 45 mpg under urban driving conditions, and 55 mph under rural driving conditions.</t>
    </r>
  </si>
  <si>
    <r>
      <t>9. Bicycle.</t>
    </r>
    <r>
      <rPr>
        <sz val="11"/>
        <rFont val="Times New Roman"/>
        <family val="1"/>
      </rPr>
      <t xml:space="preserve">  A moderate priced bicycle ridden an average of 10 mph.</t>
    </r>
  </si>
  <si>
    <r>
      <t>10. Walk.</t>
    </r>
    <r>
      <rPr>
        <sz val="11"/>
        <rFont val="Times New Roman"/>
        <family val="1"/>
      </rPr>
      <t xml:space="preserve">  A person walking an average of 3 mph.</t>
    </r>
  </si>
  <si>
    <r>
      <t>11. Telework.</t>
    </r>
    <r>
      <rPr>
        <sz val="11"/>
        <rFont val="Times New Roman"/>
        <family val="1"/>
      </rPr>
      <t xml:space="preserve">  This represents two 11 mile commute trips avoided when employees work from home. That may underestimate VMT savings since telecommuters tend to have longer than average commute trips, but this is offset by the tendency of some telecommuters to take additional vehicle trips and to move farther from their job site when they have the option of working from home.</t>
    </r>
  </si>
  <si>
    <t>Modes Defined</t>
  </si>
  <si>
    <t>GHG</t>
  </si>
  <si>
    <t>2007 U.S. Dollars Per Vehicle-Mile</t>
  </si>
  <si>
    <t>Inflation since 2007</t>
  </si>
  <si>
    <t>Adjust to reflect analysis year.</t>
  </si>
  <si>
    <t>External Health Ben.</t>
  </si>
  <si>
    <t>Internal Health Ben.</t>
  </si>
  <si>
    <t>Van/Light Truck</t>
  </si>
  <si>
    <t>Electric Bus/Trolley</t>
  </si>
  <si>
    <t>Motorcycle</t>
  </si>
  <si>
    <t xml:space="preserve">Bicycle </t>
  </si>
  <si>
    <t>GHG Damage Cost Estimates for Sensitivity Analysis</t>
  </si>
  <si>
    <t>2007 U.S. Dollars Per Vehicle Mile</t>
  </si>
  <si>
    <t>External Totals</t>
  </si>
  <si>
    <t>Make changes in the "Per-Vehicle Costs" spreadsheet; input sells are highlighted in yellow. Other spreadsheets are protected.</t>
  </si>
  <si>
    <t>Default units are 2007 U.S. dollars per mile. Note any changes here.</t>
  </si>
  <si>
    <t>All</t>
  </si>
  <si>
    <t>Transportation Mode</t>
  </si>
  <si>
    <t>Mode Share</t>
  </si>
  <si>
    <t>Relative Benefit ($/mile)</t>
  </si>
  <si>
    <t>Total Benefit ($)</t>
  </si>
  <si>
    <t>Sum of Total Benefits ($)</t>
  </si>
  <si>
    <t>Travel Miles (per day)</t>
  </si>
  <si>
    <t>editable cell</t>
  </si>
  <si>
    <t>2007 U.S. Dollars per mile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</si>
</sst>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72" formatCode="0.0000"/>
    <numFmt numFmtId="173" formatCode="0.000"/>
    <numFmt numFmtId="174" formatCode="0.0"/>
    <numFmt numFmtId="186" formatCode="[$-1009]d\-mmm\-yy;@"/>
    <numFmt numFmtId="187" formatCode="0.0%"/>
    <numFmt numFmtId="189" formatCode="_(* #,##0_);_(* \(#,##0\);_(* &quot;-&quot;??_);_(@_)"/>
    <numFmt numFmtId="190" formatCode="&quot;$&quot;#,##0.00"/>
  </numFmts>
  <fonts count="21" x14ac:knownFonts="1">
    <font>
      <sz val="10"/>
      <name val="Arial"/>
    </font>
    <font>
      <sz val="10"/>
      <name val="Arial"/>
    </font>
    <font>
      <sz val="10"/>
      <name val="Times New Roman"/>
      <family val="1"/>
    </font>
    <font>
      <b/>
      <sz val="10"/>
      <name val="Arial"/>
      <family val="2"/>
    </font>
    <font>
      <b/>
      <sz val="11"/>
      <name val="Arial"/>
      <family val="2"/>
    </font>
    <font>
      <i/>
      <sz val="10"/>
      <name val="Arial"/>
      <family val="2"/>
    </font>
    <font>
      <sz val="10"/>
      <name val="Arial"/>
      <family val="2"/>
    </font>
    <font>
      <u/>
      <sz val="10"/>
      <name val="Arial"/>
      <family val="2"/>
    </font>
    <font>
      <sz val="8"/>
      <color indexed="81"/>
      <name val="Tahoma"/>
    </font>
    <font>
      <b/>
      <sz val="8"/>
      <color indexed="81"/>
      <name val="Tahoma"/>
    </font>
    <font>
      <b/>
      <sz val="9"/>
      <name val="Arial"/>
      <family val="2"/>
    </font>
    <font>
      <b/>
      <sz val="14"/>
      <name val="Arial"/>
      <family val="2"/>
    </font>
    <font>
      <b/>
      <i/>
      <sz val="10"/>
      <name val="Arial"/>
      <family val="2"/>
    </font>
    <font>
      <b/>
      <u/>
      <sz val="9"/>
      <name val="Arial"/>
      <family val="2"/>
    </font>
    <font>
      <sz val="9"/>
      <name val="Arial"/>
      <family val="2"/>
    </font>
    <font>
      <sz val="12"/>
      <name val="Times New Roman"/>
      <family val="1"/>
    </font>
    <font>
      <i/>
      <sz val="11"/>
      <name val="Times New Roman"/>
      <family val="1"/>
    </font>
    <font>
      <sz val="11"/>
      <name val="Times New Roman"/>
      <family val="1"/>
    </font>
    <font>
      <b/>
      <u/>
      <sz val="10"/>
      <name val="Arial"/>
      <family val="2"/>
    </font>
    <font>
      <b/>
      <sz val="12"/>
      <name val="Arial"/>
      <family val="2"/>
    </font>
    <font>
      <sz val="10"/>
      <color theme="2"/>
      <name val="Arial"/>
      <family val="2"/>
    </font>
  </fonts>
  <fills count="5">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rgb="FF00B050"/>
        <bgColor indexed="64"/>
      </patternFill>
    </fill>
  </fills>
  <borders count="69">
    <border>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72">
    <xf numFmtId="0" fontId="0" fillId="0" borderId="0" xfId="0"/>
    <xf numFmtId="0" fontId="3" fillId="0" borderId="0" xfId="0" applyFont="1"/>
    <xf numFmtId="0" fontId="4"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3" xfId="0" applyBorder="1" applyAlignment="1">
      <alignment wrapText="1"/>
    </xf>
    <xf numFmtId="0" fontId="0" fillId="0" borderId="3" xfId="0" applyBorder="1" applyAlignment="1">
      <alignment horizontal="center" wrapText="1"/>
    </xf>
    <xf numFmtId="0" fontId="0" fillId="0" borderId="7" xfId="0" applyBorder="1"/>
    <xf numFmtId="0" fontId="0" fillId="0" borderId="8" xfId="0" applyBorder="1"/>
    <xf numFmtId="0" fontId="7" fillId="0" borderId="0" xfId="0" applyFont="1" applyBorder="1" applyAlignment="1">
      <alignment horizontal="center"/>
    </xf>
    <xf numFmtId="9" fontId="0" fillId="0" borderId="0" xfId="0" applyNumberFormat="1" applyBorder="1" applyAlignment="1">
      <alignment horizontal="center"/>
    </xf>
    <xf numFmtId="0" fontId="0" fillId="0" borderId="0" xfId="0" applyBorder="1" applyAlignment="1">
      <alignment horizontal="center"/>
    </xf>
    <xf numFmtId="9" fontId="6" fillId="0" borderId="0" xfId="0" applyNumberFormat="1" applyFont="1" applyBorder="1" applyAlignment="1">
      <alignment horizontal="right"/>
    </xf>
    <xf numFmtId="9" fontId="6" fillId="0" borderId="0" xfId="0" applyNumberFormat="1" applyFont="1" applyBorder="1" applyAlignment="1"/>
    <xf numFmtId="0" fontId="6" fillId="0" borderId="9" xfId="0" applyFont="1" applyBorder="1" applyAlignment="1">
      <alignment horizontal="right"/>
    </xf>
    <xf numFmtId="9" fontId="0" fillId="0" borderId="10" xfId="0" applyNumberFormat="1" applyBorder="1"/>
    <xf numFmtId="0" fontId="6" fillId="0" borderId="11" xfId="0" applyFont="1" applyBorder="1" applyAlignment="1">
      <alignment horizontal="right"/>
    </xf>
    <xf numFmtId="9" fontId="6" fillId="0" borderId="8" xfId="0" applyNumberFormat="1" applyFont="1" applyBorder="1" applyAlignment="1"/>
    <xf numFmtId="9" fontId="6" fillId="0" borderId="12" xfId="0" applyNumberFormat="1" applyFont="1" applyBorder="1" applyAlignment="1">
      <alignment horizontal="right"/>
    </xf>
    <xf numFmtId="9" fontId="6" fillId="0" borderId="7" xfId="0" applyNumberFormat="1" applyFont="1" applyBorder="1" applyAlignment="1"/>
    <xf numFmtId="173" fontId="0" fillId="0" borderId="13" xfId="0" applyNumberFormat="1" applyBorder="1"/>
    <xf numFmtId="173" fontId="0" fillId="0" borderId="14" xfId="0" applyNumberFormat="1" applyBorder="1"/>
    <xf numFmtId="173" fontId="0" fillId="0" borderId="15" xfId="0" applyNumberFormat="1" applyBorder="1"/>
    <xf numFmtId="173" fontId="0" fillId="0" borderId="1" xfId="0" applyNumberFormat="1" applyBorder="1"/>
    <xf numFmtId="173" fontId="0" fillId="0" borderId="16" xfId="0" applyNumberFormat="1" applyBorder="1"/>
    <xf numFmtId="173" fontId="0" fillId="0" borderId="17" xfId="0" applyNumberFormat="1" applyBorder="1"/>
    <xf numFmtId="173" fontId="0" fillId="0" borderId="2" xfId="0" applyNumberFormat="1" applyBorder="1"/>
    <xf numFmtId="174" fontId="0" fillId="0" borderId="18" xfId="0" applyNumberFormat="1" applyBorder="1"/>
    <xf numFmtId="0" fontId="0" fillId="0" borderId="19" xfId="0" applyBorder="1"/>
    <xf numFmtId="0" fontId="0" fillId="0" borderId="20" xfId="0" applyBorder="1"/>
    <xf numFmtId="2" fontId="0" fillId="0" borderId="21" xfId="0" applyNumberFormat="1" applyBorder="1"/>
    <xf numFmtId="173" fontId="0" fillId="0" borderId="22" xfId="0" applyNumberFormat="1" applyBorder="1"/>
    <xf numFmtId="173" fontId="0" fillId="0" borderId="23" xfId="0" applyNumberFormat="1" applyBorder="1"/>
    <xf numFmtId="173" fontId="0" fillId="0" borderId="24" xfId="0" applyNumberFormat="1" applyBorder="1"/>
    <xf numFmtId="173" fontId="0" fillId="0" borderId="25" xfId="0" applyNumberFormat="1" applyBorder="1"/>
    <xf numFmtId="173" fontId="0" fillId="0" borderId="26" xfId="0" applyNumberFormat="1" applyBorder="1"/>
    <xf numFmtId="0" fontId="0" fillId="0" borderId="27" xfId="0" applyBorder="1"/>
    <xf numFmtId="174" fontId="0" fillId="0" borderId="1" xfId="0" applyNumberFormat="1" applyBorder="1"/>
    <xf numFmtId="174" fontId="2" fillId="0" borderId="18" xfId="0" applyNumberFormat="1" applyFont="1" applyBorder="1"/>
    <xf numFmtId="174" fontId="2" fillId="0" borderId="1" xfId="0" applyNumberFormat="1" applyFont="1" applyBorder="1"/>
    <xf numFmtId="173" fontId="6" fillId="0" borderId="15" xfId="0" applyNumberFormat="1" applyFont="1" applyBorder="1"/>
    <xf numFmtId="173" fontId="6" fillId="0" borderId="22" xfId="0" applyNumberFormat="1" applyFont="1" applyBorder="1"/>
    <xf numFmtId="173" fontId="6" fillId="0" borderId="23" xfId="0" applyNumberFormat="1" applyFont="1" applyBorder="1"/>
    <xf numFmtId="173" fontId="6" fillId="0" borderId="24" xfId="0" applyNumberFormat="1" applyFont="1" applyBorder="1"/>
    <xf numFmtId="173" fontId="6" fillId="0" borderId="25" xfId="0" applyNumberFormat="1" applyFont="1" applyBorder="1"/>
    <xf numFmtId="173" fontId="6" fillId="0" borderId="17" xfId="0" applyNumberFormat="1" applyFont="1" applyBorder="1"/>
    <xf numFmtId="173" fontId="6" fillId="0" borderId="26" xfId="0" applyNumberFormat="1" applyFont="1" applyBorder="1"/>
    <xf numFmtId="173" fontId="6" fillId="0" borderId="1" xfId="0" applyNumberFormat="1" applyFont="1" applyBorder="1"/>
    <xf numFmtId="173" fontId="6" fillId="0" borderId="2" xfId="0" applyNumberFormat="1" applyFont="1" applyBorder="1"/>
    <xf numFmtId="173" fontId="0" fillId="0" borderId="28" xfId="0" applyNumberFormat="1" applyBorder="1"/>
    <xf numFmtId="173" fontId="0" fillId="0" borderId="29" xfId="0" applyNumberFormat="1" applyBorder="1"/>
    <xf numFmtId="173" fontId="0" fillId="0" borderId="30" xfId="0" applyNumberFormat="1" applyBorder="1"/>
    <xf numFmtId="0" fontId="0" fillId="0" borderId="31" xfId="0" applyBorder="1"/>
    <xf numFmtId="9" fontId="0" fillId="0" borderId="8" xfId="3" applyFont="1" applyBorder="1"/>
    <xf numFmtId="0" fontId="5" fillId="0" borderId="32" xfId="0" applyFont="1" applyBorder="1" applyAlignment="1">
      <alignment horizontal="right"/>
    </xf>
    <xf numFmtId="0" fontId="5" fillId="0" borderId="33" xfId="0" applyFont="1" applyBorder="1"/>
    <xf numFmtId="173" fontId="5" fillId="0" borderId="16" xfId="0" applyNumberFormat="1" applyFont="1" applyBorder="1"/>
    <xf numFmtId="173" fontId="5" fillId="0" borderId="34" xfId="0" applyNumberFormat="1" applyFont="1" applyBorder="1"/>
    <xf numFmtId="173" fontId="5" fillId="0" borderId="35" xfId="0" applyNumberFormat="1" applyFont="1" applyBorder="1"/>
    <xf numFmtId="173" fontId="5" fillId="0" borderId="36" xfId="0" applyNumberFormat="1" applyFont="1" applyBorder="1"/>
    <xf numFmtId="173" fontId="6" fillId="0" borderId="37" xfId="0" applyNumberFormat="1" applyFont="1" applyBorder="1"/>
    <xf numFmtId="174" fontId="0" fillId="0" borderId="21" xfId="0" applyNumberFormat="1" applyBorder="1"/>
    <xf numFmtId="174" fontId="0" fillId="0" borderId="37" xfId="0" applyNumberFormat="1" applyBorder="1"/>
    <xf numFmtId="174" fontId="0" fillId="0" borderId="38" xfId="0" applyNumberFormat="1" applyBorder="1"/>
    <xf numFmtId="9" fontId="0" fillId="0" borderId="0" xfId="0" applyNumberFormat="1" applyBorder="1"/>
    <xf numFmtId="9" fontId="0" fillId="0" borderId="8" xfId="0" applyNumberFormat="1" applyBorder="1"/>
    <xf numFmtId="174" fontId="0" fillId="0" borderId="39" xfId="0" applyNumberFormat="1" applyBorder="1"/>
    <xf numFmtId="173" fontId="0" fillId="0" borderId="40" xfId="0" applyNumberFormat="1" applyBorder="1"/>
    <xf numFmtId="9" fontId="0" fillId="0" borderId="11" xfId="0" applyNumberFormat="1" applyBorder="1"/>
    <xf numFmtId="9" fontId="0" fillId="0" borderId="12" xfId="0" applyNumberFormat="1" applyBorder="1"/>
    <xf numFmtId="9" fontId="0" fillId="0" borderId="36" xfId="0" applyNumberFormat="1" applyBorder="1"/>
    <xf numFmtId="9" fontId="0" fillId="0" borderId="7" xfId="0" applyNumberFormat="1" applyBorder="1"/>
    <xf numFmtId="0" fontId="0" fillId="0" borderId="26" xfId="0" applyBorder="1"/>
    <xf numFmtId="0" fontId="6" fillId="0" borderId="0" xfId="0" applyFont="1"/>
    <xf numFmtId="173" fontId="6" fillId="0" borderId="41" xfId="0" applyNumberFormat="1" applyFont="1" applyBorder="1"/>
    <xf numFmtId="173" fontId="6" fillId="0" borderId="42" xfId="0" applyNumberFormat="1" applyFont="1" applyBorder="1"/>
    <xf numFmtId="173" fontId="6" fillId="0" borderId="39" xfId="0" applyNumberFormat="1" applyFont="1" applyBorder="1"/>
    <xf numFmtId="173" fontId="0" fillId="0" borderId="41" xfId="0" applyNumberFormat="1" applyBorder="1"/>
    <xf numFmtId="0" fontId="5" fillId="0" borderId="3" xfId="0" applyFont="1" applyBorder="1" applyAlignment="1">
      <alignment horizontal="right"/>
    </xf>
    <xf numFmtId="173" fontId="5" fillId="0" borderId="28" xfId="0" applyNumberFormat="1" applyFont="1" applyBorder="1"/>
    <xf numFmtId="0" fontId="5" fillId="0" borderId="6" xfId="0" applyFont="1" applyBorder="1" applyAlignment="1">
      <alignment horizontal="right"/>
    </xf>
    <xf numFmtId="173" fontId="5" fillId="0" borderId="43" xfId="0" applyNumberFormat="1" applyFont="1" applyBorder="1"/>
    <xf numFmtId="0" fontId="5" fillId="0" borderId="27" xfId="0" applyFont="1" applyBorder="1" applyAlignment="1">
      <alignment horizontal="right"/>
    </xf>
    <xf numFmtId="173" fontId="5" fillId="0" borderId="21" xfId="0" applyNumberFormat="1" applyFont="1" applyBorder="1"/>
    <xf numFmtId="0" fontId="5" fillId="0" borderId="33" xfId="0" applyFont="1" applyBorder="1" applyAlignment="1">
      <alignment horizontal="right"/>
    </xf>
    <xf numFmtId="173" fontId="5" fillId="0" borderId="44" xfId="0" applyNumberFormat="1" applyFont="1" applyBorder="1"/>
    <xf numFmtId="173" fontId="5" fillId="0" borderId="45" xfId="0" applyNumberFormat="1" applyFont="1" applyBorder="1"/>
    <xf numFmtId="0" fontId="10" fillId="0" borderId="10" xfId="0" applyFont="1" applyBorder="1"/>
    <xf numFmtId="173" fontId="5" fillId="0" borderId="22" xfId="0" applyNumberFormat="1" applyFont="1" applyBorder="1"/>
    <xf numFmtId="173" fontId="5" fillId="0" borderId="46" xfId="0" applyNumberFormat="1" applyFont="1" applyBorder="1"/>
    <xf numFmtId="173" fontId="5" fillId="0" borderId="25" xfId="0" applyNumberFormat="1" applyFont="1" applyBorder="1"/>
    <xf numFmtId="173" fontId="5" fillId="0" borderId="47" xfId="0" applyNumberFormat="1" applyFont="1" applyBorder="1"/>
    <xf numFmtId="173" fontId="5" fillId="0" borderId="48" xfId="0" applyNumberFormat="1" applyFont="1" applyBorder="1"/>
    <xf numFmtId="173" fontId="5" fillId="0" borderId="49" xfId="0" applyNumberFormat="1" applyFont="1" applyBorder="1"/>
    <xf numFmtId="173" fontId="5" fillId="0" borderId="50" xfId="0" applyNumberFormat="1" applyFont="1" applyBorder="1"/>
    <xf numFmtId="0" fontId="11" fillId="0" borderId="0" xfId="0" applyFont="1"/>
    <xf numFmtId="0" fontId="5" fillId="0" borderId="51" xfId="0" applyFont="1" applyBorder="1" applyAlignment="1">
      <alignment horizontal="right"/>
    </xf>
    <xf numFmtId="0" fontId="5" fillId="0" borderId="34" xfId="0" applyFont="1" applyBorder="1"/>
    <xf numFmtId="0" fontId="5" fillId="0" borderId="35" xfId="0" applyFont="1" applyBorder="1"/>
    <xf numFmtId="0" fontId="5" fillId="0" borderId="16" xfId="0" applyFont="1" applyBorder="1"/>
    <xf numFmtId="0" fontId="12" fillId="0" borderId="0" xfId="0" applyFont="1"/>
    <xf numFmtId="173" fontId="0" fillId="0" borderId="52" xfId="0" applyNumberFormat="1" applyBorder="1"/>
    <xf numFmtId="173" fontId="5" fillId="0" borderId="41" xfId="0" applyNumberFormat="1" applyFont="1" applyBorder="1"/>
    <xf numFmtId="173" fontId="5" fillId="0" borderId="42" xfId="0" applyNumberFormat="1" applyFont="1" applyBorder="1"/>
    <xf numFmtId="173" fontId="5" fillId="0" borderId="53" xfId="0" applyNumberFormat="1" applyFont="1" applyBorder="1"/>
    <xf numFmtId="173" fontId="5" fillId="0" borderId="54" xfId="0" applyNumberFormat="1" applyFont="1" applyBorder="1"/>
    <xf numFmtId="0" fontId="10" fillId="0" borderId="55" xfId="0" applyFont="1" applyBorder="1"/>
    <xf numFmtId="0" fontId="0" fillId="0" borderId="56" xfId="0" applyBorder="1"/>
    <xf numFmtId="0" fontId="0" fillId="0" borderId="51" xfId="0" applyBorder="1"/>
    <xf numFmtId="0" fontId="5" fillId="0" borderId="51" xfId="0" applyFont="1" applyBorder="1"/>
    <xf numFmtId="0" fontId="6" fillId="0" borderId="55" xfId="0" applyFont="1" applyBorder="1"/>
    <xf numFmtId="0" fontId="6" fillId="0" borderId="33" xfId="0" applyFont="1" applyBorder="1"/>
    <xf numFmtId="0" fontId="3" fillId="0" borderId="0" xfId="0" applyFont="1" applyAlignment="1">
      <alignment horizontal="right"/>
    </xf>
    <xf numFmtId="0" fontId="6" fillId="0" borderId="0" xfId="0" applyFont="1" applyAlignment="1">
      <alignment horizontal="right"/>
    </xf>
    <xf numFmtId="0" fontId="3" fillId="0" borderId="0" xfId="0" applyFont="1" applyBorder="1" applyAlignment="1">
      <alignment horizontal="right"/>
    </xf>
    <xf numFmtId="0" fontId="10" fillId="0" borderId="10" xfId="0" applyFont="1" applyBorder="1" applyAlignment="1">
      <alignment horizontal="center"/>
    </xf>
    <xf numFmtId="0" fontId="6" fillId="0" borderId="9" xfId="0" applyFont="1" applyBorder="1"/>
    <xf numFmtId="0" fontId="6" fillId="0" borderId="11" xfId="0" applyFont="1" applyBorder="1"/>
    <xf numFmtId="0" fontId="6" fillId="0" borderId="12" xfId="0" applyFont="1" applyBorder="1"/>
    <xf numFmtId="0" fontId="6" fillId="0" borderId="0" xfId="0" applyFont="1" applyBorder="1"/>
    <xf numFmtId="0" fontId="6" fillId="0" borderId="0" xfId="0" applyFont="1" applyFill="1" applyBorder="1"/>
    <xf numFmtId="0" fontId="6" fillId="0" borderId="57" xfId="0" applyFont="1" applyBorder="1"/>
    <xf numFmtId="0" fontId="6" fillId="0" borderId="8" xfId="0" applyFont="1" applyBorder="1"/>
    <xf numFmtId="0" fontId="6" fillId="0" borderId="31" xfId="0" applyFont="1" applyBorder="1"/>
    <xf numFmtId="0" fontId="6" fillId="0" borderId="19" xfId="0" applyFont="1" applyBorder="1"/>
    <xf numFmtId="0" fontId="6" fillId="0" borderId="20" xfId="0" applyFont="1" applyBorder="1"/>
    <xf numFmtId="0" fontId="6" fillId="0" borderId="7" xfId="0" applyFont="1" applyBorder="1"/>
    <xf numFmtId="0" fontId="6" fillId="0" borderId="3" xfId="0" applyFont="1" applyBorder="1" applyAlignment="1">
      <alignment wrapText="1"/>
    </xf>
    <xf numFmtId="0" fontId="6" fillId="0" borderId="4" xfId="0" applyFont="1" applyBorder="1"/>
    <xf numFmtId="0" fontId="6" fillId="0" borderId="58" xfId="0" applyFont="1" applyBorder="1"/>
    <xf numFmtId="0" fontId="6" fillId="0" borderId="3" xfId="0" applyFont="1" applyBorder="1" applyAlignment="1">
      <alignment horizontal="center" wrapText="1"/>
    </xf>
    <xf numFmtId="9" fontId="6" fillId="0" borderId="10" xfId="0" applyNumberFormat="1" applyFont="1" applyBorder="1"/>
    <xf numFmtId="9" fontId="6" fillId="0" borderId="0" xfId="0" applyNumberFormat="1" applyFont="1" applyBorder="1" applyAlignment="1">
      <alignment horizontal="center"/>
    </xf>
    <xf numFmtId="0" fontId="6" fillId="0" borderId="0" xfId="0" applyFont="1" applyBorder="1" applyAlignment="1">
      <alignment horizontal="center"/>
    </xf>
    <xf numFmtId="0" fontId="6" fillId="0" borderId="3" xfId="0" applyFont="1" applyBorder="1"/>
    <xf numFmtId="0" fontId="6" fillId="0" borderId="6" xfId="0" applyFont="1" applyBorder="1"/>
    <xf numFmtId="0" fontId="6" fillId="0" borderId="56" xfId="0" applyFont="1" applyBorder="1"/>
    <xf numFmtId="0" fontId="6" fillId="0" borderId="51" xfId="0" applyFont="1" applyBorder="1"/>
    <xf numFmtId="9" fontId="6" fillId="0" borderId="10" xfId="3" applyFont="1" applyBorder="1"/>
    <xf numFmtId="9" fontId="6" fillId="0" borderId="8" xfId="3" applyFont="1" applyBorder="1"/>
    <xf numFmtId="9" fontId="6" fillId="0" borderId="7" xfId="3" applyFont="1" applyBorder="1"/>
    <xf numFmtId="9" fontId="6" fillId="0" borderId="0" xfId="3" applyFont="1"/>
    <xf numFmtId="0" fontId="6" fillId="0" borderId="10" xfId="0" applyFont="1" applyBorder="1" applyAlignment="1">
      <alignment horizontal="center" wrapText="1"/>
    </xf>
    <xf numFmtId="173" fontId="6" fillId="0" borderId="48" xfId="0" applyNumberFormat="1" applyFont="1" applyBorder="1"/>
    <xf numFmtId="173" fontId="6" fillId="0" borderId="38" xfId="0" applyNumberFormat="1" applyFont="1" applyBorder="1"/>
    <xf numFmtId="173" fontId="6" fillId="2" borderId="25" xfId="0" applyNumberFormat="1" applyFont="1" applyFill="1" applyBorder="1"/>
    <xf numFmtId="173" fontId="6" fillId="2" borderId="15" xfId="0" applyNumberFormat="1" applyFont="1" applyFill="1" applyBorder="1"/>
    <xf numFmtId="173" fontId="6" fillId="2" borderId="17" xfId="0" applyNumberFormat="1" applyFont="1" applyFill="1" applyBorder="1"/>
    <xf numFmtId="173" fontId="6" fillId="2" borderId="37" xfId="0" applyNumberFormat="1" applyFont="1" applyFill="1" applyBorder="1"/>
    <xf numFmtId="173" fontId="6" fillId="2" borderId="19" xfId="0" applyNumberFormat="1" applyFont="1" applyFill="1" applyBorder="1"/>
    <xf numFmtId="173" fontId="6" fillId="2" borderId="47" xfId="0" applyNumberFormat="1" applyFont="1" applyFill="1" applyBorder="1"/>
    <xf numFmtId="173" fontId="6" fillId="2" borderId="14" xfId="0" applyNumberFormat="1" applyFont="1" applyFill="1" applyBorder="1"/>
    <xf numFmtId="173" fontId="6" fillId="2" borderId="26" xfId="0" applyNumberFormat="1" applyFont="1" applyFill="1" applyBorder="1"/>
    <xf numFmtId="173" fontId="6" fillId="2" borderId="1" xfId="0" applyNumberFormat="1" applyFont="1" applyFill="1" applyBorder="1"/>
    <xf numFmtId="173" fontId="6" fillId="2" borderId="42" xfId="0" applyNumberFormat="1" applyFont="1" applyFill="1" applyBorder="1"/>
    <xf numFmtId="173" fontId="6" fillId="2" borderId="59" xfId="0" applyNumberFormat="1" applyFont="1" applyFill="1" applyBorder="1"/>
    <xf numFmtId="173" fontId="6" fillId="2" borderId="39" xfId="0" applyNumberFormat="1" applyFont="1" applyFill="1" applyBorder="1"/>
    <xf numFmtId="174" fontId="6" fillId="2" borderId="55" xfId="0" applyNumberFormat="1" applyFont="1" applyFill="1" applyBorder="1" applyAlignment="1">
      <alignment horizontal="center"/>
    </xf>
    <xf numFmtId="0" fontId="6" fillId="2" borderId="51" xfId="0" applyFont="1" applyFill="1" applyBorder="1" applyAlignment="1">
      <alignment wrapText="1"/>
    </xf>
    <xf numFmtId="2" fontId="6" fillId="2" borderId="33" xfId="0" applyNumberFormat="1" applyFont="1" applyFill="1" applyBorder="1" applyAlignment="1">
      <alignment horizontal="center"/>
    </xf>
    <xf numFmtId="9" fontId="6" fillId="2" borderId="33" xfId="0" applyNumberFormat="1" applyFont="1" applyFill="1" applyBorder="1" applyAlignment="1">
      <alignment horizontal="center"/>
    </xf>
    <xf numFmtId="173" fontId="6" fillId="2" borderId="29" xfId="0" applyNumberFormat="1" applyFont="1" applyFill="1" applyBorder="1"/>
    <xf numFmtId="173" fontId="6" fillId="2" borderId="60" xfId="0" applyNumberFormat="1" applyFont="1" applyFill="1" applyBorder="1"/>
    <xf numFmtId="173" fontId="6" fillId="2" borderId="40" xfId="0" applyNumberFormat="1" applyFont="1" applyFill="1" applyBorder="1"/>
    <xf numFmtId="0" fontId="6" fillId="2" borderId="50" xfId="0" applyFont="1" applyFill="1" applyBorder="1" applyAlignment="1">
      <alignment horizontal="center"/>
    </xf>
    <xf numFmtId="0" fontId="6" fillId="2" borderId="61" xfId="0" applyFont="1" applyFill="1" applyBorder="1" applyAlignment="1">
      <alignment horizontal="center"/>
    </xf>
    <xf numFmtId="0" fontId="6" fillId="2" borderId="62" xfId="0" applyFont="1" applyFill="1" applyBorder="1" applyAlignment="1">
      <alignment horizontal="center"/>
    </xf>
    <xf numFmtId="2" fontId="6" fillId="0" borderId="50" xfId="0" applyNumberFormat="1" applyFont="1" applyBorder="1" applyAlignment="1">
      <alignment horizontal="center"/>
    </xf>
    <xf numFmtId="2" fontId="6" fillId="0" borderId="44" xfId="0" applyNumberFormat="1" applyFont="1" applyBorder="1" applyAlignment="1">
      <alignment horizontal="center"/>
    </xf>
    <xf numFmtId="2" fontId="6" fillId="0" borderId="45" xfId="0" applyNumberFormat="1" applyFont="1" applyBorder="1" applyAlignment="1">
      <alignment horizontal="center"/>
    </xf>
    <xf numFmtId="0" fontId="6" fillId="0" borderId="0" xfId="0" applyFont="1" applyFill="1" applyBorder="1" applyAlignment="1">
      <alignment wrapText="1"/>
    </xf>
    <xf numFmtId="0" fontId="14" fillId="0" borderId="0" xfId="0" applyFont="1" applyBorder="1"/>
    <xf numFmtId="2" fontId="14" fillId="0" borderId="0" xfId="0" applyNumberFormat="1" applyFont="1" applyBorder="1"/>
    <xf numFmtId="173" fontId="6" fillId="0" borderId="22" xfId="0" applyNumberFormat="1" applyFont="1" applyBorder="1" applyAlignment="1">
      <alignment horizontal="right"/>
    </xf>
    <xf numFmtId="0" fontId="6" fillId="0" borderId="22" xfId="0" applyFont="1" applyBorder="1"/>
    <xf numFmtId="0" fontId="12" fillId="0" borderId="0" xfId="0" applyFont="1" applyBorder="1"/>
    <xf numFmtId="0" fontId="3" fillId="0" borderId="0" xfId="0" applyFont="1" applyBorder="1"/>
    <xf numFmtId="0" fontId="6" fillId="0" borderId="0" xfId="0" applyFont="1" applyBorder="1" applyAlignment="1">
      <alignment horizontal="center" wrapText="1"/>
    </xf>
    <xf numFmtId="173" fontId="6" fillId="0" borderId="0" xfId="0" applyNumberFormat="1" applyFont="1" applyBorder="1"/>
    <xf numFmtId="0" fontId="5" fillId="0" borderId="0" xfId="0" applyFont="1" applyBorder="1"/>
    <xf numFmtId="173" fontId="5" fillId="0" borderId="0" xfId="0" applyNumberFormat="1" applyFont="1" applyBorder="1"/>
    <xf numFmtId="9" fontId="6" fillId="0" borderId="0" xfId="3" applyFont="1" applyBorder="1"/>
    <xf numFmtId="0" fontId="6" fillId="0" borderId="0" xfId="0" applyFont="1" applyBorder="1" applyAlignment="1">
      <alignment horizontal="right"/>
    </xf>
    <xf numFmtId="0" fontId="5" fillId="0" borderId="0" xfId="0" applyFont="1" applyBorder="1" applyAlignment="1">
      <alignment horizontal="right"/>
    </xf>
    <xf numFmtId="0" fontId="0" fillId="0" borderId="0" xfId="0" applyBorder="1"/>
    <xf numFmtId="0" fontId="3" fillId="0" borderId="0" xfId="0" applyFont="1" applyBorder="1" applyAlignment="1">
      <alignment horizontal="left"/>
    </xf>
    <xf numFmtId="0" fontId="0" fillId="0" borderId="15" xfId="0" applyBorder="1"/>
    <xf numFmtId="173" fontId="6" fillId="0" borderId="14" xfId="0" applyNumberFormat="1" applyFont="1" applyBorder="1" applyAlignment="1">
      <alignment horizontal="right"/>
    </xf>
    <xf numFmtId="173" fontId="6" fillId="0" borderId="14" xfId="0" applyNumberFormat="1" applyFont="1" applyBorder="1"/>
    <xf numFmtId="0" fontId="6" fillId="0" borderId="50" xfId="0" applyFont="1" applyBorder="1"/>
    <xf numFmtId="0" fontId="6" fillId="0" borderId="29" xfId="0" applyFont="1" applyBorder="1"/>
    <xf numFmtId="173" fontId="6" fillId="0" borderId="60" xfId="0" applyNumberFormat="1" applyFont="1" applyBorder="1"/>
    <xf numFmtId="0" fontId="6" fillId="0" borderId="25" xfId="0" applyFont="1" applyBorder="1"/>
    <xf numFmtId="0" fontId="6" fillId="0" borderId="26" xfId="0" applyFont="1" applyBorder="1"/>
    <xf numFmtId="173" fontId="0" fillId="0" borderId="0" xfId="0" applyNumberFormat="1"/>
    <xf numFmtId="0" fontId="14" fillId="0" borderId="0" xfId="0" applyFont="1"/>
    <xf numFmtId="0" fontId="16" fillId="0" borderId="0" xfId="0" applyFont="1" applyAlignment="1">
      <alignment horizontal="left" indent="1"/>
    </xf>
    <xf numFmtId="0" fontId="17" fillId="0" borderId="0" xfId="0" applyFont="1" applyAlignment="1">
      <alignment horizontal="left" indent="2"/>
    </xf>
    <xf numFmtId="0" fontId="18" fillId="0" borderId="0" xfId="0" applyFont="1"/>
    <xf numFmtId="15" fontId="3" fillId="0" borderId="0" xfId="0" applyNumberFormat="1" applyFont="1"/>
    <xf numFmtId="172" fontId="0" fillId="0" borderId="0" xfId="0" applyNumberFormat="1"/>
    <xf numFmtId="172" fontId="0" fillId="0" borderId="26" xfId="0" applyNumberFormat="1" applyBorder="1"/>
    <xf numFmtId="172" fontId="0" fillId="0" borderId="1" xfId="0" applyNumberFormat="1" applyBorder="1"/>
    <xf numFmtId="172" fontId="0" fillId="0" borderId="2" xfId="0" applyNumberFormat="1" applyBorder="1"/>
    <xf numFmtId="172" fontId="6" fillId="2" borderId="26" xfId="0" applyNumberFormat="1" applyFont="1" applyFill="1" applyBorder="1"/>
    <xf numFmtId="172" fontId="6" fillId="2" borderId="1" xfId="0" applyNumberFormat="1" applyFont="1" applyFill="1" applyBorder="1"/>
    <xf numFmtId="172" fontId="6" fillId="2" borderId="2" xfId="0" applyNumberFormat="1" applyFont="1" applyFill="1" applyBorder="1"/>
    <xf numFmtId="0" fontId="13" fillId="0" borderId="0" xfId="0" applyFont="1" applyBorder="1" applyAlignment="1">
      <alignment horizontal="center"/>
    </xf>
    <xf numFmtId="0" fontId="13" fillId="0" borderId="0" xfId="0" applyFont="1" applyBorder="1" applyAlignment="1">
      <alignment horizontal="left"/>
    </xf>
    <xf numFmtId="9" fontId="14" fillId="0" borderId="0" xfId="3" applyFont="1" applyBorder="1"/>
    <xf numFmtId="0" fontId="14" fillId="0" borderId="9" xfId="0" applyFont="1" applyBorder="1"/>
    <xf numFmtId="9" fontId="14" fillId="0" borderId="63" xfId="3" applyFont="1" applyBorder="1"/>
    <xf numFmtId="0" fontId="14" fillId="0" borderId="63" xfId="0" applyFont="1" applyBorder="1"/>
    <xf numFmtId="9" fontId="14" fillId="0" borderId="63" xfId="0" applyNumberFormat="1" applyFont="1" applyBorder="1"/>
    <xf numFmtId="0" fontId="6" fillId="0" borderId="63" xfId="0" applyFont="1" applyBorder="1"/>
    <xf numFmtId="2" fontId="14" fillId="0" borderId="10" xfId="0" applyNumberFormat="1" applyFont="1" applyBorder="1"/>
    <xf numFmtId="0" fontId="0" fillId="0" borderId="11" xfId="0" applyBorder="1"/>
    <xf numFmtId="173" fontId="0" fillId="0" borderId="0" xfId="0" applyNumberFormat="1" applyBorder="1"/>
    <xf numFmtId="173" fontId="0" fillId="0" borderId="8" xfId="0" applyNumberFormat="1" applyBorder="1"/>
    <xf numFmtId="0" fontId="0" fillId="0" borderId="12" xfId="0" applyBorder="1"/>
    <xf numFmtId="173" fontId="0" fillId="0" borderId="36" xfId="0" applyNumberFormat="1" applyBorder="1"/>
    <xf numFmtId="173" fontId="0" fillId="0" borderId="7" xfId="0" applyNumberFormat="1" applyBorder="1"/>
    <xf numFmtId="173" fontId="6" fillId="0" borderId="0" xfId="0" applyNumberFormat="1" applyFont="1"/>
    <xf numFmtId="173" fontId="6" fillId="0" borderId="25" xfId="0" applyNumberFormat="1" applyFont="1" applyFill="1" applyBorder="1"/>
    <xf numFmtId="173" fontId="6" fillId="0" borderId="15" xfId="0" applyNumberFormat="1" applyFont="1" applyFill="1" applyBorder="1"/>
    <xf numFmtId="173" fontId="6" fillId="0" borderId="42" xfId="0" applyNumberFormat="1" applyFont="1" applyFill="1" applyBorder="1"/>
    <xf numFmtId="0" fontId="6" fillId="0" borderId="56" xfId="0" applyFont="1" applyFill="1" applyBorder="1"/>
    <xf numFmtId="0" fontId="6" fillId="0" borderId="8" xfId="0" applyFont="1" applyFill="1" applyBorder="1"/>
    <xf numFmtId="173" fontId="6" fillId="0" borderId="1" xfId="0" applyNumberFormat="1" applyFont="1" applyFill="1" applyBorder="1"/>
    <xf numFmtId="173" fontId="6" fillId="0" borderId="39" xfId="0" applyNumberFormat="1" applyFont="1" applyFill="1" applyBorder="1"/>
    <xf numFmtId="186" fontId="6" fillId="0" borderId="0" xfId="0" applyNumberFormat="1" applyFont="1"/>
    <xf numFmtId="0" fontId="19" fillId="0" borderId="0" xfId="0" applyFont="1"/>
    <xf numFmtId="0" fontId="6" fillId="3" borderId="0" xfId="0" applyFont="1" applyFill="1"/>
    <xf numFmtId="0" fontId="3" fillId="0" borderId="32" xfId="0" applyFont="1" applyBorder="1" applyAlignment="1">
      <alignment wrapText="1"/>
    </xf>
    <xf numFmtId="0" fontId="20" fillId="4" borderId="28" xfId="0" applyFont="1" applyFill="1" applyBorder="1" applyAlignment="1">
      <alignment horizontal="center" wrapText="1"/>
    </xf>
    <xf numFmtId="0" fontId="20" fillId="4" borderId="23" xfId="0" applyFont="1" applyFill="1" applyBorder="1" applyAlignment="1">
      <alignment horizontal="center" wrapText="1"/>
    </xf>
    <xf numFmtId="0" fontId="20" fillId="4" borderId="22" xfId="0" applyFont="1" applyFill="1" applyBorder="1"/>
    <xf numFmtId="0" fontId="20" fillId="4" borderId="23" xfId="0" applyFont="1" applyFill="1" applyBorder="1"/>
    <xf numFmtId="0" fontId="20" fillId="4" borderId="24" xfId="0" applyFont="1" applyFill="1" applyBorder="1"/>
    <xf numFmtId="0" fontId="20" fillId="4" borderId="41" xfId="0" applyFont="1" applyFill="1" applyBorder="1" applyAlignment="1">
      <alignment horizontal="center" wrapText="1"/>
    </xf>
    <xf numFmtId="0" fontId="20" fillId="4" borderId="64" xfId="0" applyFont="1" applyFill="1" applyBorder="1" applyAlignment="1">
      <alignment horizontal="center" wrapText="1"/>
    </xf>
    <xf numFmtId="0" fontId="20" fillId="4" borderId="65" xfId="0" applyFont="1" applyFill="1" applyBorder="1" applyAlignment="1">
      <alignment horizontal="center" wrapText="1"/>
    </xf>
    <xf numFmtId="0" fontId="20" fillId="4" borderId="66" xfId="0" applyFont="1" applyFill="1" applyBorder="1" applyAlignment="1">
      <alignment horizontal="center" wrapText="1"/>
    </xf>
    <xf numFmtId="0" fontId="20" fillId="4" borderId="67" xfId="0" applyFont="1" applyFill="1" applyBorder="1" applyAlignment="1">
      <alignment horizontal="center" wrapText="1"/>
    </xf>
    <xf numFmtId="0" fontId="20" fillId="4" borderId="68" xfId="0" applyFont="1" applyFill="1" applyBorder="1" applyAlignment="1">
      <alignment horizontal="center" wrapText="1"/>
    </xf>
    <xf numFmtId="0" fontId="20" fillId="4" borderId="0" xfId="0" applyFont="1" applyFill="1" applyBorder="1" applyAlignment="1">
      <alignment horizontal="center" wrapText="1"/>
    </xf>
    <xf numFmtId="0" fontId="20" fillId="4" borderId="8" xfId="0" applyFont="1" applyFill="1" applyBorder="1" applyAlignment="1">
      <alignment horizontal="center" wrapText="1"/>
    </xf>
    <xf numFmtId="0" fontId="6" fillId="0" borderId="3" xfId="0" applyFont="1" applyFill="1" applyBorder="1" applyAlignment="1">
      <alignment horizontal="center" wrapText="1"/>
    </xf>
    <xf numFmtId="0" fontId="20" fillId="4" borderId="63" xfId="0" applyFont="1" applyFill="1" applyBorder="1" applyAlignment="1">
      <alignment horizontal="center" wrapText="1"/>
    </xf>
    <xf numFmtId="0" fontId="20" fillId="4" borderId="9" xfId="0" applyFont="1" applyFill="1" applyBorder="1" applyAlignment="1">
      <alignment horizontal="center" wrapText="1"/>
    </xf>
    <xf numFmtId="0" fontId="20" fillId="4" borderId="50" xfId="0" applyFont="1" applyFill="1" applyBorder="1"/>
    <xf numFmtId="0" fontId="20" fillId="4" borderId="61" xfId="0" applyFont="1" applyFill="1" applyBorder="1" applyAlignment="1">
      <alignment horizontal="center" wrapText="1"/>
    </xf>
    <xf numFmtId="0" fontId="20" fillId="4" borderId="62" xfId="0" applyFont="1" applyFill="1" applyBorder="1" applyAlignment="1">
      <alignment horizontal="center" wrapText="1"/>
    </xf>
    <xf numFmtId="173" fontId="20" fillId="4" borderId="61" xfId="0" applyNumberFormat="1" applyFont="1" applyFill="1" applyBorder="1"/>
    <xf numFmtId="173" fontId="20" fillId="4" borderId="62" xfId="0" applyNumberFormat="1" applyFont="1" applyFill="1" applyBorder="1"/>
    <xf numFmtId="190" fontId="12" fillId="0" borderId="0" xfId="0" applyNumberFormat="1" applyFont="1"/>
    <xf numFmtId="0" fontId="5" fillId="3" borderId="0" xfId="0" applyFont="1" applyFill="1" applyAlignment="1">
      <alignment horizontal="center" vertical="center"/>
    </xf>
    <xf numFmtId="189" fontId="5" fillId="3" borderId="15" xfId="1" applyNumberFormat="1" applyFont="1" applyFill="1" applyBorder="1"/>
    <xf numFmtId="0" fontId="5" fillId="0" borderId="15" xfId="0" applyFont="1" applyBorder="1"/>
    <xf numFmtId="187" fontId="5" fillId="0" borderId="15" xfId="0" applyNumberFormat="1" applyFont="1" applyFill="1" applyBorder="1"/>
    <xf numFmtId="190" fontId="5" fillId="0" borderId="15" xfId="2" applyNumberFormat="1" applyFont="1" applyBorder="1"/>
    <xf numFmtId="189" fontId="0" fillId="0" borderId="15" xfId="1" applyNumberFormat="1" applyFont="1" applyBorder="1"/>
    <xf numFmtId="187" fontId="0" fillId="3" borderId="15" xfId="3" applyNumberFormat="1" applyFont="1" applyFill="1" applyBorder="1"/>
    <xf numFmtId="190" fontId="0" fillId="0" borderId="15" xfId="0" applyNumberFormat="1" applyBorder="1"/>
    <xf numFmtId="187" fontId="6" fillId="3" borderId="15" xfId="3" applyNumberFormat="1" applyFont="1" applyFill="1" applyBorder="1"/>
    <xf numFmtId="0" fontId="3" fillId="0" borderId="13" xfId="0" applyFont="1" applyBorder="1"/>
    <xf numFmtId="0" fontId="3" fillId="0" borderId="14" xfId="0" applyFont="1" applyBorder="1"/>
    <xf numFmtId="0" fontId="3" fillId="0" borderId="40" xfId="0" applyFont="1" applyBorder="1"/>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35396463442786"/>
          <c:y val="5.0295857988165681E-2"/>
          <c:w val="0.8384367666426954"/>
          <c:h val="0.6775147928994083"/>
        </c:manualLayout>
      </c:layout>
      <c:barChart>
        <c:barDir val="col"/>
        <c:grouping val="stacked"/>
        <c:varyColors val="0"/>
        <c:ser>
          <c:idx val="0"/>
          <c:order val="0"/>
          <c:tx>
            <c:strRef>
              <c:f>Graphs!$B$30</c:f>
              <c:strCache>
                <c:ptCount val="1"/>
                <c:pt idx="0">
                  <c:v>Internal Fixed</c:v>
                </c:pt>
              </c:strCache>
            </c:strRef>
          </c:tx>
          <c:spPr>
            <a:solidFill>
              <a:srgbClr val="0000FF"/>
            </a:solidFill>
            <a:ln w="12700">
              <a:solidFill>
                <a:srgbClr val="000000"/>
              </a:solidFill>
              <a:prstDash val="solid"/>
            </a:ln>
          </c:spPr>
          <c:invertIfNegative val="0"/>
          <c:cat>
            <c:strRef>
              <c:f>Graphs!$A$31:$A$50</c:f>
              <c:strCache>
                <c:ptCount val="20"/>
                <c:pt idx="0">
                  <c:v>Vehicle Ownership</c:v>
                </c:pt>
                <c:pt idx="1">
                  <c:v>Vehicle Operation</c:v>
                </c:pt>
                <c:pt idx="2">
                  <c:v>Travel Time</c:v>
                </c:pt>
                <c:pt idx="3">
                  <c:v>Internal Crash</c:v>
                </c:pt>
                <c:pt idx="4">
                  <c:v>External Crash</c:v>
                </c:pt>
                <c:pt idx="5">
                  <c:v>Internal Parking</c:v>
                </c:pt>
                <c:pt idx="6">
                  <c:v>External Parking</c:v>
                </c:pt>
                <c:pt idx="7">
                  <c:v>Congestion</c:v>
                </c:pt>
                <c:pt idx="8">
                  <c:v>Road Facilities</c:v>
                </c:pt>
                <c:pt idx="9">
                  <c:v>Land Value</c:v>
                </c:pt>
                <c:pt idx="10">
                  <c:v>Traffic Services</c:v>
                </c:pt>
                <c:pt idx="11">
                  <c:v>Transport Diversity</c:v>
                </c:pt>
                <c:pt idx="12">
                  <c:v>Air Pollution</c:v>
                </c:pt>
                <c:pt idx="13">
                  <c:v>GHG</c:v>
                </c:pt>
                <c:pt idx="14">
                  <c:v>Noise</c:v>
                </c:pt>
                <c:pt idx="15">
                  <c:v>Resource Externalities</c:v>
                </c:pt>
                <c:pt idx="16">
                  <c:v>Barrier Effect</c:v>
                </c:pt>
                <c:pt idx="17">
                  <c:v>Land Use Impacts</c:v>
                </c:pt>
                <c:pt idx="18">
                  <c:v>Water Pollution</c:v>
                </c:pt>
                <c:pt idx="19">
                  <c:v>Waste</c:v>
                </c:pt>
              </c:strCache>
            </c:strRef>
          </c:cat>
          <c:val>
            <c:numRef>
              <c:f>Graphs!$B$31:$B$50</c:f>
              <c:numCache>
                <c:formatCode>General</c:formatCode>
                <c:ptCount val="20"/>
                <c:pt idx="0" formatCode="0.000">
                  <c:v>0.27200000000000002</c:v>
                </c:pt>
                <c:pt idx="5" formatCode="0.000">
                  <c:v>6.4000000000000001E-2</c:v>
                </c:pt>
              </c:numCache>
            </c:numRef>
          </c:val>
          <c:extLst>
            <c:ext xmlns:c16="http://schemas.microsoft.com/office/drawing/2014/chart" uri="{C3380CC4-5D6E-409C-BE32-E72D297353CC}">
              <c16:uniqueId val="{00000000-1E2A-48A1-A913-F422A29914BC}"/>
            </c:ext>
          </c:extLst>
        </c:ser>
        <c:ser>
          <c:idx val="1"/>
          <c:order val="1"/>
          <c:tx>
            <c:strRef>
              <c:f>Graphs!$C$30</c:f>
              <c:strCache>
                <c:ptCount val="1"/>
                <c:pt idx="0">
                  <c:v>Internal Variable</c:v>
                </c:pt>
              </c:strCache>
            </c:strRef>
          </c:tx>
          <c:spPr>
            <a:solidFill>
              <a:srgbClr val="008000"/>
            </a:solidFill>
            <a:ln w="12700">
              <a:solidFill>
                <a:srgbClr val="000000"/>
              </a:solidFill>
              <a:prstDash val="solid"/>
            </a:ln>
          </c:spPr>
          <c:invertIfNegative val="0"/>
          <c:cat>
            <c:strRef>
              <c:f>Graphs!$A$31:$A$50</c:f>
              <c:strCache>
                <c:ptCount val="20"/>
                <c:pt idx="0">
                  <c:v>Vehicle Ownership</c:v>
                </c:pt>
                <c:pt idx="1">
                  <c:v>Vehicle Operation</c:v>
                </c:pt>
                <c:pt idx="2">
                  <c:v>Travel Time</c:v>
                </c:pt>
                <c:pt idx="3">
                  <c:v>Internal Crash</c:v>
                </c:pt>
                <c:pt idx="4">
                  <c:v>External Crash</c:v>
                </c:pt>
                <c:pt idx="5">
                  <c:v>Internal Parking</c:v>
                </c:pt>
                <c:pt idx="6">
                  <c:v>External Parking</c:v>
                </c:pt>
                <c:pt idx="7">
                  <c:v>Congestion</c:v>
                </c:pt>
                <c:pt idx="8">
                  <c:v>Road Facilities</c:v>
                </c:pt>
                <c:pt idx="9">
                  <c:v>Land Value</c:v>
                </c:pt>
                <c:pt idx="10">
                  <c:v>Traffic Services</c:v>
                </c:pt>
                <c:pt idx="11">
                  <c:v>Transport Diversity</c:v>
                </c:pt>
                <c:pt idx="12">
                  <c:v>Air Pollution</c:v>
                </c:pt>
                <c:pt idx="13">
                  <c:v>GHG</c:v>
                </c:pt>
                <c:pt idx="14">
                  <c:v>Noise</c:v>
                </c:pt>
                <c:pt idx="15">
                  <c:v>Resource Externalities</c:v>
                </c:pt>
                <c:pt idx="16">
                  <c:v>Barrier Effect</c:v>
                </c:pt>
                <c:pt idx="17">
                  <c:v>Land Use Impacts</c:v>
                </c:pt>
                <c:pt idx="18">
                  <c:v>Water Pollution</c:v>
                </c:pt>
                <c:pt idx="19">
                  <c:v>Waste</c:v>
                </c:pt>
              </c:strCache>
            </c:strRef>
          </c:cat>
          <c:val>
            <c:numRef>
              <c:f>Graphs!$C$31:$C$50</c:f>
              <c:numCache>
                <c:formatCode>0.000</c:formatCode>
                <c:ptCount val="20"/>
                <c:pt idx="1">
                  <c:v>0.16400000000000001</c:v>
                </c:pt>
                <c:pt idx="2">
                  <c:v>0.14574999999999999</c:v>
                </c:pt>
                <c:pt idx="3">
                  <c:v>0.11786000000000002</c:v>
                </c:pt>
              </c:numCache>
            </c:numRef>
          </c:val>
          <c:extLst>
            <c:ext xmlns:c16="http://schemas.microsoft.com/office/drawing/2014/chart" uri="{C3380CC4-5D6E-409C-BE32-E72D297353CC}">
              <c16:uniqueId val="{00000001-1E2A-48A1-A913-F422A29914BC}"/>
            </c:ext>
          </c:extLst>
        </c:ser>
        <c:ser>
          <c:idx val="2"/>
          <c:order val="2"/>
          <c:tx>
            <c:strRef>
              <c:f>Graphs!$D$30</c:f>
              <c:strCache>
                <c:ptCount val="1"/>
                <c:pt idx="0">
                  <c:v>External</c:v>
                </c:pt>
              </c:strCache>
            </c:strRef>
          </c:tx>
          <c:spPr>
            <a:solidFill>
              <a:srgbClr val="993300"/>
            </a:solidFill>
            <a:ln w="12700">
              <a:solidFill>
                <a:srgbClr val="000000"/>
              </a:solidFill>
              <a:prstDash val="solid"/>
            </a:ln>
          </c:spPr>
          <c:invertIfNegative val="0"/>
          <c:cat>
            <c:strRef>
              <c:f>Graphs!$A$31:$A$50</c:f>
              <c:strCache>
                <c:ptCount val="20"/>
                <c:pt idx="0">
                  <c:v>Vehicle Ownership</c:v>
                </c:pt>
                <c:pt idx="1">
                  <c:v>Vehicle Operation</c:v>
                </c:pt>
                <c:pt idx="2">
                  <c:v>Travel Time</c:v>
                </c:pt>
                <c:pt idx="3">
                  <c:v>Internal Crash</c:v>
                </c:pt>
                <c:pt idx="4">
                  <c:v>External Crash</c:v>
                </c:pt>
                <c:pt idx="5">
                  <c:v>Internal Parking</c:v>
                </c:pt>
                <c:pt idx="6">
                  <c:v>External Parking</c:v>
                </c:pt>
                <c:pt idx="7">
                  <c:v>Congestion</c:v>
                </c:pt>
                <c:pt idx="8">
                  <c:v>Road Facilities</c:v>
                </c:pt>
                <c:pt idx="9">
                  <c:v>Land Value</c:v>
                </c:pt>
                <c:pt idx="10">
                  <c:v>Traffic Services</c:v>
                </c:pt>
                <c:pt idx="11">
                  <c:v>Transport Diversity</c:v>
                </c:pt>
                <c:pt idx="12">
                  <c:v>Air Pollution</c:v>
                </c:pt>
                <c:pt idx="13">
                  <c:v>GHG</c:v>
                </c:pt>
                <c:pt idx="14">
                  <c:v>Noise</c:v>
                </c:pt>
                <c:pt idx="15">
                  <c:v>Resource Externalities</c:v>
                </c:pt>
                <c:pt idx="16">
                  <c:v>Barrier Effect</c:v>
                </c:pt>
                <c:pt idx="17">
                  <c:v>Land Use Impacts</c:v>
                </c:pt>
                <c:pt idx="18">
                  <c:v>Water Pollution</c:v>
                </c:pt>
                <c:pt idx="19">
                  <c:v>Waste</c:v>
                </c:pt>
              </c:strCache>
            </c:strRef>
          </c:cat>
          <c:val>
            <c:numRef>
              <c:f>Graphs!$D$31:$D$50</c:f>
              <c:numCache>
                <c:formatCode>0.000</c:formatCode>
                <c:ptCount val="20"/>
                <c:pt idx="4">
                  <c:v>5.5000000000000007E-2</c:v>
                </c:pt>
                <c:pt idx="6">
                  <c:v>6.0000000000000005E-2</c:v>
                </c:pt>
                <c:pt idx="7">
                  <c:v>3.4000000000000002E-2</c:v>
                </c:pt>
                <c:pt idx="8">
                  <c:v>2.1999999999999999E-2</c:v>
                </c:pt>
                <c:pt idx="9">
                  <c:v>3.4000000000000002E-2</c:v>
                </c:pt>
                <c:pt idx="10">
                  <c:v>1.2E-2</c:v>
                </c:pt>
                <c:pt idx="11">
                  <c:v>7.000000000000001E-3</c:v>
                </c:pt>
                <c:pt idx="12">
                  <c:v>3.4799999999999998E-2</c:v>
                </c:pt>
                <c:pt idx="13">
                  <c:v>1.66E-2</c:v>
                </c:pt>
                <c:pt idx="14">
                  <c:v>1.06E-2</c:v>
                </c:pt>
                <c:pt idx="15">
                  <c:v>3.8800000000000001E-2</c:v>
                </c:pt>
                <c:pt idx="16">
                  <c:v>1.38E-2</c:v>
                </c:pt>
                <c:pt idx="17">
                  <c:v>6.6400000000000001E-2</c:v>
                </c:pt>
                <c:pt idx="18">
                  <c:v>1.4000000000000002E-2</c:v>
                </c:pt>
                <c:pt idx="19">
                  <c:v>4.0000000000000007E-4</c:v>
                </c:pt>
              </c:numCache>
            </c:numRef>
          </c:val>
          <c:extLst>
            <c:ext xmlns:c16="http://schemas.microsoft.com/office/drawing/2014/chart" uri="{C3380CC4-5D6E-409C-BE32-E72D297353CC}">
              <c16:uniqueId val="{00000002-1E2A-48A1-A913-F422A29914BC}"/>
            </c:ext>
          </c:extLst>
        </c:ser>
        <c:dLbls>
          <c:showLegendKey val="0"/>
          <c:showVal val="0"/>
          <c:showCatName val="0"/>
          <c:showSerName val="0"/>
          <c:showPercent val="0"/>
          <c:showBubbleSize val="0"/>
        </c:dLbls>
        <c:gapWidth val="150"/>
        <c:overlap val="100"/>
        <c:axId val="710942575"/>
        <c:axId val="1"/>
      </c:barChart>
      <c:catAx>
        <c:axId val="710942575"/>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0.28999999999999998"/>
        </c:scaling>
        <c:delete val="0"/>
        <c:axPos val="l"/>
        <c:title>
          <c:tx>
            <c:rich>
              <a:bodyPr/>
              <a:lstStyle/>
              <a:p>
                <a:pPr>
                  <a:defRPr sz="1000" b="1" i="0" u="none" strike="noStrike" baseline="0">
                    <a:solidFill>
                      <a:srgbClr val="000000"/>
                    </a:solidFill>
                    <a:latin typeface="Arial"/>
                    <a:ea typeface="Arial"/>
                    <a:cs typeface="Arial"/>
                  </a:defRPr>
                </a:pPr>
                <a:r>
                  <a:rPr lang="en-US"/>
                  <a:t>2007 U.S. Dollars Per Vehicle-Mile</a:t>
                </a:r>
              </a:p>
            </c:rich>
          </c:tx>
          <c:layout>
            <c:manualLayout>
              <c:xMode val="edge"/>
              <c:yMode val="edge"/>
              <c:x val="8.5034262609065756E-3"/>
              <c:y val="6.508880051965335E-2"/>
            </c:manualLayout>
          </c:layout>
          <c:overlay val="0"/>
          <c:spPr>
            <a:noFill/>
            <a:ln w="25400">
              <a:noFill/>
            </a:ln>
          </c:spPr>
        </c:title>
        <c:numFmt formatCode="\$#,##0.00_);\(\$#,##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10942575"/>
        <c:crosses val="autoZero"/>
        <c:crossBetween val="between"/>
      </c:valAx>
      <c:spPr>
        <a:solidFill>
          <a:srgbClr val="FFFFFF"/>
        </a:solidFill>
        <a:ln w="12700">
          <a:solidFill>
            <a:srgbClr val="808080"/>
          </a:solidFill>
          <a:prstDash val="solid"/>
        </a:ln>
      </c:spPr>
    </c:plotArea>
    <c:legend>
      <c:legendPos val="r"/>
      <c:layout>
        <c:manualLayout>
          <c:xMode val="edge"/>
          <c:yMode val="edge"/>
          <c:x val="0.65731806767397316"/>
          <c:y val="0.14487428508056213"/>
          <c:w val="0.20541187486699297"/>
          <c:h val="0.2112748934552195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21502928579231"/>
          <c:y val="0.12403147722670341"/>
          <c:w val="0.75570944748289337"/>
          <c:h val="0.68217312474686875"/>
        </c:manualLayout>
      </c:layout>
      <c:barChart>
        <c:barDir val="col"/>
        <c:grouping val="stacked"/>
        <c:varyColors val="0"/>
        <c:ser>
          <c:idx val="0"/>
          <c:order val="0"/>
          <c:tx>
            <c:strRef>
              <c:f>Graphs!$A$90</c:f>
              <c:strCache>
                <c:ptCount val="1"/>
                <c:pt idx="0">
                  <c:v>Internal Fixed</c:v>
                </c:pt>
              </c:strCache>
            </c:strRef>
          </c:tx>
          <c:spPr>
            <a:solidFill>
              <a:srgbClr val="0000FF"/>
            </a:solidFill>
            <a:ln w="12700">
              <a:solidFill>
                <a:srgbClr val="000000"/>
              </a:solidFill>
              <a:prstDash val="solid"/>
            </a:ln>
          </c:spPr>
          <c:invertIfNegative val="0"/>
          <c:cat>
            <c:strRef>
              <c:f>Graphs!$B$89:$E$89</c:f>
              <c:strCache>
                <c:ptCount val="4"/>
                <c:pt idx="0">
                  <c:v>Urban Peak</c:v>
                </c:pt>
                <c:pt idx="1">
                  <c:v>Urban Off-Peak</c:v>
                </c:pt>
                <c:pt idx="2">
                  <c:v>Rural</c:v>
                </c:pt>
                <c:pt idx="3">
                  <c:v>Average</c:v>
                </c:pt>
              </c:strCache>
            </c:strRef>
          </c:cat>
          <c:val>
            <c:numRef>
              <c:f>Graphs!$B$90:$E$90</c:f>
              <c:numCache>
                <c:formatCode>0.000</c:formatCode>
                <c:ptCount val="4"/>
                <c:pt idx="0">
                  <c:v>0.35200000000000004</c:v>
                </c:pt>
                <c:pt idx="1">
                  <c:v>0.35200000000000004</c:v>
                </c:pt>
                <c:pt idx="2">
                  <c:v>0.312</c:v>
                </c:pt>
                <c:pt idx="3">
                  <c:v>0.33600000000000002</c:v>
                </c:pt>
              </c:numCache>
            </c:numRef>
          </c:val>
          <c:extLst>
            <c:ext xmlns:c16="http://schemas.microsoft.com/office/drawing/2014/chart" uri="{C3380CC4-5D6E-409C-BE32-E72D297353CC}">
              <c16:uniqueId val="{00000000-E31A-4FF9-97D2-D342C6C75E0F}"/>
            </c:ext>
          </c:extLst>
        </c:ser>
        <c:ser>
          <c:idx val="1"/>
          <c:order val="1"/>
          <c:tx>
            <c:strRef>
              <c:f>Graphs!$A$91</c:f>
              <c:strCache>
                <c:ptCount val="1"/>
                <c:pt idx="0">
                  <c:v>Internal Variable</c:v>
                </c:pt>
              </c:strCache>
            </c:strRef>
          </c:tx>
          <c:spPr>
            <a:solidFill>
              <a:srgbClr val="008000"/>
            </a:solidFill>
            <a:ln w="12700">
              <a:solidFill>
                <a:srgbClr val="000000"/>
              </a:solidFill>
              <a:prstDash val="solid"/>
            </a:ln>
          </c:spPr>
          <c:invertIfNegative val="0"/>
          <c:cat>
            <c:strRef>
              <c:f>Graphs!$B$89:$E$89</c:f>
              <c:strCache>
                <c:ptCount val="4"/>
                <c:pt idx="0">
                  <c:v>Urban Peak</c:v>
                </c:pt>
                <c:pt idx="1">
                  <c:v>Urban Off-Peak</c:v>
                </c:pt>
                <c:pt idx="2">
                  <c:v>Rural</c:v>
                </c:pt>
                <c:pt idx="3">
                  <c:v>Average</c:v>
                </c:pt>
              </c:strCache>
            </c:strRef>
          </c:cat>
          <c:val>
            <c:numRef>
              <c:f>Graphs!$B$91:$E$91</c:f>
              <c:numCache>
                <c:formatCode>0.000</c:formatCode>
                <c:ptCount val="4"/>
                <c:pt idx="0">
                  <c:v>0.60155000000000003</c:v>
                </c:pt>
                <c:pt idx="1">
                  <c:v>0.40599999999999997</c:v>
                </c:pt>
                <c:pt idx="2">
                  <c:v>0.36224999999999996</c:v>
                </c:pt>
                <c:pt idx="3">
                  <c:v>0.42760999999999999</c:v>
                </c:pt>
              </c:numCache>
            </c:numRef>
          </c:val>
          <c:extLst>
            <c:ext xmlns:c16="http://schemas.microsoft.com/office/drawing/2014/chart" uri="{C3380CC4-5D6E-409C-BE32-E72D297353CC}">
              <c16:uniqueId val="{00000001-E31A-4FF9-97D2-D342C6C75E0F}"/>
            </c:ext>
          </c:extLst>
        </c:ser>
        <c:ser>
          <c:idx val="2"/>
          <c:order val="2"/>
          <c:tx>
            <c:strRef>
              <c:f>Graphs!$A$92</c:f>
              <c:strCache>
                <c:ptCount val="1"/>
                <c:pt idx="0">
                  <c:v>External</c:v>
                </c:pt>
              </c:strCache>
            </c:strRef>
          </c:tx>
          <c:spPr>
            <a:solidFill>
              <a:srgbClr val="800000"/>
            </a:solidFill>
            <a:ln w="12700">
              <a:solidFill>
                <a:srgbClr val="000000"/>
              </a:solidFill>
              <a:prstDash val="solid"/>
            </a:ln>
          </c:spPr>
          <c:invertIfNegative val="0"/>
          <c:cat>
            <c:strRef>
              <c:f>Graphs!$B$89:$E$89</c:f>
              <c:strCache>
                <c:ptCount val="4"/>
                <c:pt idx="0">
                  <c:v>Urban Peak</c:v>
                </c:pt>
                <c:pt idx="1">
                  <c:v>Urban Off-Peak</c:v>
                </c:pt>
                <c:pt idx="2">
                  <c:v>Rural</c:v>
                </c:pt>
                <c:pt idx="3">
                  <c:v>Average</c:v>
                </c:pt>
              </c:strCache>
            </c:strRef>
          </c:cat>
          <c:val>
            <c:numRef>
              <c:f>Graphs!$B$92:$E$92</c:f>
              <c:numCache>
                <c:formatCode>0.000</c:formatCode>
                <c:ptCount val="4"/>
                <c:pt idx="0">
                  <c:v>0.68240000000000012</c:v>
                </c:pt>
                <c:pt idx="1">
                  <c:v>0.43940000000000007</c:v>
                </c:pt>
                <c:pt idx="2">
                  <c:v>0.26790000000000008</c:v>
                </c:pt>
                <c:pt idx="3">
                  <c:v>0.41940000000000005</c:v>
                </c:pt>
              </c:numCache>
            </c:numRef>
          </c:val>
          <c:extLst>
            <c:ext xmlns:c16="http://schemas.microsoft.com/office/drawing/2014/chart" uri="{C3380CC4-5D6E-409C-BE32-E72D297353CC}">
              <c16:uniqueId val="{00000002-E31A-4FF9-97D2-D342C6C75E0F}"/>
            </c:ext>
          </c:extLst>
        </c:ser>
        <c:dLbls>
          <c:showLegendKey val="0"/>
          <c:showVal val="0"/>
          <c:showCatName val="0"/>
          <c:showSerName val="0"/>
          <c:showPercent val="0"/>
          <c:showBubbleSize val="0"/>
        </c:dLbls>
        <c:gapWidth val="150"/>
        <c:overlap val="100"/>
        <c:axId val="710950255"/>
        <c:axId val="1"/>
      </c:barChart>
      <c:catAx>
        <c:axId val="71095025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900" b="1" i="0" u="none" strike="noStrike" baseline="0">
                    <a:solidFill>
                      <a:srgbClr val="000000"/>
                    </a:solidFill>
                    <a:latin typeface="Arial"/>
                    <a:ea typeface="Arial"/>
                    <a:cs typeface="Arial"/>
                  </a:defRPr>
                </a:pPr>
                <a:r>
                  <a:rPr lang="en-US"/>
                  <a:t>1996 U.S. Dollars Per Vehicle-Mile</a:t>
                </a:r>
              </a:p>
            </c:rich>
          </c:tx>
          <c:layout>
            <c:manualLayout>
              <c:xMode val="edge"/>
              <c:yMode val="edge"/>
              <c:x val="4.3378959897454682E-2"/>
              <c:y val="8.9147883232153224E-2"/>
            </c:manualLayout>
          </c:layout>
          <c:overlay val="0"/>
          <c:spPr>
            <a:noFill/>
            <a:ln w="25400">
              <a:noFill/>
            </a:ln>
          </c:spPr>
        </c:title>
        <c:numFmt formatCode="\$#,##0.00_);\(\$#,##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10950255"/>
        <c:crosses val="autoZero"/>
        <c:crossBetween val="between"/>
      </c:valAx>
      <c:spPr>
        <a:solidFill>
          <a:srgbClr val="FFFFFF"/>
        </a:solidFill>
        <a:ln w="12700">
          <a:solidFill>
            <a:srgbClr val="808080"/>
          </a:solidFill>
          <a:prstDash val="solid"/>
        </a:ln>
      </c:spPr>
    </c:plotArea>
    <c:legend>
      <c:legendPos val="r"/>
      <c:layout>
        <c:manualLayout>
          <c:xMode val="edge"/>
          <c:yMode val="edge"/>
          <c:wMode val="edge"/>
          <c:hMode val="edge"/>
          <c:x val="0.50873763962644203"/>
          <c:y val="2.0357035523231353E-2"/>
          <c:w val="0.78490958615638162"/>
          <c:h val="0.26209492897357295"/>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89280868385345"/>
          <c:y val="6.1728643135300666E-2"/>
          <c:w val="0.82632293080054275"/>
          <c:h val="0.52675108808789906"/>
        </c:manualLayout>
      </c:layout>
      <c:barChart>
        <c:barDir val="col"/>
        <c:grouping val="stacked"/>
        <c:varyColors val="0"/>
        <c:ser>
          <c:idx val="0"/>
          <c:order val="0"/>
          <c:tx>
            <c:strRef>
              <c:f>Graphs!$A$112</c:f>
              <c:strCache>
                <c:ptCount val="1"/>
                <c:pt idx="0">
                  <c:v>Internal Fixed</c:v>
                </c:pt>
              </c:strCache>
            </c:strRef>
          </c:tx>
          <c:spPr>
            <a:solidFill>
              <a:srgbClr val="3366FF"/>
            </a:solidFill>
            <a:ln w="12700">
              <a:solidFill>
                <a:srgbClr val="000000"/>
              </a:solidFill>
              <a:prstDash val="solid"/>
            </a:ln>
          </c:spPr>
          <c:invertIfNegative val="0"/>
          <c:cat>
            <c:strRef>
              <c:f>Graphs!$B$111:$L$111</c:f>
              <c:strCache>
                <c:ptCount val="11"/>
                <c:pt idx="0">
                  <c:v>Average Car</c:v>
                </c:pt>
                <c:pt idx="1">
                  <c:v>Compact Car</c:v>
                </c:pt>
                <c:pt idx="2">
                  <c:v>Electric Car</c:v>
                </c:pt>
                <c:pt idx="3">
                  <c:v>Van or Pickup</c:v>
                </c:pt>
                <c:pt idx="4">
                  <c:v>Rideshare Passenger</c:v>
                </c:pt>
                <c:pt idx="5">
                  <c:v>Diesel Bus</c:v>
                </c:pt>
                <c:pt idx="6">
                  <c:v>Electric Trolley</c:v>
                </c:pt>
                <c:pt idx="7">
                  <c:v>Motor-cycle</c:v>
                </c:pt>
                <c:pt idx="8">
                  <c:v>Bicycle</c:v>
                </c:pt>
                <c:pt idx="9">
                  <c:v>Walk</c:v>
                </c:pt>
                <c:pt idx="10">
                  <c:v>Telework</c:v>
                </c:pt>
              </c:strCache>
            </c:strRef>
          </c:cat>
          <c:val>
            <c:numRef>
              <c:f>Graphs!$B$112:$L$112</c:f>
              <c:numCache>
                <c:formatCode>0.000</c:formatCode>
                <c:ptCount val="11"/>
                <c:pt idx="0">
                  <c:v>0.24106666666666671</c:v>
                </c:pt>
                <c:pt idx="1">
                  <c:v>0.2130787878787879</c:v>
                </c:pt>
                <c:pt idx="2">
                  <c:v>0.29041212121212129</c:v>
                </c:pt>
                <c:pt idx="3">
                  <c:v>0.29970909090909092</c:v>
                </c:pt>
                <c:pt idx="4">
                  <c:v>0</c:v>
                </c:pt>
                <c:pt idx="5">
                  <c:v>0</c:v>
                </c:pt>
                <c:pt idx="6">
                  <c:v>0</c:v>
                </c:pt>
                <c:pt idx="7">
                  <c:v>0.3842000000000001</c:v>
                </c:pt>
                <c:pt idx="8">
                  <c:v>6.9800000000000001E-2</c:v>
                </c:pt>
                <c:pt idx="9">
                  <c:v>0</c:v>
                </c:pt>
                <c:pt idx="10">
                  <c:v>0.26400000000000001</c:v>
                </c:pt>
              </c:numCache>
            </c:numRef>
          </c:val>
          <c:extLst>
            <c:ext xmlns:c16="http://schemas.microsoft.com/office/drawing/2014/chart" uri="{C3380CC4-5D6E-409C-BE32-E72D297353CC}">
              <c16:uniqueId val="{00000000-5A32-4D7F-B124-73C5468B5F08}"/>
            </c:ext>
          </c:extLst>
        </c:ser>
        <c:ser>
          <c:idx val="1"/>
          <c:order val="1"/>
          <c:tx>
            <c:strRef>
              <c:f>Graphs!$A$113</c:f>
              <c:strCache>
                <c:ptCount val="1"/>
                <c:pt idx="0">
                  <c:v>Internal Variable</c:v>
                </c:pt>
              </c:strCache>
            </c:strRef>
          </c:tx>
          <c:spPr>
            <a:solidFill>
              <a:srgbClr val="008000"/>
            </a:solidFill>
            <a:ln w="12700">
              <a:solidFill>
                <a:srgbClr val="000000"/>
              </a:solidFill>
              <a:prstDash val="solid"/>
            </a:ln>
          </c:spPr>
          <c:invertIfNegative val="0"/>
          <c:cat>
            <c:strRef>
              <c:f>Graphs!$B$111:$L$111</c:f>
              <c:strCache>
                <c:ptCount val="11"/>
                <c:pt idx="0">
                  <c:v>Average Car</c:v>
                </c:pt>
                <c:pt idx="1">
                  <c:v>Compact Car</c:v>
                </c:pt>
                <c:pt idx="2">
                  <c:v>Electric Car</c:v>
                </c:pt>
                <c:pt idx="3">
                  <c:v>Van or Pickup</c:v>
                </c:pt>
                <c:pt idx="4">
                  <c:v>Rideshare Passenger</c:v>
                </c:pt>
                <c:pt idx="5">
                  <c:v>Diesel Bus</c:v>
                </c:pt>
                <c:pt idx="6">
                  <c:v>Electric Trolley</c:v>
                </c:pt>
                <c:pt idx="7">
                  <c:v>Motor-cycle</c:v>
                </c:pt>
                <c:pt idx="8">
                  <c:v>Bicycle</c:v>
                </c:pt>
                <c:pt idx="9">
                  <c:v>Walk</c:v>
                </c:pt>
                <c:pt idx="10">
                  <c:v>Telework</c:v>
                </c:pt>
              </c:strCache>
            </c:strRef>
          </c:cat>
          <c:val>
            <c:numRef>
              <c:f>Graphs!$B$113:$L$113</c:f>
              <c:numCache>
                <c:formatCode>0.000</c:formatCode>
                <c:ptCount val="11"/>
                <c:pt idx="0">
                  <c:v>0.31423939393939393</c:v>
                </c:pt>
                <c:pt idx="1">
                  <c:v>0.29066969696969697</c:v>
                </c:pt>
                <c:pt idx="2">
                  <c:v>0.36246969696969689</c:v>
                </c:pt>
                <c:pt idx="3">
                  <c:v>0.36246969696969689</c:v>
                </c:pt>
                <c:pt idx="4">
                  <c:v>0.18659999999999999</c:v>
                </c:pt>
                <c:pt idx="5">
                  <c:v>0.50212000000000001</c:v>
                </c:pt>
                <c:pt idx="6">
                  <c:v>0.47072000000000003</c:v>
                </c:pt>
                <c:pt idx="7">
                  <c:v>0.76069999999999993</c:v>
                </c:pt>
                <c:pt idx="8">
                  <c:v>0.49650000000000005</c:v>
                </c:pt>
                <c:pt idx="9">
                  <c:v>1.3859999999999999</c:v>
                </c:pt>
                <c:pt idx="10">
                  <c:v>0</c:v>
                </c:pt>
              </c:numCache>
            </c:numRef>
          </c:val>
          <c:extLst>
            <c:ext xmlns:c16="http://schemas.microsoft.com/office/drawing/2014/chart" uri="{C3380CC4-5D6E-409C-BE32-E72D297353CC}">
              <c16:uniqueId val="{00000001-5A32-4D7F-B124-73C5468B5F08}"/>
            </c:ext>
          </c:extLst>
        </c:ser>
        <c:ser>
          <c:idx val="2"/>
          <c:order val="2"/>
          <c:tx>
            <c:strRef>
              <c:f>Graphs!$A$114</c:f>
              <c:strCache>
                <c:ptCount val="1"/>
                <c:pt idx="0">
                  <c:v>External</c:v>
                </c:pt>
              </c:strCache>
            </c:strRef>
          </c:tx>
          <c:spPr>
            <a:solidFill>
              <a:srgbClr val="993300"/>
            </a:solidFill>
            <a:ln w="12700">
              <a:solidFill>
                <a:srgbClr val="000000"/>
              </a:solidFill>
              <a:prstDash val="solid"/>
            </a:ln>
          </c:spPr>
          <c:invertIfNegative val="0"/>
          <c:cat>
            <c:strRef>
              <c:f>Graphs!$B$111:$L$111</c:f>
              <c:strCache>
                <c:ptCount val="11"/>
                <c:pt idx="0">
                  <c:v>Average Car</c:v>
                </c:pt>
                <c:pt idx="1">
                  <c:v>Compact Car</c:v>
                </c:pt>
                <c:pt idx="2">
                  <c:v>Electric Car</c:v>
                </c:pt>
                <c:pt idx="3">
                  <c:v>Van or Pickup</c:v>
                </c:pt>
                <c:pt idx="4">
                  <c:v>Rideshare Passenger</c:v>
                </c:pt>
                <c:pt idx="5">
                  <c:v>Diesel Bus</c:v>
                </c:pt>
                <c:pt idx="6">
                  <c:v>Electric Trolley</c:v>
                </c:pt>
                <c:pt idx="7">
                  <c:v>Motor-cycle</c:v>
                </c:pt>
                <c:pt idx="8">
                  <c:v>Bicycle</c:v>
                </c:pt>
                <c:pt idx="9">
                  <c:v>Walk</c:v>
                </c:pt>
                <c:pt idx="10">
                  <c:v>Telework</c:v>
                </c:pt>
              </c:strCache>
            </c:strRef>
          </c:cat>
          <c:val>
            <c:numRef>
              <c:f>Graphs!$B$114:$L$114</c:f>
              <c:numCache>
                <c:formatCode>0.000</c:formatCode>
                <c:ptCount val="11"/>
                <c:pt idx="0">
                  <c:v>0.31268606060606063</c:v>
                </c:pt>
                <c:pt idx="1">
                  <c:v>0.29628606060606066</c:v>
                </c:pt>
                <c:pt idx="2">
                  <c:v>0.28060121212121214</c:v>
                </c:pt>
                <c:pt idx="3">
                  <c:v>0.35229818181818184</c:v>
                </c:pt>
                <c:pt idx="4">
                  <c:v>2.2000000000000001E-3</c:v>
                </c:pt>
                <c:pt idx="5">
                  <c:v>0.43983519999999998</c:v>
                </c:pt>
                <c:pt idx="6">
                  <c:v>0.43256133333333335</c:v>
                </c:pt>
                <c:pt idx="7">
                  <c:v>0.52740000000000009</c:v>
                </c:pt>
                <c:pt idx="8">
                  <c:v>1.3600000000000001E-2</c:v>
                </c:pt>
                <c:pt idx="9">
                  <c:v>8.4000000000000012E-3</c:v>
                </c:pt>
                <c:pt idx="10">
                  <c:v>7.1199999999999999E-2</c:v>
                </c:pt>
              </c:numCache>
            </c:numRef>
          </c:val>
          <c:extLst>
            <c:ext xmlns:c16="http://schemas.microsoft.com/office/drawing/2014/chart" uri="{C3380CC4-5D6E-409C-BE32-E72D297353CC}">
              <c16:uniqueId val="{00000002-5A32-4D7F-B124-73C5468B5F08}"/>
            </c:ext>
          </c:extLst>
        </c:ser>
        <c:dLbls>
          <c:showLegendKey val="0"/>
          <c:showVal val="0"/>
          <c:showCatName val="0"/>
          <c:showSerName val="0"/>
          <c:showPercent val="0"/>
          <c:showBubbleSize val="0"/>
        </c:dLbls>
        <c:gapWidth val="150"/>
        <c:overlap val="100"/>
        <c:axId val="710941135"/>
        <c:axId val="1"/>
      </c:barChart>
      <c:catAx>
        <c:axId val="710941135"/>
        <c:scaling>
          <c:orientation val="minMax"/>
        </c:scaling>
        <c:delete val="0"/>
        <c:axPos val="b"/>
        <c:numFmt formatCode="0.000" sourceLinked="0"/>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1"/>
        <c:tickMarkSkip val="1"/>
        <c:noMultiLvlLbl val="0"/>
      </c:catAx>
      <c:valAx>
        <c:axId val="1"/>
        <c:scaling>
          <c:orientation val="minMax"/>
          <c:min val="0"/>
        </c:scaling>
        <c:delete val="0"/>
        <c:axPos val="l"/>
        <c:title>
          <c:tx>
            <c:rich>
              <a:bodyPr/>
              <a:lstStyle/>
              <a:p>
                <a:pPr>
                  <a:defRPr sz="900" b="1" i="0" u="none" strike="noStrike" baseline="0">
                    <a:solidFill>
                      <a:srgbClr val="000000"/>
                    </a:solidFill>
                    <a:latin typeface="Arial"/>
                    <a:ea typeface="Arial"/>
                    <a:cs typeface="Arial"/>
                  </a:defRPr>
                </a:pPr>
                <a:r>
                  <a:rPr lang="en-US"/>
                  <a:t>1996 U.S. Dollars Per Passenger-Mile</a:t>
                </a:r>
              </a:p>
            </c:rich>
          </c:tx>
          <c:layout>
            <c:manualLayout>
              <c:xMode val="edge"/>
              <c:yMode val="edge"/>
              <c:x val="8.1411077925604133E-2"/>
              <c:y val="2.0576104457531042E-2"/>
            </c:manualLayout>
          </c:layout>
          <c:overlay val="0"/>
          <c:spPr>
            <a:noFill/>
            <a:ln w="25400">
              <a:noFill/>
            </a:ln>
          </c:spPr>
        </c:title>
        <c:numFmt formatCode="\$#,##0.00_);\(\$#,##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10941135"/>
        <c:crosses val="autoZero"/>
        <c:crossBetween val="between"/>
      </c:valAx>
      <c:spPr>
        <a:solidFill>
          <a:srgbClr val="FFFFFF"/>
        </a:solidFill>
        <a:ln w="12700">
          <a:solidFill>
            <a:srgbClr val="808080"/>
          </a:solidFill>
          <a:prstDash val="solid"/>
        </a:ln>
      </c:spPr>
    </c:plotArea>
    <c:legend>
      <c:legendPos val="r"/>
      <c:layout>
        <c:manualLayout>
          <c:xMode val="edge"/>
          <c:yMode val="edge"/>
          <c:wMode val="edge"/>
          <c:hMode val="edge"/>
          <c:x val="0.19742017377138202"/>
          <c:y val="2.2409845828095017E-2"/>
          <c:w val="0.36121857181645395"/>
          <c:h val="0.31653719755618787"/>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4923968456218"/>
          <c:y val="0.11981593780587964"/>
          <c:w val="0.43799528724244419"/>
          <c:h val="0.7649786798375392"/>
        </c:manualLayout>
      </c:layout>
      <c:pieChart>
        <c:varyColors val="1"/>
        <c:ser>
          <c:idx val="0"/>
          <c:order val="0"/>
          <c:spPr>
            <a:solidFill>
              <a:srgbClr val="9999FF"/>
            </a:solidFill>
            <a:ln w="12700">
              <a:solidFill>
                <a:srgbClr val="000000"/>
              </a:solidFill>
              <a:prstDash val="solid"/>
            </a:ln>
          </c:spPr>
          <c:dPt>
            <c:idx val="0"/>
            <c:bubble3D val="0"/>
            <c:spPr>
              <a:solidFill>
                <a:srgbClr val="0000FF"/>
              </a:solidFill>
              <a:ln w="12700">
                <a:solidFill>
                  <a:srgbClr val="000000"/>
                </a:solidFill>
                <a:prstDash val="solid"/>
              </a:ln>
            </c:spPr>
            <c:extLst>
              <c:ext xmlns:c16="http://schemas.microsoft.com/office/drawing/2014/chart" uri="{C3380CC4-5D6E-409C-BE32-E72D297353CC}">
                <c16:uniqueId val="{00000000-4520-4795-804D-8A490E848B27}"/>
              </c:ext>
            </c:extLst>
          </c:dPt>
          <c:dPt>
            <c:idx val="1"/>
            <c:bubble3D val="0"/>
            <c:spPr>
              <a:solidFill>
                <a:srgbClr val="008000"/>
              </a:solidFill>
              <a:ln w="12700">
                <a:solidFill>
                  <a:srgbClr val="000000"/>
                </a:solidFill>
                <a:prstDash val="solid"/>
              </a:ln>
            </c:spPr>
            <c:extLst>
              <c:ext xmlns:c16="http://schemas.microsoft.com/office/drawing/2014/chart" uri="{C3380CC4-5D6E-409C-BE32-E72D297353CC}">
                <c16:uniqueId val="{00000001-4520-4795-804D-8A490E848B27}"/>
              </c:ext>
            </c:extLst>
          </c:dPt>
          <c:dPt>
            <c:idx val="2"/>
            <c:bubble3D val="0"/>
            <c:spPr>
              <a:solidFill>
                <a:srgbClr val="800000"/>
              </a:solidFill>
              <a:ln w="12700">
                <a:solidFill>
                  <a:srgbClr val="000000"/>
                </a:solidFill>
                <a:prstDash val="solid"/>
              </a:ln>
            </c:spPr>
            <c:extLst>
              <c:ext xmlns:c16="http://schemas.microsoft.com/office/drawing/2014/chart" uri="{C3380CC4-5D6E-409C-BE32-E72D297353CC}">
                <c16:uniqueId val="{00000002-4520-4795-804D-8A490E848B27}"/>
              </c:ext>
            </c:extLst>
          </c:dPt>
          <c:cat>
            <c:strRef>
              <c:f>Graphs!$A$67:$A$69</c:f>
              <c:strCache>
                <c:ptCount val="3"/>
                <c:pt idx="0">
                  <c:v>Internal Fixed</c:v>
                </c:pt>
                <c:pt idx="1">
                  <c:v>Internal Variable</c:v>
                </c:pt>
                <c:pt idx="2">
                  <c:v>External</c:v>
                </c:pt>
              </c:strCache>
            </c:strRef>
          </c:cat>
          <c:val>
            <c:numRef>
              <c:f>Graphs!$B$67:$B$69</c:f>
              <c:numCache>
                <c:formatCode>0.000</c:formatCode>
                <c:ptCount val="3"/>
                <c:pt idx="0">
                  <c:v>0.33600000000000002</c:v>
                </c:pt>
                <c:pt idx="1">
                  <c:v>0.42760999999999999</c:v>
                </c:pt>
                <c:pt idx="2">
                  <c:v>0.41940000000000005</c:v>
                </c:pt>
              </c:numCache>
            </c:numRef>
          </c:val>
          <c:extLst>
            <c:ext xmlns:c16="http://schemas.microsoft.com/office/drawing/2014/chart" uri="{C3380CC4-5D6E-409C-BE32-E72D297353CC}">
              <c16:uniqueId val="{00000003-4520-4795-804D-8A490E848B27}"/>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wMode val="edge"/>
          <c:hMode val="edge"/>
          <c:x val="0.68208332750590905"/>
          <c:y val="0.35898697758933978"/>
          <c:w val="0.96628466734730989"/>
          <c:h val="0.644253482737734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5</xdr:col>
      <xdr:colOff>622300</xdr:colOff>
      <xdr:row>28</xdr:row>
      <xdr:rowOff>139700</xdr:rowOff>
    </xdr:to>
    <xdr:graphicFrame macro="">
      <xdr:nvGraphicFramePr>
        <xdr:cNvPr id="2106" name="Chart 1">
          <a:extLst>
            <a:ext uri="{FF2B5EF4-FFF2-40B4-BE49-F238E27FC236}">
              <a16:creationId xmlns:a16="http://schemas.microsoft.com/office/drawing/2014/main" id="{A9EE60E4-11EE-9E9C-A48F-872DDBB50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72</xdr:row>
      <xdr:rowOff>76200</xdr:rowOff>
    </xdr:from>
    <xdr:to>
      <xdr:col>3</xdr:col>
      <xdr:colOff>787400</xdr:colOff>
      <xdr:row>87</xdr:row>
      <xdr:rowOff>101600</xdr:rowOff>
    </xdr:to>
    <xdr:graphicFrame macro="">
      <xdr:nvGraphicFramePr>
        <xdr:cNvPr id="2107" name="Chart 2">
          <a:extLst>
            <a:ext uri="{FF2B5EF4-FFF2-40B4-BE49-F238E27FC236}">
              <a16:creationId xmlns:a16="http://schemas.microsoft.com/office/drawing/2014/main" id="{A26862EE-6593-D9A5-D6B9-5205FD93B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95</xdr:row>
      <xdr:rowOff>82550</xdr:rowOff>
    </xdr:from>
    <xdr:to>
      <xdr:col>7</xdr:col>
      <xdr:colOff>692150</xdr:colOff>
      <xdr:row>109</xdr:row>
      <xdr:rowOff>127000</xdr:rowOff>
    </xdr:to>
    <xdr:graphicFrame macro="">
      <xdr:nvGraphicFramePr>
        <xdr:cNvPr id="2108" name="Chart 3">
          <a:extLst>
            <a:ext uri="{FF2B5EF4-FFF2-40B4-BE49-F238E27FC236}">
              <a16:creationId xmlns:a16="http://schemas.microsoft.com/office/drawing/2014/main" id="{2F9AEE55-743C-089B-0FB2-51B37A484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xdr:colOff>
      <xdr:row>53</xdr:row>
      <xdr:rowOff>76200</xdr:rowOff>
    </xdr:from>
    <xdr:to>
      <xdr:col>2</xdr:col>
      <xdr:colOff>977900</xdr:colOff>
      <xdr:row>65</xdr:row>
      <xdr:rowOff>76200</xdr:rowOff>
    </xdr:to>
    <xdr:graphicFrame macro="">
      <xdr:nvGraphicFramePr>
        <xdr:cNvPr id="2109" name="Chart 4">
          <a:extLst>
            <a:ext uri="{FF2B5EF4-FFF2-40B4-BE49-F238E27FC236}">
              <a16:creationId xmlns:a16="http://schemas.microsoft.com/office/drawing/2014/main" id="{CB47EC00-81FC-55D3-8DBA-D16EA6D28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1"/>
  <sheetViews>
    <sheetView tabSelected="1" workbookViewId="0">
      <selection activeCell="A2" sqref="A2"/>
    </sheetView>
  </sheetViews>
  <sheetFormatPr defaultRowHeight="12.5" x14ac:dyDescent="0.25"/>
  <cols>
    <col min="1" max="1" width="12.26953125" customWidth="1"/>
    <col min="2" max="2" width="18.1796875" customWidth="1"/>
    <col min="7" max="7" width="10.26953125" customWidth="1"/>
  </cols>
  <sheetData>
    <row r="1" spans="1:5" ht="18" x14ac:dyDescent="0.4">
      <c r="A1" s="99" t="s">
        <v>64</v>
      </c>
    </row>
    <row r="2" spans="1:5" ht="13" x14ac:dyDescent="0.3">
      <c r="A2" s="1" t="s">
        <v>56</v>
      </c>
    </row>
    <row r="3" spans="1:5" ht="13" x14ac:dyDescent="0.3">
      <c r="A3" s="203">
        <v>39815</v>
      </c>
    </row>
    <row r="4" spans="1:5" x14ac:dyDescent="0.25">
      <c r="A4" s="77" t="s">
        <v>86</v>
      </c>
    </row>
    <row r="5" spans="1:5" x14ac:dyDescent="0.25">
      <c r="A5" s="77" t="s">
        <v>87</v>
      </c>
    </row>
    <row r="6" spans="1:5" x14ac:dyDescent="0.25">
      <c r="A6" s="77" t="s">
        <v>91</v>
      </c>
    </row>
    <row r="7" spans="1:5" x14ac:dyDescent="0.25">
      <c r="A7" s="77" t="s">
        <v>88</v>
      </c>
    </row>
    <row r="8" spans="1:5" x14ac:dyDescent="0.25">
      <c r="A8" s="77" t="s">
        <v>117</v>
      </c>
    </row>
    <row r="9" spans="1:5" x14ac:dyDescent="0.25">
      <c r="A9" s="77" t="s">
        <v>65</v>
      </c>
    </row>
    <row r="10" spans="1:5" x14ac:dyDescent="0.25">
      <c r="A10" s="77"/>
    </row>
    <row r="11" spans="1:5" ht="14" x14ac:dyDescent="0.3">
      <c r="A11" s="2" t="s">
        <v>0</v>
      </c>
    </row>
    <row r="12" spans="1:5" ht="13" x14ac:dyDescent="0.3">
      <c r="A12" t="s">
        <v>66</v>
      </c>
    </row>
    <row r="13" spans="1:5" x14ac:dyDescent="0.25">
      <c r="A13" t="s">
        <v>67</v>
      </c>
    </row>
    <row r="14" spans="1:5" ht="13" x14ac:dyDescent="0.3">
      <c r="A14" s="116" t="s">
        <v>62</v>
      </c>
      <c r="B14" s="104" t="s">
        <v>105</v>
      </c>
    </row>
    <row r="16" spans="1:5" ht="13.5" thickBot="1" x14ac:dyDescent="0.35">
      <c r="B16" s="1" t="s">
        <v>58</v>
      </c>
      <c r="E16" s="104" t="s">
        <v>115</v>
      </c>
    </row>
    <row r="17" spans="1:16" ht="25" x14ac:dyDescent="0.25">
      <c r="A17" s="77" t="s">
        <v>16</v>
      </c>
      <c r="B17" s="251" t="s">
        <v>13</v>
      </c>
      <c r="C17" s="238" t="s">
        <v>7</v>
      </c>
      <c r="D17" s="239" t="s">
        <v>8</v>
      </c>
      <c r="E17" s="239" t="s">
        <v>9</v>
      </c>
      <c r="F17" s="239" t="s">
        <v>10</v>
      </c>
      <c r="G17" s="239" t="s">
        <v>11</v>
      </c>
      <c r="H17" s="239" t="s">
        <v>12</v>
      </c>
      <c r="I17" s="239" t="s">
        <v>76</v>
      </c>
      <c r="J17" s="239" t="s">
        <v>77</v>
      </c>
      <c r="K17" s="239" t="s">
        <v>1</v>
      </c>
      <c r="L17" s="239" t="s">
        <v>2</v>
      </c>
      <c r="M17" s="239" t="s">
        <v>75</v>
      </c>
      <c r="N17" s="240" t="s">
        <v>48</v>
      </c>
      <c r="O17" s="241" t="s">
        <v>3</v>
      </c>
      <c r="P17" s="242" t="s">
        <v>4</v>
      </c>
    </row>
    <row r="18" spans="1:16" ht="13.5" thickBot="1" x14ac:dyDescent="0.35">
      <c r="A18" s="1" t="s">
        <v>43</v>
      </c>
      <c r="B18" s="6" t="s">
        <v>14</v>
      </c>
      <c r="C18" s="42">
        <v>1.1000000000000001</v>
      </c>
      <c r="D18" s="43">
        <v>1.1000000000000001</v>
      </c>
      <c r="E18" s="43">
        <v>1.1000000000000001</v>
      </c>
      <c r="F18" s="43">
        <v>1.1000000000000001</v>
      </c>
      <c r="G18" s="43">
        <v>1</v>
      </c>
      <c r="H18" s="43">
        <v>25</v>
      </c>
      <c r="I18" s="43">
        <v>30</v>
      </c>
      <c r="J18" s="43">
        <v>1</v>
      </c>
      <c r="K18" s="43">
        <v>1</v>
      </c>
      <c r="L18" s="43">
        <v>1</v>
      </c>
      <c r="M18" s="43">
        <v>1</v>
      </c>
      <c r="N18" s="76" t="s">
        <v>49</v>
      </c>
      <c r="O18" s="3" t="s">
        <v>16</v>
      </c>
      <c r="P18" s="4" t="s">
        <v>16</v>
      </c>
    </row>
    <row r="19" spans="1:16" x14ac:dyDescent="0.25">
      <c r="A19" t="s">
        <v>46</v>
      </c>
      <c r="B19" s="7" t="s">
        <v>15</v>
      </c>
      <c r="C19" s="24">
        <v>0.27200000000000002</v>
      </c>
      <c r="D19" s="25">
        <v>0.23899999999999999</v>
      </c>
      <c r="E19" s="25">
        <v>0.34100000000000003</v>
      </c>
      <c r="F19" s="25">
        <v>0.35399999999999998</v>
      </c>
      <c r="G19" s="25">
        <v>0</v>
      </c>
      <c r="H19" s="25">
        <v>0</v>
      </c>
      <c r="I19" s="25">
        <v>0</v>
      </c>
      <c r="J19" s="25">
        <v>0.33300000000000002</v>
      </c>
      <c r="K19" s="25">
        <v>6.6000000000000003E-2</v>
      </c>
      <c r="L19" s="25">
        <v>0</v>
      </c>
      <c r="M19" s="25">
        <v>0.26400000000000001</v>
      </c>
      <c r="N19" s="72">
        <v>1</v>
      </c>
      <c r="O19" s="68">
        <v>1</v>
      </c>
      <c r="P19" s="69">
        <v>1</v>
      </c>
    </row>
    <row r="20" spans="1:16" x14ac:dyDescent="0.25">
      <c r="A20" t="s">
        <v>46</v>
      </c>
      <c r="B20" s="8" t="s">
        <v>17</v>
      </c>
      <c r="C20" s="198">
        <v>0.19400000000000001</v>
      </c>
      <c r="D20" s="198">
        <v>0.14099999999999999</v>
      </c>
      <c r="E20" s="198">
        <v>0.27300000000000002</v>
      </c>
      <c r="F20" s="198">
        <v>0.27300000000000002</v>
      </c>
      <c r="G20" s="198">
        <v>4.0000000000000001E-3</v>
      </c>
      <c r="H20" s="198">
        <v>6.93</v>
      </c>
      <c r="I20" s="198">
        <v>9.0090000000000003</v>
      </c>
      <c r="J20" s="198">
        <v>8.2000000000000003E-2</v>
      </c>
      <c r="K20" s="198">
        <v>2.5999999999999999E-2</v>
      </c>
      <c r="L20" s="198">
        <v>5.2999999999999999E-2</v>
      </c>
      <c r="M20" s="198">
        <v>0</v>
      </c>
      <c r="N20" s="72">
        <v>1</v>
      </c>
      <c r="O20" s="68">
        <v>0</v>
      </c>
      <c r="P20" s="57">
        <v>1</v>
      </c>
    </row>
    <row r="21" spans="1:16" x14ac:dyDescent="0.25">
      <c r="A21" t="s">
        <v>46</v>
      </c>
      <c r="B21" s="8" t="s">
        <v>18</v>
      </c>
      <c r="C21" s="198">
        <v>0</v>
      </c>
      <c r="D21" s="198">
        <v>0</v>
      </c>
      <c r="E21" s="198">
        <v>0</v>
      </c>
      <c r="F21" s="198">
        <v>0</v>
      </c>
      <c r="G21" s="198">
        <v>0</v>
      </c>
      <c r="H21" s="198">
        <v>8.25</v>
      </c>
      <c r="I21" s="198">
        <v>11.484</v>
      </c>
      <c r="J21" s="198">
        <v>0</v>
      </c>
      <c r="K21" s="198">
        <v>0</v>
      </c>
      <c r="L21" s="198">
        <v>0</v>
      </c>
      <c r="M21" s="198">
        <v>0</v>
      </c>
      <c r="N21" s="72">
        <v>0</v>
      </c>
      <c r="O21" s="68">
        <v>1</v>
      </c>
      <c r="P21" s="69">
        <v>1</v>
      </c>
    </row>
    <row r="22" spans="1:16" x14ac:dyDescent="0.25">
      <c r="A22" t="s">
        <v>47</v>
      </c>
      <c r="B22" s="8" t="s">
        <v>70</v>
      </c>
      <c r="C22" s="198">
        <v>0.28749999999999998</v>
      </c>
      <c r="D22" s="198">
        <v>0.28749999999999998</v>
      </c>
      <c r="E22" s="198">
        <v>0.28749999999999998</v>
      </c>
      <c r="F22" s="198">
        <v>0.28749999999999998</v>
      </c>
      <c r="G22" s="198">
        <v>0.22500000000000001</v>
      </c>
      <c r="H22" s="198">
        <v>0.4375</v>
      </c>
      <c r="I22" s="198">
        <v>0.4375</v>
      </c>
      <c r="J22" s="198">
        <v>0.28749999999999998</v>
      </c>
      <c r="K22" s="198">
        <v>0.4375</v>
      </c>
      <c r="L22" s="198">
        <v>1.25</v>
      </c>
      <c r="M22" s="198">
        <v>0</v>
      </c>
      <c r="N22" s="72">
        <v>1</v>
      </c>
      <c r="O22" s="68">
        <v>0</v>
      </c>
      <c r="P22" s="69">
        <v>0</v>
      </c>
    </row>
    <row r="23" spans="1:16" x14ac:dyDescent="0.25">
      <c r="A23" t="s">
        <v>47</v>
      </c>
      <c r="B23" s="8" t="s">
        <v>71</v>
      </c>
      <c r="C23" s="198">
        <v>8.3000000000000004E-2</v>
      </c>
      <c r="D23" s="198">
        <v>9.1999999999999998E-2</v>
      </c>
      <c r="E23" s="198">
        <v>8.3000000000000004E-2</v>
      </c>
      <c r="F23" s="198">
        <v>8.3000000000000004E-2</v>
      </c>
      <c r="G23" s="198">
        <v>8.3000000000000004E-2</v>
      </c>
      <c r="H23" s="198">
        <v>4.0000000000000001E-3</v>
      </c>
      <c r="I23" s="198">
        <v>4.0000000000000001E-3</v>
      </c>
      <c r="J23" s="198">
        <v>0.57699999999999996</v>
      </c>
      <c r="K23" s="198">
        <v>8.3000000000000004E-2</v>
      </c>
      <c r="L23" s="198">
        <v>8.3000000000000004E-2</v>
      </c>
      <c r="M23" s="198">
        <v>0</v>
      </c>
      <c r="N23" s="72">
        <v>1</v>
      </c>
      <c r="O23" s="68">
        <v>0</v>
      </c>
      <c r="P23" s="69">
        <v>0.2</v>
      </c>
    </row>
    <row r="24" spans="1:16" x14ac:dyDescent="0.25">
      <c r="A24" t="s">
        <v>46</v>
      </c>
      <c r="B24" s="8" t="s">
        <v>72</v>
      </c>
      <c r="C24" s="198">
        <v>5.5E-2</v>
      </c>
      <c r="D24" s="198">
        <v>5.2999999999999999E-2</v>
      </c>
      <c r="E24" s="198">
        <v>5.5E-2</v>
      </c>
      <c r="F24" s="198">
        <v>5.5E-2</v>
      </c>
      <c r="G24" s="198">
        <v>0</v>
      </c>
      <c r="H24" s="198">
        <v>0.26400000000000001</v>
      </c>
      <c r="I24" s="198">
        <v>0.26400000000000001</v>
      </c>
      <c r="J24" s="198">
        <v>0.10199999999999999</v>
      </c>
      <c r="K24" s="198">
        <v>3.0000000000000001E-3</v>
      </c>
      <c r="L24" s="198">
        <v>3.0000000000000001E-3</v>
      </c>
      <c r="M24" s="198">
        <v>0</v>
      </c>
      <c r="N24" s="72">
        <v>0</v>
      </c>
      <c r="O24" s="68">
        <v>0</v>
      </c>
      <c r="P24" s="69">
        <v>0.2</v>
      </c>
    </row>
    <row r="25" spans="1:16" x14ac:dyDescent="0.25">
      <c r="A25" t="s">
        <v>47</v>
      </c>
      <c r="B25" s="8" t="s">
        <v>109</v>
      </c>
      <c r="C25" s="198">
        <v>0</v>
      </c>
      <c r="D25" s="198">
        <v>0</v>
      </c>
      <c r="E25" s="198">
        <v>0</v>
      </c>
      <c r="F25" s="198">
        <v>0</v>
      </c>
      <c r="G25" s="198">
        <v>0</v>
      </c>
      <c r="H25" s="198">
        <v>0</v>
      </c>
      <c r="I25" s="198">
        <v>0</v>
      </c>
      <c r="J25" s="198">
        <v>0</v>
      </c>
      <c r="K25" s="198">
        <v>-9.5000000000000001E-2</v>
      </c>
      <c r="L25" s="198">
        <v>-0.24</v>
      </c>
      <c r="M25" s="198">
        <v>0</v>
      </c>
      <c r="N25" s="72">
        <v>1</v>
      </c>
      <c r="O25" s="68">
        <v>0</v>
      </c>
      <c r="P25" s="69">
        <v>0.2</v>
      </c>
    </row>
    <row r="26" spans="1:16" x14ac:dyDescent="0.25">
      <c r="A26" t="s">
        <v>47</v>
      </c>
      <c r="B26" s="8" t="s">
        <v>108</v>
      </c>
      <c r="C26" s="198">
        <v>0</v>
      </c>
      <c r="D26" s="198">
        <v>0</v>
      </c>
      <c r="E26" s="198">
        <v>0</v>
      </c>
      <c r="F26" s="198">
        <v>0</v>
      </c>
      <c r="G26" s="198">
        <v>0</v>
      </c>
      <c r="H26" s="198">
        <v>0</v>
      </c>
      <c r="I26" s="198">
        <v>0</v>
      </c>
      <c r="J26" s="198">
        <v>0</v>
      </c>
      <c r="K26" s="198">
        <v>-9.5000000000000001E-2</v>
      </c>
      <c r="L26" s="198">
        <v>-0.24</v>
      </c>
      <c r="M26" s="198">
        <v>0</v>
      </c>
      <c r="N26" s="72">
        <v>0</v>
      </c>
      <c r="O26" s="68">
        <v>0</v>
      </c>
      <c r="P26" s="69">
        <v>0.2</v>
      </c>
    </row>
    <row r="27" spans="1:16" x14ac:dyDescent="0.25">
      <c r="A27" t="s">
        <v>46</v>
      </c>
      <c r="B27" s="8" t="s">
        <v>19</v>
      </c>
      <c r="C27" s="198">
        <v>0.08</v>
      </c>
      <c r="D27" s="198">
        <v>7.1999999999999995E-2</v>
      </c>
      <c r="E27" s="198">
        <v>0.08</v>
      </c>
      <c r="F27" s="198">
        <v>0.08</v>
      </c>
      <c r="G27" s="198">
        <v>0</v>
      </c>
      <c r="H27" s="198">
        <v>0</v>
      </c>
      <c r="I27" s="198">
        <v>0</v>
      </c>
      <c r="J27" s="198">
        <v>6.4000000000000001E-2</v>
      </c>
      <c r="K27" s="198">
        <v>5.0000000000000001E-3</v>
      </c>
      <c r="L27" s="198">
        <v>0</v>
      </c>
      <c r="M27" s="198">
        <v>0</v>
      </c>
      <c r="N27" s="72">
        <v>1</v>
      </c>
      <c r="O27" s="68">
        <v>1</v>
      </c>
      <c r="P27" s="69">
        <v>1</v>
      </c>
    </row>
    <row r="28" spans="1:16" x14ac:dyDescent="0.25">
      <c r="A28" t="s">
        <v>46</v>
      </c>
      <c r="B28" s="8" t="s">
        <v>20</v>
      </c>
      <c r="C28" s="198">
        <v>0.15</v>
      </c>
      <c r="D28" s="198">
        <v>0.14299999999999999</v>
      </c>
      <c r="E28" s="198">
        <v>0.15</v>
      </c>
      <c r="F28" s="198">
        <v>0.15</v>
      </c>
      <c r="G28" s="198">
        <v>0</v>
      </c>
      <c r="H28" s="198">
        <v>0</v>
      </c>
      <c r="I28" s="198">
        <v>0</v>
      </c>
      <c r="J28" s="198">
        <v>0.113</v>
      </c>
      <c r="K28" s="198">
        <v>8.0000000000000002E-3</v>
      </c>
      <c r="L28" s="198">
        <v>0</v>
      </c>
      <c r="M28" s="198">
        <v>0</v>
      </c>
      <c r="N28" s="72">
        <v>0</v>
      </c>
      <c r="O28" s="68">
        <v>0</v>
      </c>
      <c r="P28" s="69">
        <v>1</v>
      </c>
    </row>
    <row r="29" spans="1:16" x14ac:dyDescent="0.25">
      <c r="A29" t="s">
        <v>46</v>
      </c>
      <c r="B29" s="8" t="s">
        <v>21</v>
      </c>
      <c r="C29" s="198">
        <v>0.13</v>
      </c>
      <c r="D29" s="198">
        <v>0.13</v>
      </c>
      <c r="E29" s="198">
        <v>0.13</v>
      </c>
      <c r="F29" s="198">
        <v>0.13</v>
      </c>
      <c r="G29" s="198">
        <v>0</v>
      </c>
      <c r="H29" s="198">
        <v>0.27</v>
      </c>
      <c r="I29" s="198">
        <v>0.27</v>
      </c>
      <c r="J29" s="198">
        <v>0.13</v>
      </c>
      <c r="K29" s="198">
        <v>0.01</v>
      </c>
      <c r="L29" s="198">
        <v>3.0000000000000001E-3</v>
      </c>
      <c r="M29" s="198">
        <v>0</v>
      </c>
      <c r="N29" s="72">
        <v>0</v>
      </c>
      <c r="O29" s="68">
        <v>0</v>
      </c>
      <c r="P29" s="69">
        <v>0.5</v>
      </c>
    </row>
    <row r="30" spans="1:16" x14ac:dyDescent="0.25">
      <c r="A30" t="s">
        <v>46</v>
      </c>
      <c r="B30" s="8" t="s">
        <v>22</v>
      </c>
      <c r="C30" s="198">
        <v>2.5999999999999999E-2</v>
      </c>
      <c r="D30" s="198">
        <v>2.5999999999999999E-2</v>
      </c>
      <c r="E30" s="198">
        <v>6.4000000000000001E-2</v>
      </c>
      <c r="F30" s="198">
        <v>3.5000000000000003E-2</v>
      </c>
      <c r="G30" s="198">
        <v>0</v>
      </c>
      <c r="H30" s="198">
        <v>4.8000000000000001E-2</v>
      </c>
      <c r="I30" s="198">
        <v>4.8000000000000001E-2</v>
      </c>
      <c r="J30" s="198">
        <v>1.4E-2</v>
      </c>
      <c r="K30" s="198">
        <v>2E-3</v>
      </c>
      <c r="L30" s="198">
        <v>2E-3</v>
      </c>
      <c r="M30" s="198">
        <v>0</v>
      </c>
      <c r="N30" s="72">
        <v>0</v>
      </c>
      <c r="O30" s="68">
        <v>0</v>
      </c>
      <c r="P30" s="69">
        <v>1</v>
      </c>
    </row>
    <row r="31" spans="1:16" x14ac:dyDescent="0.25">
      <c r="A31" t="s">
        <v>46</v>
      </c>
      <c r="B31" s="8" t="s">
        <v>23</v>
      </c>
      <c r="C31" s="198">
        <v>3.4000000000000002E-2</v>
      </c>
      <c r="D31" s="198">
        <v>3.4000000000000002E-2</v>
      </c>
      <c r="E31" s="198">
        <v>3.4000000000000002E-2</v>
      </c>
      <c r="F31" s="198">
        <v>3.4000000000000002E-2</v>
      </c>
      <c r="G31" s="198">
        <v>0</v>
      </c>
      <c r="H31" s="198">
        <v>3.4000000000000002E-2</v>
      </c>
      <c r="I31" s="198">
        <v>3.4000000000000002E-2</v>
      </c>
      <c r="J31" s="198">
        <v>3.4000000000000002E-2</v>
      </c>
      <c r="K31" s="198">
        <v>2E-3</v>
      </c>
      <c r="L31" s="198">
        <v>2E-3</v>
      </c>
      <c r="M31" s="198">
        <v>0</v>
      </c>
      <c r="N31" s="72">
        <v>0</v>
      </c>
      <c r="O31" s="68">
        <v>1</v>
      </c>
      <c r="P31" s="69">
        <v>1</v>
      </c>
    </row>
    <row r="32" spans="1:16" x14ac:dyDescent="0.25">
      <c r="A32" t="s">
        <v>46</v>
      </c>
      <c r="B32" s="8" t="s">
        <v>73</v>
      </c>
      <c r="C32" s="198">
        <v>0.02</v>
      </c>
      <c r="D32" s="198">
        <v>0.02</v>
      </c>
      <c r="E32" s="198">
        <v>0.02</v>
      </c>
      <c r="F32" s="198">
        <v>0.02</v>
      </c>
      <c r="G32" s="198">
        <v>0</v>
      </c>
      <c r="H32" s="198">
        <v>0.02</v>
      </c>
      <c r="I32" s="198">
        <v>0.02</v>
      </c>
      <c r="J32" s="198">
        <v>0.02</v>
      </c>
      <c r="K32" s="198">
        <v>2E-3</v>
      </c>
      <c r="L32" s="198">
        <v>2E-3</v>
      </c>
      <c r="M32" s="198">
        <v>2E-3</v>
      </c>
      <c r="N32" s="72">
        <v>0</v>
      </c>
      <c r="O32" s="68">
        <v>0</v>
      </c>
      <c r="P32" s="69">
        <v>1</v>
      </c>
    </row>
    <row r="33" spans="1:16" x14ac:dyDescent="0.25">
      <c r="A33" t="s">
        <v>46</v>
      </c>
      <c r="B33" s="8" t="s">
        <v>74</v>
      </c>
      <c r="C33" s="198">
        <v>7.0000000000000001E-3</v>
      </c>
      <c r="D33" s="198">
        <v>7.0000000000000001E-3</v>
      </c>
      <c r="E33" s="198">
        <v>7.0000000000000001E-3</v>
      </c>
      <c r="F33" s="198">
        <v>7.0000000000000001E-3</v>
      </c>
      <c r="G33" s="198">
        <v>0</v>
      </c>
      <c r="H33" s="198">
        <v>0</v>
      </c>
      <c r="I33" s="198">
        <v>0</v>
      </c>
      <c r="J33" s="198">
        <v>7.0000000000000001E-3</v>
      </c>
      <c r="K33" s="198">
        <v>0</v>
      </c>
      <c r="L33" s="198">
        <v>0</v>
      </c>
      <c r="M33" s="198">
        <v>0</v>
      </c>
      <c r="N33" s="72">
        <v>0</v>
      </c>
      <c r="O33" s="68">
        <v>0</v>
      </c>
      <c r="P33" s="69">
        <v>0</v>
      </c>
    </row>
    <row r="34" spans="1:16" x14ac:dyDescent="0.25">
      <c r="A34" t="s">
        <v>46</v>
      </c>
      <c r="B34" s="8" t="s">
        <v>24</v>
      </c>
      <c r="C34" s="198">
        <v>6.2E-2</v>
      </c>
      <c r="D34" s="198">
        <v>5.0999999999999997E-2</v>
      </c>
      <c r="E34" s="198">
        <v>1.6E-2</v>
      </c>
      <c r="F34" s="198">
        <v>0.112</v>
      </c>
      <c r="G34" s="198">
        <v>2E-3</v>
      </c>
      <c r="H34" s="198">
        <v>0.185</v>
      </c>
      <c r="I34" s="198">
        <v>7.8E-2</v>
      </c>
      <c r="J34" s="198">
        <v>0.106</v>
      </c>
      <c r="K34" s="198">
        <v>0</v>
      </c>
      <c r="L34" s="198">
        <v>0</v>
      </c>
      <c r="M34" s="198">
        <v>0</v>
      </c>
      <c r="N34" s="72">
        <v>0</v>
      </c>
      <c r="O34" s="68">
        <v>0</v>
      </c>
      <c r="P34" s="69">
        <v>0</v>
      </c>
    </row>
    <row r="35" spans="1:16" x14ac:dyDescent="0.25">
      <c r="A35" t="s">
        <v>46</v>
      </c>
      <c r="B35" s="8" t="s">
        <v>104</v>
      </c>
      <c r="C35" s="198">
        <v>1.9E-2</v>
      </c>
      <c r="D35" s="198">
        <v>1.4E-2</v>
      </c>
      <c r="E35" s="198">
        <v>5.0000000000000001E-3</v>
      </c>
      <c r="F35" s="198">
        <v>2.5999999999999999E-2</v>
      </c>
      <c r="G35" s="198">
        <v>0</v>
      </c>
      <c r="H35" s="198">
        <v>9.4E-2</v>
      </c>
      <c r="I35" s="198">
        <v>3.1E-2</v>
      </c>
      <c r="J35" s="198">
        <v>8.9999999999999993E-3</v>
      </c>
      <c r="K35" s="198">
        <v>0</v>
      </c>
      <c r="L35" s="198">
        <v>0</v>
      </c>
      <c r="M35" s="198">
        <v>0</v>
      </c>
      <c r="N35" s="72">
        <v>0</v>
      </c>
      <c r="O35" s="68">
        <v>0</v>
      </c>
      <c r="P35" s="69">
        <v>0</v>
      </c>
    </row>
    <row r="36" spans="1:16" x14ac:dyDescent="0.25">
      <c r="A36" t="s">
        <v>46</v>
      </c>
      <c r="B36" s="8" t="s">
        <v>25</v>
      </c>
      <c r="C36" s="198">
        <v>1.2999999999999999E-2</v>
      </c>
      <c r="D36" s="198">
        <v>1.2999999999999999E-2</v>
      </c>
      <c r="E36" s="198">
        <v>4.0000000000000001E-3</v>
      </c>
      <c r="F36" s="198">
        <v>1.2999999999999999E-2</v>
      </c>
      <c r="G36" s="198">
        <v>0</v>
      </c>
      <c r="H36" s="198">
        <v>6.6000000000000003E-2</v>
      </c>
      <c r="I36" s="198">
        <v>0.04</v>
      </c>
      <c r="J36" s="198">
        <v>0.13200000000000001</v>
      </c>
      <c r="K36" s="198">
        <v>0</v>
      </c>
      <c r="L36" s="198">
        <v>0</v>
      </c>
      <c r="M36" s="198">
        <v>0</v>
      </c>
      <c r="N36" s="72">
        <v>0</v>
      </c>
      <c r="O36" s="68">
        <v>0</v>
      </c>
      <c r="P36" s="69">
        <v>0</v>
      </c>
    </row>
    <row r="37" spans="1:16" x14ac:dyDescent="0.25">
      <c r="A37" t="s">
        <v>46</v>
      </c>
      <c r="B37" s="8" t="s">
        <v>26</v>
      </c>
      <c r="C37" s="198">
        <v>4.5999999999999999E-2</v>
      </c>
      <c r="D37" s="198">
        <v>3.7999999999999999E-2</v>
      </c>
      <c r="E37" s="198">
        <v>1.9E-2</v>
      </c>
      <c r="F37" s="198">
        <v>0.06</v>
      </c>
      <c r="G37" s="198">
        <v>1E-3</v>
      </c>
      <c r="H37" s="198">
        <v>0.23200000000000001</v>
      </c>
      <c r="I37" s="198">
        <v>7.6999999999999999E-2</v>
      </c>
      <c r="J37" s="198">
        <v>1.9E-2</v>
      </c>
      <c r="K37" s="198">
        <v>0</v>
      </c>
      <c r="L37" s="198">
        <v>0</v>
      </c>
      <c r="M37" s="198">
        <v>4.0000000000000001E-3</v>
      </c>
      <c r="N37" s="72">
        <v>0</v>
      </c>
      <c r="O37" s="68">
        <v>0</v>
      </c>
      <c r="P37" s="69">
        <v>0.5</v>
      </c>
    </row>
    <row r="38" spans="1:16" x14ac:dyDescent="0.25">
      <c r="A38" t="s">
        <v>46</v>
      </c>
      <c r="B38" s="8" t="s">
        <v>27</v>
      </c>
      <c r="C38" s="198">
        <v>2.3E-2</v>
      </c>
      <c r="D38" s="198">
        <v>2.3E-2</v>
      </c>
      <c r="E38" s="198">
        <v>2.3E-2</v>
      </c>
      <c r="F38" s="198">
        <v>2.3E-2</v>
      </c>
      <c r="G38" s="198">
        <v>0</v>
      </c>
      <c r="H38" s="198">
        <v>3.7999999999999999E-2</v>
      </c>
      <c r="I38" s="198">
        <v>3.7999999999999999E-2</v>
      </c>
      <c r="J38" s="198">
        <v>2.3E-2</v>
      </c>
      <c r="K38" s="198">
        <v>1E-3</v>
      </c>
      <c r="L38" s="198">
        <v>0</v>
      </c>
      <c r="M38" s="198">
        <v>0</v>
      </c>
      <c r="N38" s="72">
        <v>0</v>
      </c>
      <c r="O38" s="68">
        <v>0</v>
      </c>
      <c r="P38" s="69">
        <v>0</v>
      </c>
    </row>
    <row r="39" spans="1:16" x14ac:dyDescent="0.25">
      <c r="A39" t="s">
        <v>46</v>
      </c>
      <c r="B39" s="8" t="s">
        <v>28</v>
      </c>
      <c r="C39" s="198">
        <v>8.3000000000000004E-2</v>
      </c>
      <c r="D39" s="198">
        <v>8.3000000000000004E-2</v>
      </c>
      <c r="E39" s="198">
        <v>8.3000000000000004E-2</v>
      </c>
      <c r="F39" s="198">
        <v>8.3000000000000004E-2</v>
      </c>
      <c r="G39" s="198">
        <v>0</v>
      </c>
      <c r="H39" s="198">
        <v>0</v>
      </c>
      <c r="I39" s="198">
        <v>0</v>
      </c>
      <c r="J39" s="198">
        <v>8.3000000000000004E-2</v>
      </c>
      <c r="K39" s="198">
        <v>0</v>
      </c>
      <c r="L39" s="198">
        <v>0</v>
      </c>
      <c r="M39" s="198">
        <v>8.3000000000000004E-2</v>
      </c>
      <c r="N39" s="72">
        <v>0</v>
      </c>
      <c r="O39" s="68">
        <v>1</v>
      </c>
      <c r="P39" s="69">
        <v>0.5</v>
      </c>
    </row>
    <row r="40" spans="1:16" x14ac:dyDescent="0.25">
      <c r="A40" t="s">
        <v>46</v>
      </c>
      <c r="B40" s="8" t="s">
        <v>29</v>
      </c>
      <c r="C40" s="198">
        <v>1.4E-2</v>
      </c>
      <c r="D40" s="198">
        <v>1.4E-2</v>
      </c>
      <c r="E40" s="198">
        <v>7.0000000000000001E-3</v>
      </c>
      <c r="F40" s="198">
        <v>1.4E-2</v>
      </c>
      <c r="G40" s="198">
        <v>0</v>
      </c>
      <c r="H40" s="198">
        <v>1.4E-2</v>
      </c>
      <c r="I40" s="198">
        <v>7.0000000000000001E-3</v>
      </c>
      <c r="J40" s="198">
        <v>1.4E-2</v>
      </c>
      <c r="K40" s="198">
        <v>0</v>
      </c>
      <c r="L40" s="198">
        <v>0</v>
      </c>
      <c r="M40" s="198">
        <v>0</v>
      </c>
      <c r="N40" s="72">
        <v>0</v>
      </c>
      <c r="O40" s="68">
        <v>0</v>
      </c>
      <c r="P40" s="69">
        <v>0</v>
      </c>
    </row>
    <row r="41" spans="1:16" ht="13" thickBot="1" x14ac:dyDescent="0.3">
      <c r="A41" t="s">
        <v>46</v>
      </c>
      <c r="B41" s="6" t="s">
        <v>30</v>
      </c>
      <c r="C41" s="204">
        <v>4.0000000000000002E-4</v>
      </c>
      <c r="D41" s="204">
        <v>4.0000000000000002E-4</v>
      </c>
      <c r="E41" s="204">
        <v>4.0000000000000002E-4</v>
      </c>
      <c r="F41" s="204">
        <v>4.0000000000000002E-4</v>
      </c>
      <c r="G41" s="204">
        <v>0</v>
      </c>
      <c r="H41" s="204">
        <v>4.0000000000000002E-4</v>
      </c>
      <c r="I41" s="204">
        <v>4.0000000000000002E-4</v>
      </c>
      <c r="J41" s="204">
        <v>4.0000000000000002E-4</v>
      </c>
      <c r="K41" s="204">
        <v>0</v>
      </c>
      <c r="L41" s="204">
        <v>0</v>
      </c>
      <c r="M41" s="204">
        <v>0</v>
      </c>
      <c r="N41" s="73">
        <v>0</v>
      </c>
      <c r="O41" s="74">
        <v>0</v>
      </c>
      <c r="P41" s="75">
        <v>0</v>
      </c>
    </row>
    <row r="42" spans="1:16" ht="13.5" thickBot="1" x14ac:dyDescent="0.35">
      <c r="B42" s="100" t="s">
        <v>31</v>
      </c>
      <c r="C42" s="60">
        <f>SUM(C19:C41)</f>
        <v>1.5988999999999998</v>
      </c>
      <c r="D42" s="61">
        <f t="shared" ref="D42:M42" si="0">SUM(D19:D41)</f>
        <v>1.4808999999999994</v>
      </c>
      <c r="E42" s="61">
        <f t="shared" si="0"/>
        <v>1.6818999999999997</v>
      </c>
      <c r="F42" s="61">
        <f t="shared" si="0"/>
        <v>1.8398999999999999</v>
      </c>
      <c r="G42" s="61">
        <f t="shared" si="0"/>
        <v>0.315</v>
      </c>
      <c r="H42" s="61">
        <f t="shared" si="0"/>
        <v>16.886899999999994</v>
      </c>
      <c r="I42" s="61">
        <f t="shared" si="0"/>
        <v>21.841899999999999</v>
      </c>
      <c r="J42" s="61">
        <f t="shared" si="0"/>
        <v>2.1499000000000006</v>
      </c>
      <c r="K42" s="61">
        <f t="shared" si="0"/>
        <v>0.45550000000000002</v>
      </c>
      <c r="L42" s="61">
        <f t="shared" si="0"/>
        <v>0.91799999999999982</v>
      </c>
      <c r="M42" s="61">
        <f t="shared" si="0"/>
        <v>0.35300000000000004</v>
      </c>
      <c r="N42" s="101" t="s">
        <v>16</v>
      </c>
      <c r="O42" s="101" t="s">
        <v>16</v>
      </c>
      <c r="P42" s="102" t="s">
        <v>16</v>
      </c>
    </row>
    <row r="47" spans="1:16" ht="13.5" thickBot="1" x14ac:dyDescent="0.35">
      <c r="B47" s="1" t="s">
        <v>59</v>
      </c>
      <c r="E47" s="104" t="str">
        <f>E16</f>
        <v>2007 U.S. Dollars Per Vehicle Mile</v>
      </c>
    </row>
    <row r="48" spans="1:16" ht="25" x14ac:dyDescent="0.25">
      <c r="B48" s="251" t="str">
        <f t="shared" ref="B48:B55" si="1">B17</f>
        <v>Mode</v>
      </c>
      <c r="C48" s="238" t="str">
        <f t="shared" ref="C48:M48" si="2">C17</f>
        <v>Average Car</v>
      </c>
      <c r="D48" s="239" t="str">
        <f t="shared" si="2"/>
        <v>Compact Car</v>
      </c>
      <c r="E48" s="239" t="str">
        <f t="shared" si="2"/>
        <v>Electric Car</v>
      </c>
      <c r="F48" s="239" t="str">
        <f t="shared" si="2"/>
        <v>Van or Pickup</v>
      </c>
      <c r="G48" s="239" t="str">
        <f t="shared" si="2"/>
        <v>Rideshare Passenger</v>
      </c>
      <c r="H48" s="239" t="str">
        <f t="shared" si="2"/>
        <v>Diesel Bus</v>
      </c>
      <c r="I48" s="239" t="str">
        <f t="shared" si="2"/>
        <v>Electric Trolley</v>
      </c>
      <c r="J48" s="239" t="str">
        <f t="shared" si="2"/>
        <v>Motor-cycle</v>
      </c>
      <c r="K48" s="239" t="str">
        <f t="shared" si="2"/>
        <v>Bicycle</v>
      </c>
      <c r="L48" s="239" t="str">
        <f t="shared" si="2"/>
        <v>Walk</v>
      </c>
      <c r="M48" s="239" t="str">
        <f t="shared" si="2"/>
        <v>Telework</v>
      </c>
      <c r="N48" s="240" t="s">
        <v>48</v>
      </c>
      <c r="O48" s="241" t="s">
        <v>3</v>
      </c>
      <c r="P48" s="242" t="s">
        <v>4</v>
      </c>
    </row>
    <row r="49" spans="1:16" ht="13.5" thickBot="1" x14ac:dyDescent="0.35">
      <c r="A49" s="1" t="str">
        <f t="shared" ref="A49:A55" si="3">A18</f>
        <v>Units</v>
      </c>
      <c r="B49" s="40" t="str">
        <f t="shared" si="1"/>
        <v>Average Occupancy</v>
      </c>
      <c r="C49" s="31">
        <v>1.5</v>
      </c>
      <c r="D49" s="41">
        <v>1.5</v>
      </c>
      <c r="E49" s="41">
        <v>1.5</v>
      </c>
      <c r="F49" s="41">
        <v>1.5</v>
      </c>
      <c r="G49" s="41">
        <v>1</v>
      </c>
      <c r="H49" s="41">
        <v>8</v>
      </c>
      <c r="I49" s="41">
        <v>10</v>
      </c>
      <c r="J49" s="41">
        <v>1</v>
      </c>
      <c r="K49" s="41">
        <v>1</v>
      </c>
      <c r="L49" s="41">
        <v>1</v>
      </c>
      <c r="M49" s="41">
        <v>1</v>
      </c>
      <c r="N49" s="76" t="s">
        <v>49</v>
      </c>
      <c r="O49" s="3" t="s">
        <v>16</v>
      </c>
      <c r="P49" s="4" t="s">
        <v>16</v>
      </c>
    </row>
    <row r="50" spans="1:16" x14ac:dyDescent="0.25">
      <c r="A50" s="77" t="str">
        <f t="shared" si="3"/>
        <v>Veh-Mile</v>
      </c>
      <c r="B50" s="5" t="str">
        <f t="shared" si="1"/>
        <v>Vehicle Ownership</v>
      </c>
      <c r="C50" s="24">
        <v>0.27200000000000002</v>
      </c>
      <c r="D50" s="25">
        <v>0.23899999999999999</v>
      </c>
      <c r="E50" s="25">
        <v>0.34100000000000003</v>
      </c>
      <c r="F50" s="25">
        <v>0.35399999999999998</v>
      </c>
      <c r="G50" s="25">
        <v>0</v>
      </c>
      <c r="H50" s="25">
        <v>0</v>
      </c>
      <c r="I50" s="25">
        <v>0</v>
      </c>
      <c r="J50" s="25">
        <v>0.33300000000000002</v>
      </c>
      <c r="K50" s="25">
        <v>6.6000000000000003E-2</v>
      </c>
      <c r="L50" s="25">
        <v>0</v>
      </c>
      <c r="M50" s="25">
        <v>0.26400000000000001</v>
      </c>
      <c r="N50" s="72">
        <v>1</v>
      </c>
      <c r="O50" s="68">
        <v>1</v>
      </c>
      <c r="P50" s="69">
        <v>1</v>
      </c>
    </row>
    <row r="51" spans="1:16" x14ac:dyDescent="0.25">
      <c r="A51" s="77" t="str">
        <f t="shared" si="3"/>
        <v>Veh-Mile</v>
      </c>
      <c r="B51" s="8" t="str">
        <f t="shared" si="1"/>
        <v>Vehicle Operation</v>
      </c>
      <c r="C51" s="198">
        <v>0.16900000000000001</v>
      </c>
      <c r="D51" s="198">
        <v>0.123</v>
      </c>
      <c r="E51" s="198">
        <v>0.23799999999999999</v>
      </c>
      <c r="F51" s="198">
        <v>0.23799999999999999</v>
      </c>
      <c r="G51" s="198">
        <v>4.0000000000000001E-3</v>
      </c>
      <c r="H51" s="198">
        <v>1.3859999999999999</v>
      </c>
      <c r="I51" s="198">
        <v>1.802</v>
      </c>
      <c r="J51" s="198">
        <v>7.0999999999999994E-2</v>
      </c>
      <c r="K51" s="198">
        <v>2.5999999999999999E-2</v>
      </c>
      <c r="L51" s="198">
        <v>5.2999999999999999E-2</v>
      </c>
      <c r="M51" s="198">
        <v>0</v>
      </c>
      <c r="N51" s="72">
        <v>1</v>
      </c>
      <c r="O51" s="68">
        <v>0</v>
      </c>
      <c r="P51" s="57">
        <v>1</v>
      </c>
    </row>
    <row r="52" spans="1:16" x14ac:dyDescent="0.25">
      <c r="A52" s="77" t="str">
        <f t="shared" si="3"/>
        <v>Veh-Mile</v>
      </c>
      <c r="B52" s="8" t="str">
        <f t="shared" si="1"/>
        <v>Operating Subsidy</v>
      </c>
      <c r="C52" s="198">
        <v>0</v>
      </c>
      <c r="D52" s="198">
        <v>0</v>
      </c>
      <c r="E52" s="198">
        <v>0</v>
      </c>
      <c r="F52" s="198">
        <v>0</v>
      </c>
      <c r="G52" s="198">
        <v>0</v>
      </c>
      <c r="H52" s="198">
        <v>2.64</v>
      </c>
      <c r="I52" s="198">
        <v>3.8279999999999998</v>
      </c>
      <c r="J52" s="198">
        <v>0</v>
      </c>
      <c r="K52" s="198">
        <v>0</v>
      </c>
      <c r="L52" s="198">
        <v>0</v>
      </c>
      <c r="M52" s="198">
        <v>0</v>
      </c>
      <c r="N52" s="72">
        <v>0</v>
      </c>
      <c r="O52" s="68">
        <v>1</v>
      </c>
      <c r="P52" s="69">
        <v>1</v>
      </c>
    </row>
    <row r="53" spans="1:16" x14ac:dyDescent="0.25">
      <c r="A53" s="77" t="str">
        <f t="shared" si="3"/>
        <v>Pass-Mile</v>
      </c>
      <c r="B53" s="8" t="str">
        <f t="shared" si="1"/>
        <v>Travel Time</v>
      </c>
      <c r="C53" s="198">
        <v>7.4999999999999997E-2</v>
      </c>
      <c r="D53" s="198">
        <v>7.4999999999999997E-2</v>
      </c>
      <c r="E53" s="198">
        <v>7.4999999999999997E-2</v>
      </c>
      <c r="F53" s="198">
        <v>7.4999999999999997E-2</v>
      </c>
      <c r="G53" s="198">
        <v>7.4999999999999997E-2</v>
      </c>
      <c r="H53" s="198">
        <v>0.23749999999999999</v>
      </c>
      <c r="I53" s="198">
        <v>0.23749999999999999</v>
      </c>
      <c r="J53" s="198">
        <v>7.4999999999999997E-2</v>
      </c>
      <c r="K53" s="198">
        <v>0.375</v>
      </c>
      <c r="L53" s="198">
        <v>1.25</v>
      </c>
      <c r="M53" s="198">
        <v>0</v>
      </c>
      <c r="N53" s="72">
        <v>1</v>
      </c>
      <c r="O53" s="68">
        <v>0</v>
      </c>
      <c r="P53" s="69">
        <v>0</v>
      </c>
    </row>
    <row r="54" spans="1:16" x14ac:dyDescent="0.25">
      <c r="A54" s="77" t="str">
        <f t="shared" si="3"/>
        <v>Pass-Mile</v>
      </c>
      <c r="B54" s="8" t="str">
        <f t="shared" si="1"/>
        <v>Internal Crash</v>
      </c>
      <c r="C54" s="198">
        <v>8.3000000000000004E-2</v>
      </c>
      <c r="D54" s="198">
        <v>9.1999999999999998E-2</v>
      </c>
      <c r="E54" s="198">
        <v>8.3000000000000004E-2</v>
      </c>
      <c r="F54" s="198">
        <v>8.3000000000000004E-2</v>
      </c>
      <c r="G54" s="198">
        <v>8.3000000000000004E-2</v>
      </c>
      <c r="H54" s="198">
        <v>4.0000000000000001E-3</v>
      </c>
      <c r="I54" s="198">
        <v>4.0000000000000001E-3</v>
      </c>
      <c r="J54" s="198">
        <v>0.57699999999999996</v>
      </c>
      <c r="K54" s="198">
        <v>8.3000000000000004E-2</v>
      </c>
      <c r="L54" s="198">
        <v>8.3000000000000004E-2</v>
      </c>
      <c r="M54" s="198">
        <v>0</v>
      </c>
      <c r="N54" s="72">
        <v>1</v>
      </c>
      <c r="O54" s="68">
        <v>0</v>
      </c>
      <c r="P54" s="69">
        <v>0.2</v>
      </c>
    </row>
    <row r="55" spans="1:16" x14ac:dyDescent="0.25">
      <c r="A55" s="77" t="str">
        <f t="shared" si="3"/>
        <v>Veh-Mile</v>
      </c>
      <c r="B55" s="8" t="str">
        <f t="shared" si="1"/>
        <v>External Crash</v>
      </c>
      <c r="C55" s="198">
        <v>5.5E-2</v>
      </c>
      <c r="D55" s="198">
        <v>5.2999999999999999E-2</v>
      </c>
      <c r="E55" s="198">
        <v>5.5E-2</v>
      </c>
      <c r="F55" s="198">
        <v>5.5E-2</v>
      </c>
      <c r="G55" s="198">
        <v>0</v>
      </c>
      <c r="H55" s="198">
        <v>0.26400000000000001</v>
      </c>
      <c r="I55" s="198">
        <v>0.26400000000000001</v>
      </c>
      <c r="J55" s="198">
        <v>0.10199999999999999</v>
      </c>
      <c r="K55" s="198">
        <v>3.0000000000000001E-3</v>
      </c>
      <c r="L55" s="198">
        <v>3.0000000000000001E-3</v>
      </c>
      <c r="M55" s="198">
        <v>0</v>
      </c>
      <c r="N55" s="72">
        <v>0</v>
      </c>
      <c r="O55" s="68">
        <v>0</v>
      </c>
      <c r="P55" s="69">
        <v>0.2</v>
      </c>
    </row>
    <row r="56" spans="1:16" x14ac:dyDescent="0.25">
      <c r="A56" t="s">
        <v>47</v>
      </c>
      <c r="B56" s="8" t="s">
        <v>109</v>
      </c>
      <c r="C56" s="198">
        <v>0</v>
      </c>
      <c r="D56" s="198">
        <v>0</v>
      </c>
      <c r="E56" s="198">
        <v>0</v>
      </c>
      <c r="F56" s="198">
        <v>0</v>
      </c>
      <c r="G56" s="198">
        <v>0</v>
      </c>
      <c r="H56" s="198">
        <v>0</v>
      </c>
      <c r="I56" s="198">
        <v>0</v>
      </c>
      <c r="J56" s="198">
        <v>0</v>
      </c>
      <c r="K56" s="198">
        <v>-9.5000000000000001E-2</v>
      </c>
      <c r="L56" s="198">
        <v>-0.24</v>
      </c>
      <c r="M56" s="198">
        <v>0</v>
      </c>
      <c r="N56" s="72">
        <v>1</v>
      </c>
      <c r="O56" s="68">
        <v>0</v>
      </c>
      <c r="P56" s="69">
        <v>0.2</v>
      </c>
    </row>
    <row r="57" spans="1:16" x14ac:dyDescent="0.25">
      <c r="A57" t="s">
        <v>47</v>
      </c>
      <c r="B57" s="8" t="s">
        <v>108</v>
      </c>
      <c r="C57" s="198">
        <v>0</v>
      </c>
      <c r="D57" s="198">
        <v>0</v>
      </c>
      <c r="E57" s="198">
        <v>0</v>
      </c>
      <c r="F57" s="198">
        <v>0</v>
      </c>
      <c r="G57" s="198">
        <v>0</v>
      </c>
      <c r="H57" s="198">
        <v>0</v>
      </c>
      <c r="I57" s="198">
        <v>0</v>
      </c>
      <c r="J57" s="198">
        <v>0</v>
      </c>
      <c r="K57" s="198">
        <v>-9.5000000000000001E-2</v>
      </c>
      <c r="L57" s="198">
        <v>-0.24</v>
      </c>
      <c r="M57" s="198">
        <v>0</v>
      </c>
      <c r="N57" s="72">
        <v>0</v>
      </c>
      <c r="O57" s="68">
        <v>0</v>
      </c>
      <c r="P57" s="69">
        <v>0.2</v>
      </c>
    </row>
    <row r="58" spans="1:16" x14ac:dyDescent="0.25">
      <c r="A58" s="77" t="str">
        <f t="shared" ref="A58:A64" si="4">A27</f>
        <v>Veh-Mile</v>
      </c>
      <c r="B58" s="8" t="str">
        <f t="shared" ref="B58:B64" si="5">B27</f>
        <v>Internal Parking</v>
      </c>
      <c r="C58" s="198">
        <v>0.08</v>
      </c>
      <c r="D58" s="198">
        <v>7.1999999999999995E-2</v>
      </c>
      <c r="E58" s="198">
        <v>0.08</v>
      </c>
      <c r="F58" s="198">
        <v>0.08</v>
      </c>
      <c r="G58" s="198">
        <v>0</v>
      </c>
      <c r="H58" s="198">
        <v>0</v>
      </c>
      <c r="I58" s="198">
        <v>0</v>
      </c>
      <c r="J58" s="198">
        <v>6.4000000000000001E-2</v>
      </c>
      <c r="K58" s="198">
        <v>5.0000000000000001E-3</v>
      </c>
      <c r="L58" s="198">
        <v>0</v>
      </c>
      <c r="M58" s="198">
        <v>0</v>
      </c>
      <c r="N58" s="72">
        <v>1</v>
      </c>
      <c r="O58" s="68">
        <v>1</v>
      </c>
      <c r="P58" s="69">
        <v>1</v>
      </c>
    </row>
    <row r="59" spans="1:16" x14ac:dyDescent="0.25">
      <c r="A59" s="77" t="str">
        <f t="shared" si="4"/>
        <v>Veh-Mile</v>
      </c>
      <c r="B59" s="8" t="str">
        <f t="shared" si="5"/>
        <v>External Parking</v>
      </c>
      <c r="C59" s="198">
        <v>0.05</v>
      </c>
      <c r="D59" s="198">
        <v>4.7E-2</v>
      </c>
      <c r="E59" s="198">
        <v>0.05</v>
      </c>
      <c r="F59" s="198">
        <v>0.05</v>
      </c>
      <c r="G59" s="198">
        <v>0</v>
      </c>
      <c r="H59" s="198">
        <v>0</v>
      </c>
      <c r="I59" s="198">
        <v>0</v>
      </c>
      <c r="J59" s="198">
        <v>3.6999999999999998E-2</v>
      </c>
      <c r="K59" s="198">
        <v>3.0000000000000001E-3</v>
      </c>
      <c r="L59" s="198">
        <v>0</v>
      </c>
      <c r="M59" s="198">
        <v>0</v>
      </c>
      <c r="N59" s="72">
        <v>0</v>
      </c>
      <c r="O59" s="68">
        <v>0</v>
      </c>
      <c r="P59" s="69">
        <v>1</v>
      </c>
    </row>
    <row r="60" spans="1:16" x14ac:dyDescent="0.25">
      <c r="A60" s="77" t="str">
        <f t="shared" si="4"/>
        <v>Veh-Mile</v>
      </c>
      <c r="B60" s="8" t="str">
        <f t="shared" si="5"/>
        <v>Congestion</v>
      </c>
      <c r="C60" s="198">
        <v>0.02</v>
      </c>
      <c r="D60" s="198">
        <v>0.02</v>
      </c>
      <c r="E60" s="198">
        <v>0.02</v>
      </c>
      <c r="F60" s="198">
        <v>0.02</v>
      </c>
      <c r="G60" s="198">
        <v>0</v>
      </c>
      <c r="H60" s="198">
        <v>0.04</v>
      </c>
      <c r="I60" s="198">
        <v>0.04</v>
      </c>
      <c r="J60" s="198">
        <v>0.02</v>
      </c>
      <c r="K60" s="198">
        <v>1E-3</v>
      </c>
      <c r="L60" s="198">
        <v>1E-3</v>
      </c>
      <c r="M60" s="198">
        <v>0</v>
      </c>
      <c r="N60" s="72">
        <v>0</v>
      </c>
      <c r="O60" s="68">
        <v>0</v>
      </c>
      <c r="P60" s="69">
        <v>0.5</v>
      </c>
    </row>
    <row r="61" spans="1:16" x14ac:dyDescent="0.25">
      <c r="A61" s="77" t="str">
        <f t="shared" si="4"/>
        <v>Veh-Mile</v>
      </c>
      <c r="B61" s="8" t="str">
        <f t="shared" si="5"/>
        <v>Road Facilities</v>
      </c>
      <c r="C61" s="198">
        <v>2.5999999999999999E-2</v>
      </c>
      <c r="D61" s="198">
        <v>2.5999999999999999E-2</v>
      </c>
      <c r="E61" s="198">
        <v>6.4000000000000001E-2</v>
      </c>
      <c r="F61" s="198">
        <v>3.5000000000000003E-2</v>
      </c>
      <c r="G61" s="198">
        <v>0</v>
      </c>
      <c r="H61" s="198">
        <v>4.8000000000000001E-2</v>
      </c>
      <c r="I61" s="198">
        <v>4.8000000000000001E-2</v>
      </c>
      <c r="J61" s="198">
        <v>1.4E-2</v>
      </c>
      <c r="K61" s="198">
        <v>2E-3</v>
      </c>
      <c r="L61" s="198">
        <v>2E-3</v>
      </c>
      <c r="M61" s="198">
        <v>0</v>
      </c>
      <c r="N61" s="72">
        <v>0</v>
      </c>
      <c r="O61" s="68">
        <v>0</v>
      </c>
      <c r="P61" s="69">
        <v>1</v>
      </c>
    </row>
    <row r="62" spans="1:16" x14ac:dyDescent="0.25">
      <c r="A62" s="77" t="str">
        <f t="shared" si="4"/>
        <v>Veh-Mile</v>
      </c>
      <c r="B62" s="8" t="str">
        <f t="shared" si="5"/>
        <v>Land Value</v>
      </c>
      <c r="C62" s="198">
        <v>3.4000000000000002E-2</v>
      </c>
      <c r="D62" s="198">
        <v>3.4000000000000002E-2</v>
      </c>
      <c r="E62" s="198">
        <v>3.4000000000000002E-2</v>
      </c>
      <c r="F62" s="198">
        <v>3.4000000000000002E-2</v>
      </c>
      <c r="G62" s="198">
        <v>0</v>
      </c>
      <c r="H62" s="198">
        <v>3.4000000000000002E-2</v>
      </c>
      <c r="I62" s="198">
        <v>3.4000000000000002E-2</v>
      </c>
      <c r="J62" s="198">
        <v>3.4000000000000002E-2</v>
      </c>
      <c r="K62" s="198">
        <v>2E-3</v>
      </c>
      <c r="L62" s="198">
        <v>2E-3</v>
      </c>
      <c r="M62" s="198">
        <v>0</v>
      </c>
      <c r="N62" s="72">
        <v>0</v>
      </c>
      <c r="O62" s="68">
        <v>1</v>
      </c>
      <c r="P62" s="69">
        <v>1</v>
      </c>
    </row>
    <row r="63" spans="1:16" x14ac:dyDescent="0.25">
      <c r="A63" s="77" t="str">
        <f t="shared" si="4"/>
        <v>Veh-Mile</v>
      </c>
      <c r="B63" s="8" t="str">
        <f t="shared" si="5"/>
        <v>Traffic Services</v>
      </c>
      <c r="C63" s="198">
        <v>1.2999999999999999E-2</v>
      </c>
      <c r="D63" s="198">
        <v>1.2999999999999999E-2</v>
      </c>
      <c r="E63" s="198">
        <v>1.2999999999999999E-2</v>
      </c>
      <c r="F63" s="198">
        <v>1.2999999999999999E-2</v>
      </c>
      <c r="G63" s="198">
        <v>0</v>
      </c>
      <c r="H63" s="198">
        <v>1.2999999999999999E-2</v>
      </c>
      <c r="I63" s="198">
        <v>1.2999999999999999E-2</v>
      </c>
      <c r="J63" s="198">
        <v>1.2999999999999999E-2</v>
      </c>
      <c r="K63" s="198">
        <v>1E-3</v>
      </c>
      <c r="L63" s="198">
        <v>1E-3</v>
      </c>
      <c r="M63" s="198">
        <v>1E-3</v>
      </c>
      <c r="N63" s="72">
        <v>0</v>
      </c>
      <c r="O63" s="68">
        <v>0</v>
      </c>
      <c r="P63" s="69">
        <v>1</v>
      </c>
    </row>
    <row r="64" spans="1:16" x14ac:dyDescent="0.25">
      <c r="A64" s="77" t="str">
        <f t="shared" si="4"/>
        <v>Veh-Mile</v>
      </c>
      <c r="B64" s="8" t="str">
        <f t="shared" si="5"/>
        <v>Transport Diversity</v>
      </c>
      <c r="C64" s="198">
        <v>7.0000000000000001E-3</v>
      </c>
      <c r="D64" s="198">
        <v>7.0000000000000001E-3</v>
      </c>
      <c r="E64" s="198">
        <v>7.0000000000000001E-3</v>
      </c>
      <c r="F64" s="198">
        <v>7.0000000000000001E-3</v>
      </c>
      <c r="G64" s="198">
        <v>0</v>
      </c>
      <c r="H64" s="198">
        <v>0</v>
      </c>
      <c r="I64" s="198">
        <v>0</v>
      </c>
      <c r="J64" s="198">
        <v>7.0000000000000001E-3</v>
      </c>
      <c r="K64" s="198">
        <v>0</v>
      </c>
      <c r="L64" s="198">
        <v>0</v>
      </c>
      <c r="M64" s="198">
        <v>0</v>
      </c>
      <c r="N64" s="72">
        <v>0</v>
      </c>
      <c r="O64" s="68">
        <v>0</v>
      </c>
      <c r="P64" s="69">
        <v>0</v>
      </c>
    </row>
    <row r="65" spans="1:16" x14ac:dyDescent="0.25">
      <c r="A65" s="77" t="str">
        <f>A34</f>
        <v>Veh-Mile</v>
      </c>
      <c r="B65" s="8" t="str">
        <f>B34</f>
        <v>Air Pollution</v>
      </c>
      <c r="C65" s="198">
        <v>5.1999999999999998E-2</v>
      </c>
      <c r="D65" s="198">
        <v>4.2000000000000003E-2</v>
      </c>
      <c r="E65" s="198">
        <v>1.2999999999999999E-2</v>
      </c>
      <c r="F65" s="198">
        <v>9.4E-2</v>
      </c>
      <c r="G65" s="198">
        <v>2E-3</v>
      </c>
      <c r="H65" s="198">
        <v>0.16</v>
      </c>
      <c r="I65" s="198">
        <v>6.5000000000000002E-2</v>
      </c>
      <c r="J65" s="198">
        <v>8.5999999999999993E-2</v>
      </c>
      <c r="K65" s="198">
        <v>0</v>
      </c>
      <c r="L65" s="198">
        <v>0</v>
      </c>
      <c r="M65" s="198">
        <v>0</v>
      </c>
      <c r="N65" s="72">
        <v>0</v>
      </c>
      <c r="O65" s="68">
        <v>0</v>
      </c>
      <c r="P65" s="69">
        <v>0</v>
      </c>
    </row>
    <row r="66" spans="1:16" x14ac:dyDescent="0.25">
      <c r="A66" s="77" t="s">
        <v>46</v>
      </c>
      <c r="B66" s="8" t="s">
        <v>104</v>
      </c>
      <c r="C66" s="198">
        <v>1.7000000000000001E-2</v>
      </c>
      <c r="D66" s="198">
        <v>1.2999999999999999E-2</v>
      </c>
      <c r="E66" s="198">
        <v>4.0000000000000001E-3</v>
      </c>
      <c r="F66" s="198">
        <v>2.4E-2</v>
      </c>
      <c r="G66" s="198">
        <v>0</v>
      </c>
      <c r="H66" s="198">
        <v>8.5999999999999993E-2</v>
      </c>
      <c r="I66" s="198">
        <v>2.8000000000000001E-2</v>
      </c>
      <c r="J66" s="198">
        <v>8.9999999999999993E-3</v>
      </c>
      <c r="K66" s="198">
        <v>0</v>
      </c>
      <c r="L66" s="198">
        <v>0</v>
      </c>
      <c r="M66" s="198">
        <v>0</v>
      </c>
      <c r="N66" s="72">
        <v>0</v>
      </c>
      <c r="O66" s="68">
        <v>0</v>
      </c>
      <c r="P66" s="69">
        <v>0</v>
      </c>
    </row>
    <row r="67" spans="1:16" x14ac:dyDescent="0.25">
      <c r="A67" s="77" t="str">
        <f t="shared" ref="A67:A72" si="6">A36</f>
        <v>Veh-Mile</v>
      </c>
      <c r="B67" s="8" t="str">
        <f t="shared" ref="B67:B72" si="7">B36</f>
        <v>Noise</v>
      </c>
      <c r="C67" s="198">
        <v>1.2999999999999999E-2</v>
      </c>
      <c r="D67" s="198">
        <v>1.2999999999999999E-2</v>
      </c>
      <c r="E67" s="198">
        <v>4.0000000000000001E-3</v>
      </c>
      <c r="F67" s="198">
        <v>1.2999999999999999E-2</v>
      </c>
      <c r="G67" s="198">
        <v>0</v>
      </c>
      <c r="H67" s="198">
        <v>6.6000000000000003E-2</v>
      </c>
      <c r="I67" s="198">
        <v>0.04</v>
      </c>
      <c r="J67" s="198">
        <v>0.13200000000000001</v>
      </c>
      <c r="K67" s="198">
        <v>0</v>
      </c>
      <c r="L67" s="198">
        <v>0</v>
      </c>
      <c r="M67" s="198">
        <v>0</v>
      </c>
      <c r="N67" s="72">
        <v>0</v>
      </c>
      <c r="O67" s="68">
        <v>0</v>
      </c>
      <c r="P67" s="69">
        <v>0</v>
      </c>
    </row>
    <row r="68" spans="1:16" x14ac:dyDescent="0.25">
      <c r="A68" s="77" t="str">
        <f t="shared" si="6"/>
        <v>Veh-Mile</v>
      </c>
      <c r="B68" s="8" t="str">
        <f t="shared" si="7"/>
        <v>Resource Externalities</v>
      </c>
      <c r="C68" s="198">
        <v>0.04</v>
      </c>
      <c r="D68" s="198">
        <v>3.3000000000000002E-2</v>
      </c>
      <c r="E68" s="198">
        <v>1.6E-2</v>
      </c>
      <c r="F68" s="198">
        <v>5.1999999999999998E-2</v>
      </c>
      <c r="G68" s="198">
        <v>1E-3</v>
      </c>
      <c r="H68" s="198">
        <v>0.2</v>
      </c>
      <c r="I68" s="198">
        <v>6.7000000000000004E-2</v>
      </c>
      <c r="J68" s="198">
        <v>1.6E-2</v>
      </c>
      <c r="K68" s="198">
        <v>0</v>
      </c>
      <c r="L68" s="198">
        <v>0</v>
      </c>
      <c r="M68" s="198">
        <v>4.0000000000000001E-3</v>
      </c>
      <c r="N68" s="72">
        <v>0</v>
      </c>
      <c r="O68" s="68">
        <v>0</v>
      </c>
      <c r="P68" s="69">
        <v>0.5</v>
      </c>
    </row>
    <row r="69" spans="1:16" x14ac:dyDescent="0.25">
      <c r="A69" s="77" t="str">
        <f t="shared" si="6"/>
        <v>Veh-Mile</v>
      </c>
      <c r="B69" s="8" t="str">
        <f t="shared" si="7"/>
        <v>Barrier Effect</v>
      </c>
      <c r="C69" s="198">
        <v>1.4999999999999999E-2</v>
      </c>
      <c r="D69" s="198">
        <v>1.4999999999999999E-2</v>
      </c>
      <c r="E69" s="198">
        <v>1.4999999999999999E-2</v>
      </c>
      <c r="F69" s="198">
        <v>1.4999999999999999E-2</v>
      </c>
      <c r="G69" s="198">
        <v>0</v>
      </c>
      <c r="H69" s="198">
        <v>2.5000000000000001E-2</v>
      </c>
      <c r="I69" s="198">
        <v>2.5000000000000001E-2</v>
      </c>
      <c r="J69" s="198">
        <v>1.4999999999999999E-2</v>
      </c>
      <c r="K69" s="198">
        <v>1E-3</v>
      </c>
      <c r="L69" s="198">
        <v>0</v>
      </c>
      <c r="M69" s="198">
        <v>0</v>
      </c>
      <c r="N69" s="72">
        <v>0</v>
      </c>
      <c r="O69" s="68">
        <v>0</v>
      </c>
      <c r="P69" s="69">
        <v>0</v>
      </c>
    </row>
    <row r="70" spans="1:16" x14ac:dyDescent="0.25">
      <c r="A70" s="77" t="str">
        <f t="shared" si="6"/>
        <v>Veh-Mile</v>
      </c>
      <c r="B70" s="8" t="str">
        <f t="shared" si="7"/>
        <v>Land Use Impacts</v>
      </c>
      <c r="C70" s="198">
        <v>8.3000000000000004E-2</v>
      </c>
      <c r="D70" s="198">
        <v>8.3000000000000004E-2</v>
      </c>
      <c r="E70" s="198">
        <v>8.3000000000000004E-2</v>
      </c>
      <c r="F70" s="198">
        <v>8.3000000000000004E-2</v>
      </c>
      <c r="G70" s="198">
        <v>0</v>
      </c>
      <c r="H70" s="198">
        <v>0</v>
      </c>
      <c r="I70" s="198">
        <v>0</v>
      </c>
      <c r="J70" s="198">
        <v>8.3000000000000004E-2</v>
      </c>
      <c r="K70" s="198">
        <v>0</v>
      </c>
      <c r="L70" s="198">
        <v>0</v>
      </c>
      <c r="M70" s="198">
        <v>8.3000000000000004E-2</v>
      </c>
      <c r="N70" s="72">
        <v>0</v>
      </c>
      <c r="O70" s="68">
        <v>1</v>
      </c>
      <c r="P70" s="69">
        <v>0.5</v>
      </c>
    </row>
    <row r="71" spans="1:16" x14ac:dyDescent="0.25">
      <c r="A71" s="77" t="str">
        <f t="shared" si="6"/>
        <v>Veh-Mile</v>
      </c>
      <c r="B71" s="8" t="str">
        <f t="shared" si="7"/>
        <v>Water Pollution</v>
      </c>
      <c r="C71" s="198">
        <v>1.4E-2</v>
      </c>
      <c r="D71" s="198">
        <v>1.4E-2</v>
      </c>
      <c r="E71" s="198">
        <v>7.0000000000000001E-3</v>
      </c>
      <c r="F71" s="198">
        <v>1.4E-2</v>
      </c>
      <c r="G71" s="198">
        <v>0</v>
      </c>
      <c r="H71" s="198">
        <v>1.4E-2</v>
      </c>
      <c r="I71" s="198">
        <v>7.0000000000000001E-3</v>
      </c>
      <c r="J71" s="198">
        <v>1.4E-2</v>
      </c>
      <c r="K71" s="198">
        <v>0</v>
      </c>
      <c r="L71" s="198">
        <v>0</v>
      </c>
      <c r="M71" s="198">
        <v>0</v>
      </c>
      <c r="N71" s="72">
        <v>0</v>
      </c>
      <c r="O71" s="68">
        <v>0</v>
      </c>
      <c r="P71" s="69">
        <v>0</v>
      </c>
    </row>
    <row r="72" spans="1:16" ht="13" thickBot="1" x14ac:dyDescent="0.3">
      <c r="A72" s="77" t="str">
        <f t="shared" si="6"/>
        <v>Veh-Mile</v>
      </c>
      <c r="B72" s="6" t="str">
        <f t="shared" si="7"/>
        <v>Waste</v>
      </c>
      <c r="C72" s="204">
        <v>4.0000000000000002E-4</v>
      </c>
      <c r="D72" s="204">
        <v>4.0000000000000002E-4</v>
      </c>
      <c r="E72" s="204">
        <v>4.0000000000000002E-4</v>
      </c>
      <c r="F72" s="204">
        <v>4.0000000000000002E-4</v>
      </c>
      <c r="G72" s="204">
        <v>0</v>
      </c>
      <c r="H72" s="204">
        <v>4.0000000000000002E-4</v>
      </c>
      <c r="I72" s="204">
        <v>4.0000000000000002E-4</v>
      </c>
      <c r="J72" s="204">
        <v>4.0000000000000002E-4</v>
      </c>
      <c r="K72" s="204">
        <v>0</v>
      </c>
      <c r="L72" s="204">
        <v>0</v>
      </c>
      <c r="M72" s="204">
        <v>0</v>
      </c>
      <c r="N72" s="73">
        <v>0</v>
      </c>
      <c r="O72" s="74">
        <v>0</v>
      </c>
      <c r="P72" s="75">
        <v>0</v>
      </c>
    </row>
    <row r="73" spans="1:16" ht="13.5" thickBot="1" x14ac:dyDescent="0.35">
      <c r="B73" s="100" t="s">
        <v>31</v>
      </c>
      <c r="C73" s="103">
        <f>SUM(C50:C72)</f>
        <v>1.1184000000000001</v>
      </c>
      <c r="D73" s="101">
        <f t="shared" ref="D73:M73" si="8">SUM(D50:D72)</f>
        <v>1.0144000000000002</v>
      </c>
      <c r="E73" s="101">
        <f t="shared" si="8"/>
        <v>1.2023999999999995</v>
      </c>
      <c r="F73" s="101">
        <f t="shared" si="8"/>
        <v>1.3393999999999997</v>
      </c>
      <c r="G73" s="101">
        <f t="shared" si="8"/>
        <v>0.16500000000000001</v>
      </c>
      <c r="H73" s="101">
        <f t="shared" si="8"/>
        <v>5.2179000000000002</v>
      </c>
      <c r="I73" s="101">
        <f t="shared" si="8"/>
        <v>6.5028999999999995</v>
      </c>
      <c r="J73" s="101">
        <f t="shared" si="8"/>
        <v>1.7023999999999997</v>
      </c>
      <c r="K73" s="101">
        <f t="shared" si="8"/>
        <v>0.378</v>
      </c>
      <c r="L73" s="101">
        <f t="shared" si="8"/>
        <v>0.91499999999999981</v>
      </c>
      <c r="M73" s="101">
        <f t="shared" si="8"/>
        <v>0.35200000000000004</v>
      </c>
      <c r="N73" s="101" t="s">
        <v>16</v>
      </c>
      <c r="O73" s="101" t="s">
        <v>16</v>
      </c>
      <c r="P73" s="102" t="s">
        <v>16</v>
      </c>
    </row>
    <row r="74" spans="1:16" x14ac:dyDescent="0.25">
      <c r="O74" t="s">
        <v>16</v>
      </c>
    </row>
    <row r="76" spans="1:16" ht="13.5" thickBot="1" x14ac:dyDescent="0.35">
      <c r="B76" s="1" t="s">
        <v>5</v>
      </c>
      <c r="E76" s="104" t="str">
        <f>E16</f>
        <v>2007 U.S. Dollars Per Vehicle Mile</v>
      </c>
    </row>
    <row r="77" spans="1:16" ht="25" x14ac:dyDescent="0.25">
      <c r="B77" s="251" t="str">
        <f t="shared" ref="B77:B84" si="9">B17</f>
        <v>Mode</v>
      </c>
      <c r="C77" s="238" t="str">
        <f t="shared" ref="C77:M77" si="10">C17</f>
        <v>Average Car</v>
      </c>
      <c r="D77" s="239" t="str">
        <f t="shared" si="10"/>
        <v>Compact Car</v>
      </c>
      <c r="E77" s="239" t="str">
        <f t="shared" si="10"/>
        <v>Electric Car</v>
      </c>
      <c r="F77" s="239" t="str">
        <f t="shared" si="10"/>
        <v>Van or Pickup</v>
      </c>
      <c r="G77" s="239" t="str">
        <f t="shared" si="10"/>
        <v>Rideshare Passenger</v>
      </c>
      <c r="H77" s="239" t="str">
        <f t="shared" si="10"/>
        <v>Diesel Bus</v>
      </c>
      <c r="I77" s="239" t="str">
        <f t="shared" si="10"/>
        <v>Electric Trolley</v>
      </c>
      <c r="J77" s="239" t="str">
        <f t="shared" si="10"/>
        <v>Motor-cycle</v>
      </c>
      <c r="K77" s="239" t="str">
        <f t="shared" si="10"/>
        <v>Bicycle</v>
      </c>
      <c r="L77" s="239" t="str">
        <f t="shared" si="10"/>
        <v>Walk</v>
      </c>
      <c r="M77" s="243" t="str">
        <f t="shared" si="10"/>
        <v>Telework</v>
      </c>
      <c r="N77" s="240" t="s">
        <v>48</v>
      </c>
      <c r="O77" s="241" t="s">
        <v>3</v>
      </c>
      <c r="P77" s="242" t="s">
        <v>4</v>
      </c>
    </row>
    <row r="78" spans="1:16" ht="13.5" thickBot="1" x14ac:dyDescent="0.35">
      <c r="A78" s="1" t="str">
        <f t="shared" ref="A78:A84" si="11">A18</f>
        <v>Units</v>
      </c>
      <c r="B78" s="6" t="str">
        <f t="shared" si="9"/>
        <v>Average Occupancy</v>
      </c>
      <c r="C78" s="31">
        <v>1.5</v>
      </c>
      <c r="D78" s="41">
        <v>1.5</v>
      </c>
      <c r="E78" s="41">
        <v>1.5</v>
      </c>
      <c r="F78" s="41">
        <v>1.5</v>
      </c>
      <c r="G78" s="41">
        <v>1</v>
      </c>
      <c r="H78" s="41">
        <v>5</v>
      </c>
      <c r="I78" s="41">
        <v>10</v>
      </c>
      <c r="J78" s="41">
        <v>1</v>
      </c>
      <c r="K78" s="41">
        <v>1</v>
      </c>
      <c r="L78" s="41">
        <v>1</v>
      </c>
      <c r="M78" s="70">
        <v>1</v>
      </c>
      <c r="N78" s="76" t="s">
        <v>49</v>
      </c>
      <c r="O78" s="3" t="s">
        <v>16</v>
      </c>
      <c r="P78" s="4" t="s">
        <v>16</v>
      </c>
    </row>
    <row r="79" spans="1:16" x14ac:dyDescent="0.25">
      <c r="A79" t="str">
        <f t="shared" si="11"/>
        <v>Veh-Mile</v>
      </c>
      <c r="B79" s="5" t="str">
        <f t="shared" si="9"/>
        <v>Vehicle Ownership</v>
      </c>
      <c r="C79" s="24">
        <v>0.27200000000000002</v>
      </c>
      <c r="D79" s="25">
        <v>0.23899999999999999</v>
      </c>
      <c r="E79" s="25">
        <v>0.34100000000000003</v>
      </c>
      <c r="F79" s="25">
        <v>0.35399999999999998</v>
      </c>
      <c r="G79" s="25">
        <v>0</v>
      </c>
      <c r="H79" s="25">
        <v>0</v>
      </c>
      <c r="I79" s="25">
        <v>0</v>
      </c>
      <c r="J79" s="25">
        <v>0.33300000000000002</v>
      </c>
      <c r="K79" s="25">
        <v>6.6000000000000003E-2</v>
      </c>
      <c r="L79" s="25">
        <v>0</v>
      </c>
      <c r="M79" s="71">
        <v>0.26400000000000001</v>
      </c>
      <c r="N79" s="72">
        <v>1</v>
      </c>
      <c r="O79" s="68">
        <v>1</v>
      </c>
      <c r="P79" s="69">
        <v>1</v>
      </c>
    </row>
    <row r="80" spans="1:16" x14ac:dyDescent="0.25">
      <c r="A80" t="str">
        <f t="shared" si="11"/>
        <v>Veh-Mile</v>
      </c>
      <c r="B80" s="8" t="str">
        <f t="shared" si="9"/>
        <v>Vehicle Operation</v>
      </c>
      <c r="C80" s="198">
        <v>0.14399999999999999</v>
      </c>
      <c r="D80" s="198">
        <v>0.104</v>
      </c>
      <c r="E80" s="198">
        <v>0.20200000000000001</v>
      </c>
      <c r="F80" s="198">
        <v>0.20200000000000001</v>
      </c>
      <c r="G80" s="198">
        <v>3.0000000000000001E-3</v>
      </c>
      <c r="H80" s="198">
        <v>1.3859999999999999</v>
      </c>
      <c r="I80" s="198">
        <v>1.802</v>
      </c>
      <c r="J80" s="198">
        <v>6.6000000000000003E-2</v>
      </c>
      <c r="K80" s="198">
        <v>2.5999999999999999E-2</v>
      </c>
      <c r="L80" s="198">
        <v>5.2999999999999999E-2</v>
      </c>
      <c r="M80" s="198">
        <v>0</v>
      </c>
      <c r="N80" s="72">
        <v>1</v>
      </c>
      <c r="O80" s="68">
        <v>0</v>
      </c>
      <c r="P80" s="57">
        <v>1</v>
      </c>
    </row>
    <row r="81" spans="1:16" x14ac:dyDescent="0.25">
      <c r="A81" t="str">
        <f t="shared" si="11"/>
        <v>Veh-Mile</v>
      </c>
      <c r="B81" s="8" t="str">
        <f t="shared" si="9"/>
        <v>Operating Subsidy</v>
      </c>
      <c r="C81" s="198">
        <v>0</v>
      </c>
      <c r="D81" s="198">
        <v>0</v>
      </c>
      <c r="E81" s="198">
        <v>0</v>
      </c>
      <c r="F81" s="198">
        <v>0</v>
      </c>
      <c r="G81" s="198">
        <v>0</v>
      </c>
      <c r="H81" s="198">
        <v>1.65</v>
      </c>
      <c r="I81" s="198">
        <v>3.8279999999999998</v>
      </c>
      <c r="J81" s="198">
        <v>0</v>
      </c>
      <c r="K81" s="198">
        <v>0</v>
      </c>
      <c r="L81" s="198">
        <v>0</v>
      </c>
      <c r="M81" s="198">
        <v>0</v>
      </c>
      <c r="N81" s="72">
        <v>0</v>
      </c>
      <c r="O81" s="68">
        <v>1</v>
      </c>
      <c r="P81" s="69">
        <v>1</v>
      </c>
    </row>
    <row r="82" spans="1:16" x14ac:dyDescent="0.25">
      <c r="A82" t="str">
        <f t="shared" si="11"/>
        <v>Pass-Mile</v>
      </c>
      <c r="B82" s="8" t="str">
        <f t="shared" si="9"/>
        <v>Travel Time</v>
      </c>
      <c r="C82" s="198">
        <v>6.25E-2</v>
      </c>
      <c r="D82" s="198">
        <v>6.25E-2</v>
      </c>
      <c r="E82" s="198">
        <v>6.25E-2</v>
      </c>
      <c r="F82" s="198">
        <v>6.25E-2</v>
      </c>
      <c r="G82" s="198">
        <v>6.25E-2</v>
      </c>
      <c r="H82" s="198">
        <v>0.2</v>
      </c>
      <c r="I82" s="198">
        <v>0.2</v>
      </c>
      <c r="J82" s="198">
        <v>6.25E-2</v>
      </c>
      <c r="K82" s="198">
        <v>0.375</v>
      </c>
      <c r="L82" s="198">
        <v>1.25</v>
      </c>
      <c r="M82" s="198">
        <v>0</v>
      </c>
      <c r="N82" s="72">
        <v>1</v>
      </c>
      <c r="O82" s="68">
        <v>0</v>
      </c>
      <c r="P82" s="69">
        <v>0</v>
      </c>
    </row>
    <row r="83" spans="1:16" x14ac:dyDescent="0.25">
      <c r="A83" t="str">
        <f t="shared" si="11"/>
        <v>Pass-Mile</v>
      </c>
      <c r="B83" s="8" t="str">
        <f t="shared" si="9"/>
        <v>Internal Crash</v>
      </c>
      <c r="C83" s="198">
        <v>8.3000000000000004E-2</v>
      </c>
      <c r="D83" s="198">
        <v>9.1999999999999998E-2</v>
      </c>
      <c r="E83" s="198">
        <v>8.3000000000000004E-2</v>
      </c>
      <c r="F83" s="198">
        <v>8.3000000000000004E-2</v>
      </c>
      <c r="G83" s="198">
        <v>8.3000000000000004E-2</v>
      </c>
      <c r="H83" s="198">
        <v>4.0000000000000001E-3</v>
      </c>
      <c r="I83" s="198">
        <v>4.0000000000000001E-3</v>
      </c>
      <c r="J83" s="198">
        <v>0.57699999999999996</v>
      </c>
      <c r="K83" s="198">
        <v>8.3000000000000004E-2</v>
      </c>
      <c r="L83" s="198">
        <v>8.3000000000000004E-2</v>
      </c>
      <c r="M83" s="198">
        <v>0</v>
      </c>
      <c r="N83" s="72">
        <v>1</v>
      </c>
      <c r="O83" s="68">
        <v>0</v>
      </c>
      <c r="P83" s="69">
        <v>0.2</v>
      </c>
    </row>
    <row r="84" spans="1:16" x14ac:dyDescent="0.25">
      <c r="A84" t="str">
        <f t="shared" si="11"/>
        <v>Veh-Mile</v>
      </c>
      <c r="B84" s="8" t="str">
        <f t="shared" si="9"/>
        <v>External Crash</v>
      </c>
      <c r="C84" s="198">
        <v>5.5E-2</v>
      </c>
      <c r="D84" s="198">
        <v>5.2999999999999999E-2</v>
      </c>
      <c r="E84" s="198">
        <v>5.5E-2</v>
      </c>
      <c r="F84" s="198">
        <v>5.5E-2</v>
      </c>
      <c r="G84" s="198">
        <v>0</v>
      </c>
      <c r="H84" s="198">
        <v>0.26400000000000001</v>
      </c>
      <c r="I84" s="198">
        <v>0.26400000000000001</v>
      </c>
      <c r="J84" s="198">
        <v>0.10199999999999999</v>
      </c>
      <c r="K84" s="198">
        <v>3.0000000000000001E-3</v>
      </c>
      <c r="L84" s="198">
        <v>3.0000000000000001E-3</v>
      </c>
      <c r="M84" s="198">
        <v>0</v>
      </c>
      <c r="N84" s="72">
        <v>0</v>
      </c>
      <c r="O84" s="68">
        <v>0</v>
      </c>
      <c r="P84" s="69">
        <v>0.2</v>
      </c>
    </row>
    <row r="85" spans="1:16" x14ac:dyDescent="0.25">
      <c r="A85" t="s">
        <v>47</v>
      </c>
      <c r="B85" s="8" t="s">
        <v>109</v>
      </c>
      <c r="C85" s="198">
        <v>0</v>
      </c>
      <c r="D85" s="198">
        <v>0</v>
      </c>
      <c r="E85" s="198">
        <v>0</v>
      </c>
      <c r="F85" s="198">
        <v>0</v>
      </c>
      <c r="G85" s="198">
        <v>0</v>
      </c>
      <c r="H85" s="198">
        <v>0</v>
      </c>
      <c r="I85" s="198">
        <v>0</v>
      </c>
      <c r="J85" s="198">
        <v>0</v>
      </c>
      <c r="K85" s="198">
        <v>-9.5000000000000001E-2</v>
      </c>
      <c r="L85" s="198">
        <v>-0.24</v>
      </c>
      <c r="M85" s="198">
        <v>0</v>
      </c>
      <c r="N85" s="72">
        <v>1</v>
      </c>
      <c r="O85" s="68">
        <v>0</v>
      </c>
      <c r="P85" s="69">
        <v>0.2</v>
      </c>
    </row>
    <row r="86" spans="1:16" x14ac:dyDescent="0.25">
      <c r="A86" t="s">
        <v>47</v>
      </c>
      <c r="B86" s="8" t="s">
        <v>108</v>
      </c>
      <c r="C86" s="198">
        <v>0</v>
      </c>
      <c r="D86" s="198">
        <v>0</v>
      </c>
      <c r="E86" s="198">
        <v>0</v>
      </c>
      <c r="F86" s="198">
        <v>0</v>
      </c>
      <c r="G86" s="198">
        <v>0</v>
      </c>
      <c r="H86" s="198">
        <v>0</v>
      </c>
      <c r="I86" s="198">
        <v>0</v>
      </c>
      <c r="J86" s="198">
        <v>0</v>
      </c>
      <c r="K86" s="198">
        <v>-9.5000000000000001E-2</v>
      </c>
      <c r="L86" s="198">
        <v>-0.24</v>
      </c>
      <c r="M86" s="198">
        <v>0</v>
      </c>
      <c r="N86" s="72">
        <v>0</v>
      </c>
      <c r="O86" s="68">
        <v>0</v>
      </c>
      <c r="P86" s="69">
        <v>0.2</v>
      </c>
    </row>
    <row r="87" spans="1:16" x14ac:dyDescent="0.25">
      <c r="A87" t="str">
        <f t="shared" ref="A87:A94" si="12">A27</f>
        <v>Veh-Mile</v>
      </c>
      <c r="B87" s="8" t="str">
        <f t="shared" ref="B87:B94" si="13">B27</f>
        <v>Internal Parking</v>
      </c>
      <c r="C87" s="198">
        <v>0.04</v>
      </c>
      <c r="D87" s="198">
        <v>3.6999999999999998E-2</v>
      </c>
      <c r="E87" s="198">
        <v>0.04</v>
      </c>
      <c r="F87" s="198">
        <v>0.04</v>
      </c>
      <c r="G87" s="198">
        <v>0</v>
      </c>
      <c r="H87" s="198">
        <v>0</v>
      </c>
      <c r="I87" s="198">
        <v>0</v>
      </c>
      <c r="J87" s="198">
        <v>3.2000000000000001E-2</v>
      </c>
      <c r="K87" s="198">
        <v>2E-3</v>
      </c>
      <c r="L87" s="198">
        <v>0</v>
      </c>
      <c r="M87" s="198">
        <v>0</v>
      </c>
      <c r="N87" s="72">
        <v>1</v>
      </c>
      <c r="O87" s="68">
        <v>1</v>
      </c>
      <c r="P87" s="69">
        <v>1</v>
      </c>
    </row>
    <row r="88" spans="1:16" x14ac:dyDescent="0.25">
      <c r="A88" t="str">
        <f t="shared" si="12"/>
        <v>Veh-Mile</v>
      </c>
      <c r="B88" s="8" t="str">
        <f t="shared" si="13"/>
        <v>External Parking</v>
      </c>
      <c r="C88" s="198">
        <v>2.5000000000000001E-2</v>
      </c>
      <c r="D88" s="198">
        <v>2.4E-2</v>
      </c>
      <c r="E88" s="198">
        <v>2.5000000000000001E-2</v>
      </c>
      <c r="F88" s="198">
        <v>2.5000000000000001E-2</v>
      </c>
      <c r="G88" s="198">
        <v>0</v>
      </c>
      <c r="H88" s="198">
        <v>0</v>
      </c>
      <c r="I88" s="198">
        <v>0</v>
      </c>
      <c r="J88" s="198">
        <v>1.7999999999999999E-2</v>
      </c>
      <c r="K88" s="198">
        <v>1E-3</v>
      </c>
      <c r="L88" s="198">
        <v>0</v>
      </c>
      <c r="M88" s="198">
        <v>0</v>
      </c>
      <c r="N88" s="72">
        <v>0</v>
      </c>
      <c r="O88" s="68">
        <v>0</v>
      </c>
      <c r="P88" s="69">
        <v>1</v>
      </c>
    </row>
    <row r="89" spans="1:16" x14ac:dyDescent="0.25">
      <c r="A89" t="str">
        <f t="shared" si="12"/>
        <v>Veh-Mile</v>
      </c>
      <c r="B89" s="8" t="str">
        <f t="shared" si="13"/>
        <v>Congestion</v>
      </c>
      <c r="C89" s="198">
        <v>0</v>
      </c>
      <c r="D89" s="198">
        <v>0</v>
      </c>
      <c r="E89" s="198">
        <v>0</v>
      </c>
      <c r="F89" s="198">
        <v>0</v>
      </c>
      <c r="G89" s="198">
        <v>0</v>
      </c>
      <c r="H89" s="198">
        <v>0</v>
      </c>
      <c r="I89" s="198">
        <v>0</v>
      </c>
      <c r="J89" s="198">
        <v>0</v>
      </c>
      <c r="K89" s="198">
        <v>0</v>
      </c>
      <c r="L89" s="198">
        <v>0</v>
      </c>
      <c r="M89" s="198">
        <v>0</v>
      </c>
      <c r="N89" s="72">
        <v>0</v>
      </c>
      <c r="O89" s="68">
        <v>0</v>
      </c>
      <c r="P89" s="69">
        <v>0.5</v>
      </c>
    </row>
    <row r="90" spans="1:16" x14ac:dyDescent="0.25">
      <c r="A90" t="str">
        <f t="shared" si="12"/>
        <v>Veh-Mile</v>
      </c>
      <c r="B90" s="8" t="str">
        <f t="shared" si="13"/>
        <v>Road Facilities</v>
      </c>
      <c r="C90" s="198">
        <v>1.6E-2</v>
      </c>
      <c r="D90" s="198">
        <v>1.6E-2</v>
      </c>
      <c r="E90" s="198">
        <v>3.7999999999999999E-2</v>
      </c>
      <c r="F90" s="198">
        <v>2.1000000000000001E-2</v>
      </c>
      <c r="G90" s="198">
        <v>0</v>
      </c>
      <c r="H90" s="198">
        <v>2.9000000000000001E-2</v>
      </c>
      <c r="I90" s="198">
        <v>2.9000000000000001E-2</v>
      </c>
      <c r="J90" s="198">
        <v>8.0000000000000002E-3</v>
      </c>
      <c r="K90" s="198">
        <v>1E-3</v>
      </c>
      <c r="L90" s="198">
        <v>1E-3</v>
      </c>
      <c r="M90" s="198">
        <v>0</v>
      </c>
      <c r="N90" s="72">
        <v>0</v>
      </c>
      <c r="O90" s="68">
        <v>0</v>
      </c>
      <c r="P90" s="69">
        <v>1</v>
      </c>
    </row>
    <row r="91" spans="1:16" x14ac:dyDescent="0.25">
      <c r="A91" t="str">
        <f t="shared" si="12"/>
        <v>Veh-Mile</v>
      </c>
      <c r="B91" s="8" t="str">
        <f t="shared" si="13"/>
        <v>Land Value</v>
      </c>
      <c r="C91" s="198">
        <v>3.4000000000000002E-2</v>
      </c>
      <c r="D91" s="198">
        <v>3.4000000000000002E-2</v>
      </c>
      <c r="E91" s="198">
        <v>3.4000000000000002E-2</v>
      </c>
      <c r="F91" s="198">
        <v>3.4000000000000002E-2</v>
      </c>
      <c r="G91" s="198">
        <v>0</v>
      </c>
      <c r="H91" s="198">
        <v>3.4000000000000002E-2</v>
      </c>
      <c r="I91" s="198">
        <v>3.4000000000000002E-2</v>
      </c>
      <c r="J91" s="198">
        <v>3.4000000000000002E-2</v>
      </c>
      <c r="K91" s="198">
        <v>2E-3</v>
      </c>
      <c r="L91" s="198">
        <v>2E-3</v>
      </c>
      <c r="M91" s="198">
        <v>0</v>
      </c>
      <c r="N91" s="72">
        <v>0</v>
      </c>
      <c r="O91" s="68">
        <v>1</v>
      </c>
      <c r="P91" s="69">
        <v>1</v>
      </c>
    </row>
    <row r="92" spans="1:16" x14ac:dyDescent="0.25">
      <c r="A92" t="str">
        <f t="shared" si="12"/>
        <v>Veh-Mile</v>
      </c>
      <c r="B92" s="8" t="str">
        <f t="shared" si="13"/>
        <v>Traffic Services</v>
      </c>
      <c r="C92" s="198">
        <v>7.0000000000000001E-3</v>
      </c>
      <c r="D92" s="198">
        <v>7.0000000000000001E-3</v>
      </c>
      <c r="E92" s="198">
        <v>7.0000000000000001E-3</v>
      </c>
      <c r="F92" s="198">
        <v>7.0000000000000001E-3</v>
      </c>
      <c r="G92" s="198">
        <v>0</v>
      </c>
      <c r="H92" s="198">
        <v>7.0000000000000001E-3</v>
      </c>
      <c r="I92" s="198">
        <v>7.0000000000000001E-3</v>
      </c>
      <c r="J92" s="198">
        <v>7.0000000000000001E-3</v>
      </c>
      <c r="K92" s="198">
        <v>0</v>
      </c>
      <c r="L92" s="198">
        <v>0</v>
      </c>
      <c r="M92" s="198">
        <v>0</v>
      </c>
      <c r="N92" s="72">
        <v>0</v>
      </c>
      <c r="O92" s="68">
        <v>0</v>
      </c>
      <c r="P92" s="69">
        <v>1</v>
      </c>
    </row>
    <row r="93" spans="1:16" x14ac:dyDescent="0.25">
      <c r="A93" t="str">
        <f t="shared" si="12"/>
        <v>Veh-Mile</v>
      </c>
      <c r="B93" s="8" t="str">
        <f t="shared" si="13"/>
        <v>Transport Diversity</v>
      </c>
      <c r="C93" s="198">
        <v>7.0000000000000001E-3</v>
      </c>
      <c r="D93" s="198">
        <v>7.0000000000000001E-3</v>
      </c>
      <c r="E93" s="198">
        <v>7.0000000000000001E-3</v>
      </c>
      <c r="F93" s="198">
        <v>7.0000000000000001E-3</v>
      </c>
      <c r="G93" s="198">
        <v>0</v>
      </c>
      <c r="H93" s="198">
        <v>0</v>
      </c>
      <c r="I93" s="198">
        <v>0</v>
      </c>
      <c r="J93" s="198">
        <v>7.0000000000000001E-3</v>
      </c>
      <c r="K93" s="198">
        <v>0</v>
      </c>
      <c r="L93" s="198">
        <v>0</v>
      </c>
      <c r="M93" s="198">
        <v>0</v>
      </c>
      <c r="N93" s="72">
        <v>0</v>
      </c>
      <c r="O93" s="68">
        <v>0</v>
      </c>
      <c r="P93" s="69">
        <v>0</v>
      </c>
    </row>
    <row r="94" spans="1:16" x14ac:dyDescent="0.25">
      <c r="A94" t="str">
        <f t="shared" si="12"/>
        <v>Veh-Mile</v>
      </c>
      <c r="B94" s="8" t="str">
        <f t="shared" si="13"/>
        <v>Air Pollution</v>
      </c>
      <c r="C94" s="198">
        <v>4.0000000000000001E-3</v>
      </c>
      <c r="D94" s="198">
        <v>3.0000000000000001E-3</v>
      </c>
      <c r="E94" s="198">
        <v>1E-3</v>
      </c>
      <c r="F94" s="198">
        <v>7.0000000000000001E-3</v>
      </c>
      <c r="G94" s="198">
        <v>0</v>
      </c>
      <c r="H94" s="198">
        <v>1.2999999999999999E-2</v>
      </c>
      <c r="I94" s="198">
        <v>5.0000000000000001E-3</v>
      </c>
      <c r="J94" s="198">
        <v>6.0000000000000001E-3</v>
      </c>
      <c r="K94" s="198">
        <v>0</v>
      </c>
      <c r="L94" s="198">
        <v>0</v>
      </c>
      <c r="M94" s="198">
        <v>0</v>
      </c>
      <c r="N94" s="72">
        <v>0</v>
      </c>
      <c r="O94" s="68">
        <v>0</v>
      </c>
      <c r="P94" s="69">
        <v>0</v>
      </c>
    </row>
    <row r="95" spans="1:16" x14ac:dyDescent="0.25">
      <c r="A95" t="s">
        <v>46</v>
      </c>
      <c r="B95" s="8" t="s">
        <v>104</v>
      </c>
      <c r="C95" s="198">
        <v>1.4999999999999999E-2</v>
      </c>
      <c r="D95" s="198">
        <v>1.2E-2</v>
      </c>
      <c r="E95" s="198">
        <v>4.0000000000000001E-3</v>
      </c>
      <c r="F95" s="198">
        <v>2.1000000000000001E-2</v>
      </c>
      <c r="G95" s="198">
        <v>0</v>
      </c>
      <c r="H95" s="198">
        <v>7.6999999999999999E-2</v>
      </c>
      <c r="I95" s="198">
        <v>2.5999999999999999E-2</v>
      </c>
      <c r="J95" s="198">
        <v>8.0000000000000002E-3</v>
      </c>
      <c r="K95" s="198">
        <v>0</v>
      </c>
      <c r="L95" s="198">
        <v>0</v>
      </c>
      <c r="M95" s="198">
        <v>0</v>
      </c>
      <c r="N95" s="72">
        <v>0</v>
      </c>
      <c r="O95" s="68">
        <v>0</v>
      </c>
      <c r="P95" s="69">
        <v>0</v>
      </c>
    </row>
    <row r="96" spans="1:16" x14ac:dyDescent="0.25">
      <c r="A96" t="str">
        <f t="shared" ref="A96:A101" si="14">A36</f>
        <v>Veh-Mile</v>
      </c>
      <c r="B96" s="8" t="str">
        <f t="shared" ref="B96:B101" si="15">B36</f>
        <v>Noise</v>
      </c>
      <c r="C96" s="198">
        <v>7.0000000000000001E-3</v>
      </c>
      <c r="D96" s="198">
        <v>7.0000000000000001E-3</v>
      </c>
      <c r="E96" s="198">
        <v>4.0000000000000001E-3</v>
      </c>
      <c r="F96" s="198">
        <v>7.0000000000000001E-3</v>
      </c>
      <c r="G96" s="198">
        <v>0</v>
      </c>
      <c r="H96" s="198">
        <v>3.3000000000000002E-2</v>
      </c>
      <c r="I96" s="198">
        <v>0.02</v>
      </c>
      <c r="J96" s="198">
        <v>6.6000000000000003E-2</v>
      </c>
      <c r="K96" s="198">
        <v>0</v>
      </c>
      <c r="L96" s="198">
        <v>0</v>
      </c>
      <c r="M96" s="198">
        <v>0</v>
      </c>
      <c r="N96" s="72">
        <v>0</v>
      </c>
      <c r="O96" s="68">
        <v>0</v>
      </c>
      <c r="P96" s="69">
        <v>0</v>
      </c>
    </row>
    <row r="97" spans="1:16" x14ac:dyDescent="0.25">
      <c r="A97" t="str">
        <f t="shared" si="14"/>
        <v>Veh-Mile</v>
      </c>
      <c r="B97" s="8" t="str">
        <f t="shared" si="15"/>
        <v>Resource Externalities</v>
      </c>
      <c r="C97" s="198">
        <v>3.4000000000000002E-2</v>
      </c>
      <c r="D97" s="198">
        <v>2.8000000000000001E-2</v>
      </c>
      <c r="E97" s="198">
        <v>1.4E-2</v>
      </c>
      <c r="F97" s="198">
        <v>4.3999999999999997E-2</v>
      </c>
      <c r="G97" s="198">
        <v>1E-3</v>
      </c>
      <c r="H97" s="198">
        <v>0.16800000000000001</v>
      </c>
      <c r="I97" s="198">
        <v>5.6000000000000001E-2</v>
      </c>
      <c r="J97" s="198">
        <v>1.2999999999999999E-2</v>
      </c>
      <c r="K97" s="198">
        <v>0</v>
      </c>
      <c r="L97" s="198">
        <v>0</v>
      </c>
      <c r="M97" s="198">
        <v>4.0000000000000001E-3</v>
      </c>
      <c r="N97" s="72">
        <v>0</v>
      </c>
      <c r="O97" s="68">
        <v>0</v>
      </c>
      <c r="P97" s="69">
        <v>0.5</v>
      </c>
    </row>
    <row r="98" spans="1:16" x14ac:dyDescent="0.25">
      <c r="A98" t="str">
        <f t="shared" si="14"/>
        <v>Veh-Mile</v>
      </c>
      <c r="B98" s="8" t="str">
        <f t="shared" si="15"/>
        <v>Barrier Effect</v>
      </c>
      <c r="C98" s="198">
        <v>8.0000000000000002E-3</v>
      </c>
      <c r="D98" s="198">
        <v>8.0000000000000002E-3</v>
      </c>
      <c r="E98" s="198">
        <v>8.0000000000000002E-3</v>
      </c>
      <c r="F98" s="198">
        <v>8.0000000000000002E-3</v>
      </c>
      <c r="G98" s="198">
        <v>0</v>
      </c>
      <c r="H98" s="198">
        <v>1.2999999999999999E-2</v>
      </c>
      <c r="I98" s="198">
        <v>1.2999999999999999E-2</v>
      </c>
      <c r="J98" s="198">
        <v>8.0000000000000002E-3</v>
      </c>
      <c r="K98" s="198">
        <v>0</v>
      </c>
      <c r="L98" s="198">
        <v>0</v>
      </c>
      <c r="M98" s="198">
        <v>0</v>
      </c>
      <c r="N98" s="72">
        <v>0</v>
      </c>
      <c r="O98" s="68">
        <v>0</v>
      </c>
      <c r="P98" s="69">
        <v>0</v>
      </c>
    </row>
    <row r="99" spans="1:16" x14ac:dyDescent="0.25">
      <c r="A99" t="str">
        <f t="shared" si="14"/>
        <v>Veh-Mile</v>
      </c>
      <c r="B99" s="8" t="str">
        <f t="shared" si="15"/>
        <v>Land Use Impacts</v>
      </c>
      <c r="C99" s="198">
        <v>4.1500000000000002E-2</v>
      </c>
      <c r="D99" s="198">
        <v>4.1500000000000002E-2</v>
      </c>
      <c r="E99" s="198">
        <v>4.1500000000000002E-2</v>
      </c>
      <c r="F99" s="198">
        <v>4.1500000000000002E-2</v>
      </c>
      <c r="G99" s="198">
        <v>0</v>
      </c>
      <c r="H99" s="198">
        <v>0</v>
      </c>
      <c r="I99" s="198">
        <v>0</v>
      </c>
      <c r="J99" s="198">
        <v>4.1500000000000002E-2</v>
      </c>
      <c r="K99" s="198">
        <v>0</v>
      </c>
      <c r="L99" s="198">
        <v>0</v>
      </c>
      <c r="M99" s="198">
        <v>4.1500000000000002E-2</v>
      </c>
      <c r="N99" s="72">
        <v>0</v>
      </c>
      <c r="O99" s="68">
        <v>1</v>
      </c>
      <c r="P99" s="69">
        <v>0.5</v>
      </c>
    </row>
    <row r="100" spans="1:16" x14ac:dyDescent="0.25">
      <c r="A100" t="str">
        <f t="shared" si="14"/>
        <v>Veh-Mile</v>
      </c>
      <c r="B100" s="8" t="str">
        <f t="shared" si="15"/>
        <v>Water Pollution</v>
      </c>
      <c r="C100" s="198">
        <v>1.4E-2</v>
      </c>
      <c r="D100" s="198">
        <v>1.4E-2</v>
      </c>
      <c r="E100" s="198">
        <v>7.0000000000000001E-3</v>
      </c>
      <c r="F100" s="198">
        <v>1.4E-2</v>
      </c>
      <c r="G100" s="198">
        <v>0</v>
      </c>
      <c r="H100" s="198">
        <v>1.4E-2</v>
      </c>
      <c r="I100" s="198">
        <v>7.0000000000000001E-3</v>
      </c>
      <c r="J100" s="198">
        <v>1.4E-2</v>
      </c>
      <c r="K100" s="198">
        <v>0</v>
      </c>
      <c r="L100" s="198">
        <v>0</v>
      </c>
      <c r="M100" s="198">
        <v>0</v>
      </c>
      <c r="N100" s="72">
        <v>0</v>
      </c>
      <c r="O100" s="68">
        <v>0</v>
      </c>
      <c r="P100" s="69">
        <v>0</v>
      </c>
    </row>
    <row r="101" spans="1:16" ht="13" thickBot="1" x14ac:dyDescent="0.3">
      <c r="A101" t="str">
        <f t="shared" si="14"/>
        <v>Veh-Mile</v>
      </c>
      <c r="B101" s="6" t="str">
        <f t="shared" si="15"/>
        <v>Waste</v>
      </c>
      <c r="C101" s="204">
        <v>4.0000000000000002E-4</v>
      </c>
      <c r="D101" s="204">
        <v>4.0000000000000002E-4</v>
      </c>
      <c r="E101" s="204">
        <v>4.0000000000000002E-4</v>
      </c>
      <c r="F101" s="204">
        <v>4.0000000000000002E-4</v>
      </c>
      <c r="G101" s="204">
        <v>0</v>
      </c>
      <c r="H101" s="204">
        <v>4.0000000000000002E-4</v>
      </c>
      <c r="I101" s="204">
        <v>4.0000000000000002E-4</v>
      </c>
      <c r="J101" s="204">
        <v>4.0000000000000002E-4</v>
      </c>
      <c r="K101" s="204">
        <v>0</v>
      </c>
      <c r="L101" s="204">
        <v>0</v>
      </c>
      <c r="M101" s="204">
        <v>0</v>
      </c>
      <c r="N101" s="73">
        <v>0</v>
      </c>
      <c r="O101" s="74">
        <v>0</v>
      </c>
      <c r="P101" s="75">
        <v>0</v>
      </c>
    </row>
    <row r="102" spans="1:16" ht="13.5" thickBot="1" x14ac:dyDescent="0.35">
      <c r="B102" s="100" t="s">
        <v>31</v>
      </c>
      <c r="C102" s="60">
        <f>SUM(C79:C101)</f>
        <v>0.86940000000000017</v>
      </c>
      <c r="D102" s="61">
        <f t="shared" ref="D102:M102" si="16">SUM(D79:D101)</f>
        <v>0.7894000000000001</v>
      </c>
      <c r="E102" s="61">
        <f t="shared" si="16"/>
        <v>0.97440000000000015</v>
      </c>
      <c r="F102" s="61">
        <f t="shared" si="16"/>
        <v>1.0334000000000003</v>
      </c>
      <c r="G102" s="61">
        <f t="shared" si="16"/>
        <v>0.14950000000000002</v>
      </c>
      <c r="H102" s="61">
        <f t="shared" si="16"/>
        <v>3.892399999999999</v>
      </c>
      <c r="I102" s="61">
        <f t="shared" si="16"/>
        <v>6.2953999999999981</v>
      </c>
      <c r="J102" s="61">
        <f t="shared" si="16"/>
        <v>1.4034</v>
      </c>
      <c r="K102" s="61">
        <f t="shared" si="16"/>
        <v>0.36899999999999999</v>
      </c>
      <c r="L102" s="61">
        <f t="shared" si="16"/>
        <v>0.91199999999999981</v>
      </c>
      <c r="M102" s="62">
        <f t="shared" si="16"/>
        <v>0.3095</v>
      </c>
      <c r="N102" s="103" t="s">
        <v>16</v>
      </c>
      <c r="O102" s="101" t="s">
        <v>16</v>
      </c>
      <c r="P102" s="102" t="s">
        <v>16</v>
      </c>
    </row>
    <row r="104" spans="1:16" x14ac:dyDescent="0.25">
      <c r="D104" t="s">
        <v>16</v>
      </c>
    </row>
    <row r="105" spans="1:16" ht="13.5" thickBot="1" x14ac:dyDescent="0.35">
      <c r="B105" s="1" t="s">
        <v>32</v>
      </c>
    </row>
    <row r="106" spans="1:16" x14ac:dyDescent="0.25">
      <c r="B106" s="18" t="s">
        <v>33</v>
      </c>
      <c r="C106" s="19">
        <v>0.2</v>
      </c>
      <c r="F106" s="13"/>
      <c r="G106" s="13"/>
      <c r="H106" s="13"/>
    </row>
    <row r="107" spans="1:16" x14ac:dyDescent="0.25">
      <c r="B107" s="20" t="s">
        <v>34</v>
      </c>
      <c r="C107" s="21">
        <v>0.4</v>
      </c>
      <c r="F107" s="14"/>
      <c r="G107" s="15"/>
      <c r="H107" s="14"/>
    </row>
    <row r="108" spans="1:16" ht="13" thickBot="1" x14ac:dyDescent="0.3">
      <c r="B108" s="22" t="s">
        <v>35</v>
      </c>
      <c r="C108" s="23">
        <v>0.4</v>
      </c>
    </row>
    <row r="109" spans="1:16" x14ac:dyDescent="0.25">
      <c r="B109" s="16" t="s">
        <v>36</v>
      </c>
      <c r="C109" s="17">
        <f>SUM(C106:C108)</f>
        <v>1</v>
      </c>
    </row>
    <row r="111" spans="1:16" ht="13.5" thickBot="1" x14ac:dyDescent="0.35">
      <c r="B111" s="1" t="s">
        <v>6</v>
      </c>
      <c r="E111" s="104" t="str">
        <f>E16</f>
        <v>2007 U.S. Dollars Per Vehicle Mile</v>
      </c>
    </row>
    <row r="112" spans="1:16" ht="25" x14ac:dyDescent="0.25">
      <c r="B112" s="251" t="str">
        <f>B48</f>
        <v>Mode</v>
      </c>
      <c r="C112" s="238" t="str">
        <f t="shared" ref="C112:M112" si="17">C48</f>
        <v>Average Car</v>
      </c>
      <c r="D112" s="239" t="str">
        <f t="shared" si="17"/>
        <v>Compact Car</v>
      </c>
      <c r="E112" s="239" t="str">
        <f t="shared" si="17"/>
        <v>Electric Car</v>
      </c>
      <c r="F112" s="239" t="str">
        <f t="shared" si="17"/>
        <v>Van or Pickup</v>
      </c>
      <c r="G112" s="239" t="str">
        <f t="shared" si="17"/>
        <v>Rideshare Passenger</v>
      </c>
      <c r="H112" s="239" t="str">
        <f t="shared" si="17"/>
        <v>Diesel Bus</v>
      </c>
      <c r="I112" s="239" t="str">
        <f t="shared" si="17"/>
        <v>Electric Trolley</v>
      </c>
      <c r="J112" s="239" t="str">
        <f t="shared" si="17"/>
        <v>Motor-cycle</v>
      </c>
      <c r="K112" s="239" t="str">
        <f t="shared" si="17"/>
        <v>Bicycle</v>
      </c>
      <c r="L112" s="239" t="str">
        <f t="shared" si="17"/>
        <v>Walk</v>
      </c>
      <c r="M112" s="239" t="str">
        <f t="shared" si="17"/>
        <v>Telework</v>
      </c>
      <c r="N112" s="240" t="s">
        <v>48</v>
      </c>
      <c r="O112" s="241" t="s">
        <v>3</v>
      </c>
      <c r="P112" s="242" t="s">
        <v>4</v>
      </c>
    </row>
    <row r="113" spans="1:16" ht="13" thickBot="1" x14ac:dyDescent="0.3">
      <c r="A113" t="str">
        <f>A18</f>
        <v>Units</v>
      </c>
      <c r="B113" s="6" t="str">
        <f>B49</f>
        <v>Average Occupancy</v>
      </c>
      <c r="C113" s="34">
        <f t="shared" ref="C113:M113" si="18">(C18*$C$106)+(C49*$C$107)+(C78*$C$108)</f>
        <v>1.4200000000000002</v>
      </c>
      <c r="D113" s="34">
        <f t="shared" si="18"/>
        <v>1.4200000000000002</v>
      </c>
      <c r="E113" s="34">
        <f t="shared" si="18"/>
        <v>1.4200000000000002</v>
      </c>
      <c r="F113" s="34">
        <f t="shared" si="18"/>
        <v>1.4200000000000002</v>
      </c>
      <c r="G113" s="34">
        <f t="shared" si="18"/>
        <v>1</v>
      </c>
      <c r="H113" s="34">
        <f t="shared" si="18"/>
        <v>10.199999999999999</v>
      </c>
      <c r="I113" s="34">
        <f t="shared" si="18"/>
        <v>14</v>
      </c>
      <c r="J113" s="34">
        <f t="shared" si="18"/>
        <v>1</v>
      </c>
      <c r="K113" s="34">
        <f t="shared" si="18"/>
        <v>1</v>
      </c>
      <c r="L113" s="34">
        <f t="shared" si="18"/>
        <v>1</v>
      </c>
      <c r="M113" s="34">
        <f t="shared" si="18"/>
        <v>1</v>
      </c>
      <c r="N113" s="76" t="s">
        <v>49</v>
      </c>
      <c r="O113" s="3" t="s">
        <v>16</v>
      </c>
      <c r="P113" s="4" t="s">
        <v>16</v>
      </c>
    </row>
    <row r="114" spans="1:16" x14ac:dyDescent="0.25">
      <c r="A114" t="s">
        <v>46</v>
      </c>
      <c r="B114" s="5" t="str">
        <f t="shared" ref="B114:B119" si="19">B19</f>
        <v>Vehicle Ownership</v>
      </c>
      <c r="C114" s="35">
        <f t="shared" ref="C114:M114" si="20">(C19*$C$106)+(C50*$C$107)+(C79*$C$108)</f>
        <v>0.27200000000000002</v>
      </c>
      <c r="D114" s="36">
        <f t="shared" si="20"/>
        <v>0.23899999999999999</v>
      </c>
      <c r="E114" s="36">
        <f t="shared" si="20"/>
        <v>0.34100000000000008</v>
      </c>
      <c r="F114" s="36">
        <f t="shared" si="20"/>
        <v>0.35399999999999998</v>
      </c>
      <c r="G114" s="36">
        <f t="shared" si="20"/>
        <v>0</v>
      </c>
      <c r="H114" s="36">
        <f t="shared" si="20"/>
        <v>0</v>
      </c>
      <c r="I114" s="36">
        <f t="shared" si="20"/>
        <v>0</v>
      </c>
      <c r="J114" s="36">
        <f t="shared" si="20"/>
        <v>0.33300000000000007</v>
      </c>
      <c r="K114" s="36">
        <f t="shared" si="20"/>
        <v>6.6000000000000003E-2</v>
      </c>
      <c r="L114" s="36">
        <f t="shared" si="20"/>
        <v>0</v>
      </c>
      <c r="M114" s="37">
        <f t="shared" si="20"/>
        <v>0.26400000000000001</v>
      </c>
      <c r="N114" s="72">
        <v>1</v>
      </c>
      <c r="O114" s="68">
        <v>1</v>
      </c>
      <c r="P114" s="69">
        <v>1</v>
      </c>
    </row>
    <row r="115" spans="1:16" x14ac:dyDescent="0.25">
      <c r="A115" t="s">
        <v>46</v>
      </c>
      <c r="B115" s="8" t="str">
        <f t="shared" si="19"/>
        <v>Vehicle Operation</v>
      </c>
      <c r="C115" s="38">
        <f t="shared" ref="C115:M115" si="21">(C20*$C$106)+(C51*$C$107)+(C80*$C$108)</f>
        <v>0.16400000000000001</v>
      </c>
      <c r="D115" s="26">
        <f t="shared" si="21"/>
        <v>0.11899999999999999</v>
      </c>
      <c r="E115" s="26">
        <f t="shared" si="21"/>
        <v>0.23060000000000003</v>
      </c>
      <c r="F115" s="26">
        <f t="shared" si="21"/>
        <v>0.23060000000000003</v>
      </c>
      <c r="G115" s="26">
        <f t="shared" si="21"/>
        <v>3.6000000000000003E-3</v>
      </c>
      <c r="H115" s="26">
        <f t="shared" si="21"/>
        <v>2.4948000000000001</v>
      </c>
      <c r="I115" s="26">
        <f t="shared" si="21"/>
        <v>3.2434000000000003</v>
      </c>
      <c r="J115" s="26">
        <f t="shared" si="21"/>
        <v>7.1199999999999999E-2</v>
      </c>
      <c r="K115" s="26">
        <f t="shared" si="21"/>
        <v>2.5999999999999999E-2</v>
      </c>
      <c r="L115" s="26">
        <f t="shared" si="21"/>
        <v>5.3000000000000005E-2</v>
      </c>
      <c r="M115" s="29">
        <f t="shared" si="21"/>
        <v>0</v>
      </c>
      <c r="N115" s="72">
        <v>1</v>
      </c>
      <c r="O115" s="68">
        <v>0</v>
      </c>
      <c r="P115" s="57">
        <v>1</v>
      </c>
    </row>
    <row r="116" spans="1:16" x14ac:dyDescent="0.25">
      <c r="A116" t="s">
        <v>46</v>
      </c>
      <c r="B116" s="8" t="str">
        <f t="shared" si="19"/>
        <v>Operating Subsidy</v>
      </c>
      <c r="C116" s="38">
        <f t="shared" ref="C116:M116" si="22">(C21*$C$106)+(C52*$C$107)+(C81*$C$108)</f>
        <v>0</v>
      </c>
      <c r="D116" s="26">
        <f t="shared" si="22"/>
        <v>0</v>
      </c>
      <c r="E116" s="26">
        <f t="shared" si="22"/>
        <v>0</v>
      </c>
      <c r="F116" s="26">
        <f t="shared" si="22"/>
        <v>0</v>
      </c>
      <c r="G116" s="26">
        <f t="shared" si="22"/>
        <v>0</v>
      </c>
      <c r="H116" s="26">
        <f t="shared" si="22"/>
        <v>3.3660000000000005</v>
      </c>
      <c r="I116" s="26">
        <f t="shared" si="22"/>
        <v>5.3592000000000004</v>
      </c>
      <c r="J116" s="26">
        <f t="shared" si="22"/>
        <v>0</v>
      </c>
      <c r="K116" s="26">
        <f t="shared" si="22"/>
        <v>0</v>
      </c>
      <c r="L116" s="26">
        <f t="shared" si="22"/>
        <v>0</v>
      </c>
      <c r="M116" s="29">
        <f t="shared" si="22"/>
        <v>0</v>
      </c>
      <c r="N116" s="72">
        <v>0</v>
      </c>
      <c r="O116" s="68">
        <v>1</v>
      </c>
      <c r="P116" s="69">
        <v>1</v>
      </c>
    </row>
    <row r="117" spans="1:16" x14ac:dyDescent="0.25">
      <c r="A117" t="s">
        <v>47</v>
      </c>
      <c r="B117" s="8" t="str">
        <f t="shared" si="19"/>
        <v>Travel Time</v>
      </c>
      <c r="C117" s="38">
        <f t="shared" ref="C117:M117" si="23">(C22*$C$106)+(C53*$C$107)+(C82*$C$108)</f>
        <v>0.11249999999999999</v>
      </c>
      <c r="D117" s="26">
        <f t="shared" si="23"/>
        <v>0.11249999999999999</v>
      </c>
      <c r="E117" s="26">
        <f t="shared" si="23"/>
        <v>0.11249999999999999</v>
      </c>
      <c r="F117" s="26">
        <f t="shared" si="23"/>
        <v>0.11249999999999999</v>
      </c>
      <c r="G117" s="26">
        <f t="shared" si="23"/>
        <v>0.1</v>
      </c>
      <c r="H117" s="26">
        <f t="shared" si="23"/>
        <v>0.26250000000000001</v>
      </c>
      <c r="I117" s="26">
        <f t="shared" si="23"/>
        <v>0.26250000000000001</v>
      </c>
      <c r="J117" s="26">
        <f t="shared" si="23"/>
        <v>0.11249999999999999</v>
      </c>
      <c r="K117" s="26">
        <f t="shared" si="23"/>
        <v>0.38750000000000007</v>
      </c>
      <c r="L117" s="26">
        <f t="shared" si="23"/>
        <v>1.25</v>
      </c>
      <c r="M117" s="29">
        <f t="shared" si="23"/>
        <v>0</v>
      </c>
      <c r="N117" s="72">
        <v>1</v>
      </c>
      <c r="O117" s="68">
        <v>0</v>
      </c>
      <c r="P117" s="69">
        <v>0</v>
      </c>
    </row>
    <row r="118" spans="1:16" x14ac:dyDescent="0.25">
      <c r="A118" t="s">
        <v>47</v>
      </c>
      <c r="B118" s="8" t="str">
        <f t="shared" si="19"/>
        <v>Internal Crash</v>
      </c>
      <c r="C118" s="38">
        <f t="shared" ref="C118:M118" si="24">(C23*$C$106)+(C54*$C$107)+(C83*$C$108)</f>
        <v>8.299999999999999E-2</v>
      </c>
      <c r="D118" s="26">
        <f t="shared" si="24"/>
        <v>9.1999999999999998E-2</v>
      </c>
      <c r="E118" s="26">
        <f t="shared" si="24"/>
        <v>8.299999999999999E-2</v>
      </c>
      <c r="F118" s="26">
        <f t="shared" si="24"/>
        <v>8.299999999999999E-2</v>
      </c>
      <c r="G118" s="26">
        <f t="shared" si="24"/>
        <v>8.299999999999999E-2</v>
      </c>
      <c r="H118" s="26">
        <f t="shared" si="24"/>
        <v>4.0000000000000001E-3</v>
      </c>
      <c r="I118" s="26">
        <f t="shared" si="24"/>
        <v>4.0000000000000001E-3</v>
      </c>
      <c r="J118" s="26">
        <f t="shared" si="24"/>
        <v>0.57699999999999996</v>
      </c>
      <c r="K118" s="26">
        <f t="shared" si="24"/>
        <v>8.299999999999999E-2</v>
      </c>
      <c r="L118" s="26">
        <f t="shared" si="24"/>
        <v>8.299999999999999E-2</v>
      </c>
      <c r="M118" s="29">
        <f t="shared" si="24"/>
        <v>0</v>
      </c>
      <c r="N118" s="72">
        <v>1</v>
      </c>
      <c r="O118" s="68">
        <v>0</v>
      </c>
      <c r="P118" s="69">
        <v>0.2</v>
      </c>
    </row>
    <row r="119" spans="1:16" x14ac:dyDescent="0.25">
      <c r="A119" t="s">
        <v>46</v>
      </c>
      <c r="B119" s="8" t="str">
        <f t="shared" si="19"/>
        <v>External Crash</v>
      </c>
      <c r="C119" s="38">
        <f t="shared" ref="C119:M119" si="25">(C24*$C$106)+(C55*$C$107)+(C84*$C$108)</f>
        <v>5.5000000000000007E-2</v>
      </c>
      <c r="D119" s="26">
        <f t="shared" si="25"/>
        <v>5.3000000000000005E-2</v>
      </c>
      <c r="E119" s="26">
        <f t="shared" si="25"/>
        <v>5.5000000000000007E-2</v>
      </c>
      <c r="F119" s="26">
        <f t="shared" si="25"/>
        <v>5.5000000000000007E-2</v>
      </c>
      <c r="G119" s="26">
        <f t="shared" si="25"/>
        <v>0</v>
      </c>
      <c r="H119" s="26">
        <f t="shared" si="25"/>
        <v>0.26400000000000001</v>
      </c>
      <c r="I119" s="26">
        <f t="shared" si="25"/>
        <v>0.26400000000000001</v>
      </c>
      <c r="J119" s="26">
        <f t="shared" si="25"/>
        <v>0.10200000000000001</v>
      </c>
      <c r="K119" s="26">
        <f t="shared" si="25"/>
        <v>3.0000000000000001E-3</v>
      </c>
      <c r="L119" s="26">
        <f t="shared" si="25"/>
        <v>3.0000000000000001E-3</v>
      </c>
      <c r="M119" s="29">
        <f t="shared" si="25"/>
        <v>0</v>
      </c>
      <c r="N119" s="72">
        <v>0</v>
      </c>
      <c r="O119" s="68">
        <v>0</v>
      </c>
      <c r="P119" s="69">
        <v>0.2</v>
      </c>
    </row>
    <row r="120" spans="1:16" x14ac:dyDescent="0.25">
      <c r="A120" t="s">
        <v>47</v>
      </c>
      <c r="B120" s="8" t="s">
        <v>109</v>
      </c>
      <c r="C120" s="38">
        <f t="shared" ref="C120:M120" si="26">(C25*$C$106)+(C56*$C$107)+(C85*$C$108)</f>
        <v>0</v>
      </c>
      <c r="D120" s="26">
        <f t="shared" si="26"/>
        <v>0</v>
      </c>
      <c r="E120" s="26">
        <f t="shared" si="26"/>
        <v>0</v>
      </c>
      <c r="F120" s="26">
        <f t="shared" si="26"/>
        <v>0</v>
      </c>
      <c r="G120" s="26">
        <f t="shared" si="26"/>
        <v>0</v>
      </c>
      <c r="H120" s="26">
        <f t="shared" si="26"/>
        <v>0</v>
      </c>
      <c r="I120" s="26">
        <f t="shared" si="26"/>
        <v>0</v>
      </c>
      <c r="J120" s="26">
        <f t="shared" si="26"/>
        <v>0</v>
      </c>
      <c r="K120" s="26">
        <f t="shared" si="26"/>
        <v>-9.5000000000000015E-2</v>
      </c>
      <c r="L120" s="26">
        <f t="shared" si="26"/>
        <v>-0.24000000000000002</v>
      </c>
      <c r="M120" s="29">
        <f t="shared" si="26"/>
        <v>0</v>
      </c>
      <c r="N120" s="72">
        <v>1</v>
      </c>
      <c r="O120" s="68">
        <v>0</v>
      </c>
      <c r="P120" s="69">
        <v>0.2</v>
      </c>
    </row>
    <row r="121" spans="1:16" x14ac:dyDescent="0.25">
      <c r="A121" t="s">
        <v>47</v>
      </c>
      <c r="B121" s="8" t="s">
        <v>108</v>
      </c>
      <c r="C121" s="38">
        <f t="shared" ref="C121:M121" si="27">(C26*$C$106)+(C57*$C$107)+(C86*$C$108)</f>
        <v>0</v>
      </c>
      <c r="D121" s="26">
        <f t="shared" si="27"/>
        <v>0</v>
      </c>
      <c r="E121" s="26">
        <f t="shared" si="27"/>
        <v>0</v>
      </c>
      <c r="F121" s="26">
        <f t="shared" si="27"/>
        <v>0</v>
      </c>
      <c r="G121" s="26">
        <f t="shared" si="27"/>
        <v>0</v>
      </c>
      <c r="H121" s="26">
        <f t="shared" si="27"/>
        <v>0</v>
      </c>
      <c r="I121" s="26">
        <f t="shared" si="27"/>
        <v>0</v>
      </c>
      <c r="J121" s="26">
        <f t="shared" si="27"/>
        <v>0</v>
      </c>
      <c r="K121" s="26">
        <f t="shared" si="27"/>
        <v>-9.5000000000000015E-2</v>
      </c>
      <c r="L121" s="26">
        <f t="shared" si="27"/>
        <v>-0.24000000000000002</v>
      </c>
      <c r="M121" s="29">
        <f t="shared" si="27"/>
        <v>0</v>
      </c>
      <c r="N121" s="72">
        <v>0</v>
      </c>
      <c r="O121" s="68">
        <v>0</v>
      </c>
      <c r="P121" s="69">
        <v>0.2</v>
      </c>
    </row>
    <row r="122" spans="1:16" x14ac:dyDescent="0.25">
      <c r="A122" t="s">
        <v>46</v>
      </c>
      <c r="B122" s="8" t="str">
        <f t="shared" ref="B122:B129" si="28">B27</f>
        <v>Internal Parking</v>
      </c>
      <c r="C122" s="38">
        <f t="shared" ref="C122:M122" si="29">(C27*$C$106)+(C58*$C$107)+(C87*$C$108)</f>
        <v>6.4000000000000001E-2</v>
      </c>
      <c r="D122" s="26">
        <f t="shared" si="29"/>
        <v>5.8000000000000003E-2</v>
      </c>
      <c r="E122" s="26">
        <f t="shared" si="29"/>
        <v>6.4000000000000001E-2</v>
      </c>
      <c r="F122" s="26">
        <f t="shared" si="29"/>
        <v>6.4000000000000001E-2</v>
      </c>
      <c r="G122" s="26">
        <f t="shared" si="29"/>
        <v>0</v>
      </c>
      <c r="H122" s="26">
        <f t="shared" si="29"/>
        <v>0</v>
      </c>
      <c r="I122" s="26">
        <f t="shared" si="29"/>
        <v>0</v>
      </c>
      <c r="J122" s="26">
        <f t="shared" si="29"/>
        <v>5.1200000000000002E-2</v>
      </c>
      <c r="K122" s="26">
        <f t="shared" si="29"/>
        <v>3.8E-3</v>
      </c>
      <c r="L122" s="26">
        <f t="shared" si="29"/>
        <v>0</v>
      </c>
      <c r="M122" s="29">
        <f t="shared" si="29"/>
        <v>0</v>
      </c>
      <c r="N122" s="72">
        <v>1</v>
      </c>
      <c r="O122" s="68">
        <v>1</v>
      </c>
      <c r="P122" s="69">
        <v>1</v>
      </c>
    </row>
    <row r="123" spans="1:16" x14ac:dyDescent="0.25">
      <c r="A123" t="s">
        <v>46</v>
      </c>
      <c r="B123" s="8" t="str">
        <f t="shared" si="28"/>
        <v>External Parking</v>
      </c>
      <c r="C123" s="38">
        <f t="shared" ref="C123:M123" si="30">(C28*$C$106)+(C59*$C$107)+(C88*$C$108)</f>
        <v>6.0000000000000005E-2</v>
      </c>
      <c r="D123" s="26">
        <f t="shared" si="30"/>
        <v>5.6999999999999995E-2</v>
      </c>
      <c r="E123" s="26">
        <f t="shared" si="30"/>
        <v>6.0000000000000005E-2</v>
      </c>
      <c r="F123" s="26">
        <f t="shared" si="30"/>
        <v>6.0000000000000005E-2</v>
      </c>
      <c r="G123" s="26">
        <f t="shared" si="30"/>
        <v>0</v>
      </c>
      <c r="H123" s="26">
        <f t="shared" si="30"/>
        <v>0</v>
      </c>
      <c r="I123" s="26">
        <f t="shared" si="30"/>
        <v>0</v>
      </c>
      <c r="J123" s="26">
        <f t="shared" si="30"/>
        <v>4.4600000000000001E-2</v>
      </c>
      <c r="K123" s="26">
        <f t="shared" si="30"/>
        <v>3.2000000000000006E-3</v>
      </c>
      <c r="L123" s="26">
        <f t="shared" si="30"/>
        <v>0</v>
      </c>
      <c r="M123" s="29">
        <f t="shared" si="30"/>
        <v>0</v>
      </c>
      <c r="N123" s="72">
        <v>0</v>
      </c>
      <c r="O123" s="68">
        <v>0</v>
      </c>
      <c r="P123" s="69">
        <v>1</v>
      </c>
    </row>
    <row r="124" spans="1:16" x14ac:dyDescent="0.25">
      <c r="A124" t="s">
        <v>46</v>
      </c>
      <c r="B124" s="8" t="str">
        <f t="shared" si="28"/>
        <v>Congestion</v>
      </c>
      <c r="C124" s="38">
        <f t="shared" ref="C124:M124" si="31">(C29*$C$106)+(C60*$C$107)+(C89*$C$108)</f>
        <v>3.4000000000000002E-2</v>
      </c>
      <c r="D124" s="26">
        <f t="shared" si="31"/>
        <v>3.4000000000000002E-2</v>
      </c>
      <c r="E124" s="26">
        <f t="shared" si="31"/>
        <v>3.4000000000000002E-2</v>
      </c>
      <c r="F124" s="26">
        <f t="shared" si="31"/>
        <v>3.4000000000000002E-2</v>
      </c>
      <c r="G124" s="26">
        <f t="shared" si="31"/>
        <v>0</v>
      </c>
      <c r="H124" s="26">
        <f t="shared" si="31"/>
        <v>7.0000000000000007E-2</v>
      </c>
      <c r="I124" s="26">
        <f t="shared" si="31"/>
        <v>7.0000000000000007E-2</v>
      </c>
      <c r="J124" s="26">
        <f t="shared" si="31"/>
        <v>3.4000000000000002E-2</v>
      </c>
      <c r="K124" s="26">
        <f t="shared" si="31"/>
        <v>2.4000000000000002E-3</v>
      </c>
      <c r="L124" s="26">
        <f t="shared" si="31"/>
        <v>1E-3</v>
      </c>
      <c r="M124" s="29">
        <f t="shared" si="31"/>
        <v>0</v>
      </c>
      <c r="N124" s="72">
        <v>0</v>
      </c>
      <c r="O124" s="68">
        <v>0</v>
      </c>
      <c r="P124" s="69">
        <v>0.5</v>
      </c>
    </row>
    <row r="125" spans="1:16" x14ac:dyDescent="0.25">
      <c r="A125" t="s">
        <v>46</v>
      </c>
      <c r="B125" s="8" t="str">
        <f t="shared" si="28"/>
        <v>Road Facilities</v>
      </c>
      <c r="C125" s="38">
        <f t="shared" ref="C125:M125" si="32">(C30*$C$106)+(C61*$C$107)+(C90*$C$108)</f>
        <v>2.1999999999999999E-2</v>
      </c>
      <c r="D125" s="26">
        <f t="shared" si="32"/>
        <v>2.1999999999999999E-2</v>
      </c>
      <c r="E125" s="26">
        <f t="shared" si="32"/>
        <v>5.3600000000000002E-2</v>
      </c>
      <c r="F125" s="26">
        <f t="shared" si="32"/>
        <v>2.9400000000000006E-2</v>
      </c>
      <c r="G125" s="26">
        <f t="shared" si="32"/>
        <v>0</v>
      </c>
      <c r="H125" s="26">
        <f t="shared" si="32"/>
        <v>4.0400000000000005E-2</v>
      </c>
      <c r="I125" s="26">
        <f t="shared" si="32"/>
        <v>4.0400000000000005E-2</v>
      </c>
      <c r="J125" s="26">
        <f t="shared" si="32"/>
        <v>1.1600000000000001E-2</v>
      </c>
      <c r="K125" s="26">
        <f t="shared" si="32"/>
        <v>1.6000000000000001E-3</v>
      </c>
      <c r="L125" s="26">
        <f t="shared" si="32"/>
        <v>1.6000000000000001E-3</v>
      </c>
      <c r="M125" s="29">
        <f t="shared" si="32"/>
        <v>0</v>
      </c>
      <c r="N125" s="72">
        <v>0</v>
      </c>
      <c r="O125" s="68">
        <v>0</v>
      </c>
      <c r="P125" s="69">
        <v>1</v>
      </c>
    </row>
    <row r="126" spans="1:16" x14ac:dyDescent="0.25">
      <c r="A126" t="s">
        <v>46</v>
      </c>
      <c r="B126" s="8" t="str">
        <f t="shared" si="28"/>
        <v>Land Value</v>
      </c>
      <c r="C126" s="38">
        <f t="shared" ref="C126:M126" si="33">(C31*$C$106)+(C62*$C$107)+(C91*$C$108)</f>
        <v>3.4000000000000002E-2</v>
      </c>
      <c r="D126" s="26">
        <f t="shared" si="33"/>
        <v>3.4000000000000002E-2</v>
      </c>
      <c r="E126" s="26">
        <f t="shared" si="33"/>
        <v>3.4000000000000002E-2</v>
      </c>
      <c r="F126" s="26">
        <f t="shared" si="33"/>
        <v>3.4000000000000002E-2</v>
      </c>
      <c r="G126" s="26">
        <f t="shared" si="33"/>
        <v>0</v>
      </c>
      <c r="H126" s="26">
        <f t="shared" si="33"/>
        <v>3.4000000000000002E-2</v>
      </c>
      <c r="I126" s="26">
        <f t="shared" si="33"/>
        <v>3.4000000000000002E-2</v>
      </c>
      <c r="J126" s="26">
        <f t="shared" si="33"/>
        <v>3.4000000000000002E-2</v>
      </c>
      <c r="K126" s="26">
        <f t="shared" si="33"/>
        <v>2E-3</v>
      </c>
      <c r="L126" s="26">
        <f t="shared" si="33"/>
        <v>2E-3</v>
      </c>
      <c r="M126" s="29">
        <f t="shared" si="33"/>
        <v>0</v>
      </c>
      <c r="N126" s="72">
        <v>0</v>
      </c>
      <c r="O126" s="68">
        <v>1</v>
      </c>
      <c r="P126" s="69">
        <v>1</v>
      </c>
    </row>
    <row r="127" spans="1:16" x14ac:dyDescent="0.25">
      <c r="A127" t="s">
        <v>46</v>
      </c>
      <c r="B127" s="8" t="str">
        <f t="shared" si="28"/>
        <v>Traffic Services</v>
      </c>
      <c r="C127" s="38">
        <f t="shared" ref="C127:M127" si="34">(C32*$C$106)+(C63*$C$107)+(C92*$C$108)</f>
        <v>1.2E-2</v>
      </c>
      <c r="D127" s="26">
        <f t="shared" si="34"/>
        <v>1.2E-2</v>
      </c>
      <c r="E127" s="26">
        <f t="shared" si="34"/>
        <v>1.2E-2</v>
      </c>
      <c r="F127" s="26">
        <f t="shared" si="34"/>
        <v>1.2E-2</v>
      </c>
      <c r="G127" s="26">
        <f t="shared" si="34"/>
        <v>0</v>
      </c>
      <c r="H127" s="26">
        <f t="shared" si="34"/>
        <v>1.2E-2</v>
      </c>
      <c r="I127" s="26">
        <f t="shared" si="34"/>
        <v>1.2E-2</v>
      </c>
      <c r="J127" s="26">
        <f t="shared" si="34"/>
        <v>1.2E-2</v>
      </c>
      <c r="K127" s="26">
        <f t="shared" si="34"/>
        <v>8.0000000000000004E-4</v>
      </c>
      <c r="L127" s="26">
        <f t="shared" si="34"/>
        <v>8.0000000000000004E-4</v>
      </c>
      <c r="M127" s="29">
        <f t="shared" si="34"/>
        <v>8.0000000000000004E-4</v>
      </c>
      <c r="N127" s="72">
        <v>0</v>
      </c>
      <c r="O127" s="68">
        <v>0</v>
      </c>
      <c r="P127" s="69">
        <v>1</v>
      </c>
    </row>
    <row r="128" spans="1:16" x14ac:dyDescent="0.25">
      <c r="A128" t="s">
        <v>46</v>
      </c>
      <c r="B128" s="8" t="str">
        <f t="shared" si="28"/>
        <v>Transport Diversity</v>
      </c>
      <c r="C128" s="38">
        <f t="shared" ref="C128:M128" si="35">(C33*$C$106)+(C64*$C$107)+(C93*$C$108)</f>
        <v>7.000000000000001E-3</v>
      </c>
      <c r="D128" s="26">
        <f t="shared" si="35"/>
        <v>7.000000000000001E-3</v>
      </c>
      <c r="E128" s="26">
        <f t="shared" si="35"/>
        <v>7.000000000000001E-3</v>
      </c>
      <c r="F128" s="26">
        <f t="shared" si="35"/>
        <v>7.000000000000001E-3</v>
      </c>
      <c r="G128" s="26">
        <f t="shared" si="35"/>
        <v>0</v>
      </c>
      <c r="H128" s="26">
        <f t="shared" si="35"/>
        <v>0</v>
      </c>
      <c r="I128" s="26">
        <f t="shared" si="35"/>
        <v>0</v>
      </c>
      <c r="J128" s="26">
        <f t="shared" si="35"/>
        <v>7.000000000000001E-3</v>
      </c>
      <c r="K128" s="26">
        <f t="shared" si="35"/>
        <v>0</v>
      </c>
      <c r="L128" s="26">
        <f t="shared" si="35"/>
        <v>0</v>
      </c>
      <c r="M128" s="29">
        <f t="shared" si="35"/>
        <v>0</v>
      </c>
      <c r="N128" s="72">
        <v>0</v>
      </c>
      <c r="O128" s="68">
        <v>0</v>
      </c>
      <c r="P128" s="69">
        <v>0</v>
      </c>
    </row>
    <row r="129" spans="1:16" x14ac:dyDescent="0.25">
      <c r="A129" t="s">
        <v>46</v>
      </c>
      <c r="B129" s="8" t="str">
        <f t="shared" si="28"/>
        <v>Air Pollution</v>
      </c>
      <c r="C129" s="38">
        <f t="shared" ref="C129:M129" si="36">(C34*$C$106)+(C65*$C$107)+(C94*$C$108)</f>
        <v>3.4799999999999998E-2</v>
      </c>
      <c r="D129" s="26">
        <f t="shared" si="36"/>
        <v>2.8200000000000003E-2</v>
      </c>
      <c r="E129" s="26">
        <f t="shared" si="36"/>
        <v>8.7999999999999988E-3</v>
      </c>
      <c r="F129" s="26">
        <f t="shared" si="36"/>
        <v>6.2800000000000009E-2</v>
      </c>
      <c r="G129" s="26">
        <f t="shared" si="36"/>
        <v>1.2000000000000001E-3</v>
      </c>
      <c r="H129" s="26">
        <f t="shared" si="36"/>
        <v>0.1062</v>
      </c>
      <c r="I129" s="26">
        <f t="shared" si="36"/>
        <v>4.3600000000000007E-2</v>
      </c>
      <c r="J129" s="26">
        <f t="shared" si="36"/>
        <v>5.7999999999999996E-2</v>
      </c>
      <c r="K129" s="26">
        <f t="shared" si="36"/>
        <v>0</v>
      </c>
      <c r="L129" s="26">
        <f t="shared" si="36"/>
        <v>0</v>
      </c>
      <c r="M129" s="29">
        <f t="shared" si="36"/>
        <v>0</v>
      </c>
      <c r="N129" s="72">
        <v>0</v>
      </c>
      <c r="O129" s="68">
        <v>0</v>
      </c>
      <c r="P129" s="69">
        <v>0</v>
      </c>
    </row>
    <row r="130" spans="1:16" x14ac:dyDescent="0.25">
      <c r="A130" t="s">
        <v>46</v>
      </c>
      <c r="B130" s="8" t="s">
        <v>104</v>
      </c>
      <c r="C130" s="38">
        <f t="shared" ref="C130:M130" si="37">(C35*$C$106)+(C66*$C$107)+(C95*$C$108)</f>
        <v>1.66E-2</v>
      </c>
      <c r="D130" s="26">
        <f t="shared" si="37"/>
        <v>1.2800000000000001E-2</v>
      </c>
      <c r="E130" s="26">
        <f t="shared" si="37"/>
        <v>4.1999999999999997E-3</v>
      </c>
      <c r="F130" s="26">
        <f t="shared" si="37"/>
        <v>2.3200000000000002E-2</v>
      </c>
      <c r="G130" s="26">
        <f t="shared" si="37"/>
        <v>0</v>
      </c>
      <c r="H130" s="26">
        <f t="shared" si="37"/>
        <v>8.3999999999999991E-2</v>
      </c>
      <c r="I130" s="26">
        <f t="shared" si="37"/>
        <v>2.7800000000000002E-2</v>
      </c>
      <c r="J130" s="26">
        <f t="shared" si="37"/>
        <v>8.6E-3</v>
      </c>
      <c r="K130" s="26">
        <f t="shared" si="37"/>
        <v>0</v>
      </c>
      <c r="L130" s="26">
        <f t="shared" si="37"/>
        <v>0</v>
      </c>
      <c r="M130" s="29">
        <f t="shared" si="37"/>
        <v>0</v>
      </c>
      <c r="N130" s="72">
        <v>0</v>
      </c>
      <c r="O130" s="68">
        <v>0</v>
      </c>
      <c r="P130" s="69">
        <v>0</v>
      </c>
    </row>
    <row r="131" spans="1:16" x14ac:dyDescent="0.25">
      <c r="A131" t="s">
        <v>46</v>
      </c>
      <c r="B131" s="8" t="str">
        <f t="shared" ref="B131:B136" si="38">B36</f>
        <v>Noise</v>
      </c>
      <c r="C131" s="38">
        <f t="shared" ref="C131:M131" si="39">(C36*$C$106)+(C67*$C$107)+(C96*$C$108)</f>
        <v>1.06E-2</v>
      </c>
      <c r="D131" s="26">
        <f t="shared" si="39"/>
        <v>1.06E-2</v>
      </c>
      <c r="E131" s="26">
        <f t="shared" si="39"/>
        <v>4.0000000000000001E-3</v>
      </c>
      <c r="F131" s="26">
        <f t="shared" si="39"/>
        <v>1.06E-2</v>
      </c>
      <c r="G131" s="26">
        <f t="shared" si="39"/>
        <v>0</v>
      </c>
      <c r="H131" s="26">
        <f t="shared" si="39"/>
        <v>5.2800000000000007E-2</v>
      </c>
      <c r="I131" s="26">
        <f t="shared" si="39"/>
        <v>3.2000000000000001E-2</v>
      </c>
      <c r="J131" s="26">
        <f t="shared" si="39"/>
        <v>0.10560000000000001</v>
      </c>
      <c r="K131" s="26">
        <f t="shared" si="39"/>
        <v>0</v>
      </c>
      <c r="L131" s="26">
        <f t="shared" si="39"/>
        <v>0</v>
      </c>
      <c r="M131" s="29">
        <f t="shared" si="39"/>
        <v>0</v>
      </c>
      <c r="N131" s="72">
        <v>0</v>
      </c>
      <c r="O131" s="68">
        <v>0</v>
      </c>
      <c r="P131" s="69">
        <v>0</v>
      </c>
    </row>
    <row r="132" spans="1:16" x14ac:dyDescent="0.25">
      <c r="A132" t="s">
        <v>46</v>
      </c>
      <c r="B132" s="8" t="str">
        <f t="shared" si="38"/>
        <v>Resource Externalities</v>
      </c>
      <c r="C132" s="38">
        <f t="shared" ref="C132:M132" si="40">(C37*$C$106)+(C68*$C$107)+(C97*$C$108)</f>
        <v>3.8800000000000001E-2</v>
      </c>
      <c r="D132" s="26">
        <f t="shared" si="40"/>
        <v>3.2000000000000001E-2</v>
      </c>
      <c r="E132" s="26">
        <f t="shared" si="40"/>
        <v>1.5800000000000002E-2</v>
      </c>
      <c r="F132" s="26">
        <f t="shared" si="40"/>
        <v>5.04E-2</v>
      </c>
      <c r="G132" s="26">
        <f t="shared" si="40"/>
        <v>1E-3</v>
      </c>
      <c r="H132" s="26">
        <f t="shared" si="40"/>
        <v>0.19360000000000002</v>
      </c>
      <c r="I132" s="26">
        <f t="shared" si="40"/>
        <v>6.4600000000000005E-2</v>
      </c>
      <c r="J132" s="26">
        <f t="shared" si="40"/>
        <v>1.54E-2</v>
      </c>
      <c r="K132" s="26">
        <f t="shared" si="40"/>
        <v>0</v>
      </c>
      <c r="L132" s="26">
        <f t="shared" si="40"/>
        <v>0</v>
      </c>
      <c r="M132" s="29">
        <f t="shared" si="40"/>
        <v>4.0000000000000001E-3</v>
      </c>
      <c r="N132" s="72">
        <v>0</v>
      </c>
      <c r="O132" s="68">
        <v>0</v>
      </c>
      <c r="P132" s="69">
        <v>0.5</v>
      </c>
    </row>
    <row r="133" spans="1:16" x14ac:dyDescent="0.25">
      <c r="A133" t="s">
        <v>46</v>
      </c>
      <c r="B133" s="8" t="str">
        <f t="shared" si="38"/>
        <v>Barrier Effect</v>
      </c>
      <c r="C133" s="38">
        <f t="shared" ref="C133:M133" si="41">(C38*$C$106)+(C69*$C$107)+(C98*$C$108)</f>
        <v>1.38E-2</v>
      </c>
      <c r="D133" s="26">
        <f t="shared" si="41"/>
        <v>1.38E-2</v>
      </c>
      <c r="E133" s="26">
        <f t="shared" si="41"/>
        <v>1.38E-2</v>
      </c>
      <c r="F133" s="26">
        <f t="shared" si="41"/>
        <v>1.38E-2</v>
      </c>
      <c r="G133" s="26">
        <f t="shared" si="41"/>
        <v>0</v>
      </c>
      <c r="H133" s="26">
        <f t="shared" si="41"/>
        <v>2.2800000000000001E-2</v>
      </c>
      <c r="I133" s="26">
        <f t="shared" si="41"/>
        <v>2.2800000000000001E-2</v>
      </c>
      <c r="J133" s="26">
        <f t="shared" si="41"/>
        <v>1.38E-2</v>
      </c>
      <c r="K133" s="26">
        <f t="shared" si="41"/>
        <v>6.0000000000000006E-4</v>
      </c>
      <c r="L133" s="26">
        <f t="shared" si="41"/>
        <v>0</v>
      </c>
      <c r="M133" s="29">
        <f t="shared" si="41"/>
        <v>0</v>
      </c>
      <c r="N133" s="72">
        <v>0</v>
      </c>
      <c r="O133" s="68">
        <v>0</v>
      </c>
      <c r="P133" s="69">
        <v>0</v>
      </c>
    </row>
    <row r="134" spans="1:16" x14ac:dyDescent="0.25">
      <c r="A134" t="s">
        <v>46</v>
      </c>
      <c r="B134" s="8" t="str">
        <f t="shared" si="38"/>
        <v>Land Use Impacts</v>
      </c>
      <c r="C134" s="38">
        <f t="shared" ref="C134:M134" si="42">(C39*$C$106)+(C70*$C$107)+(C99*$C$108)</f>
        <v>6.6400000000000001E-2</v>
      </c>
      <c r="D134" s="26">
        <f t="shared" si="42"/>
        <v>6.6400000000000001E-2</v>
      </c>
      <c r="E134" s="26">
        <f t="shared" si="42"/>
        <v>6.6400000000000001E-2</v>
      </c>
      <c r="F134" s="26">
        <f t="shared" si="42"/>
        <v>6.6400000000000001E-2</v>
      </c>
      <c r="G134" s="26">
        <f t="shared" si="42"/>
        <v>0</v>
      </c>
      <c r="H134" s="26">
        <f t="shared" si="42"/>
        <v>0</v>
      </c>
      <c r="I134" s="26">
        <f t="shared" si="42"/>
        <v>0</v>
      </c>
      <c r="J134" s="26">
        <f t="shared" si="42"/>
        <v>6.6400000000000001E-2</v>
      </c>
      <c r="K134" s="26">
        <f t="shared" si="42"/>
        <v>0</v>
      </c>
      <c r="L134" s="26">
        <f t="shared" si="42"/>
        <v>0</v>
      </c>
      <c r="M134" s="29">
        <f t="shared" si="42"/>
        <v>6.6400000000000001E-2</v>
      </c>
      <c r="N134" s="72">
        <v>0</v>
      </c>
      <c r="O134" s="68">
        <v>1</v>
      </c>
      <c r="P134" s="69">
        <v>0.5</v>
      </c>
    </row>
    <row r="135" spans="1:16" x14ac:dyDescent="0.25">
      <c r="A135" t="s">
        <v>46</v>
      </c>
      <c r="B135" s="8" t="str">
        <f t="shared" si="38"/>
        <v>Water Pollution</v>
      </c>
      <c r="C135" s="38">
        <f t="shared" ref="C135:M135" si="43">(C40*$C$106)+(C71*$C$107)+(C100*$C$108)</f>
        <v>1.4000000000000002E-2</v>
      </c>
      <c r="D135" s="26">
        <f t="shared" si="43"/>
        <v>1.4000000000000002E-2</v>
      </c>
      <c r="E135" s="26">
        <f t="shared" si="43"/>
        <v>7.000000000000001E-3</v>
      </c>
      <c r="F135" s="26">
        <f t="shared" si="43"/>
        <v>1.4000000000000002E-2</v>
      </c>
      <c r="G135" s="26">
        <f t="shared" si="43"/>
        <v>0</v>
      </c>
      <c r="H135" s="26">
        <f t="shared" si="43"/>
        <v>1.4000000000000002E-2</v>
      </c>
      <c r="I135" s="26">
        <f t="shared" si="43"/>
        <v>7.000000000000001E-3</v>
      </c>
      <c r="J135" s="26">
        <f t="shared" si="43"/>
        <v>1.4000000000000002E-2</v>
      </c>
      <c r="K135" s="26">
        <f t="shared" si="43"/>
        <v>0</v>
      </c>
      <c r="L135" s="26">
        <f t="shared" si="43"/>
        <v>0</v>
      </c>
      <c r="M135" s="29">
        <f t="shared" si="43"/>
        <v>0</v>
      </c>
      <c r="N135" s="72">
        <v>0</v>
      </c>
      <c r="O135" s="68">
        <v>0</v>
      </c>
      <c r="P135" s="69">
        <v>0</v>
      </c>
    </row>
    <row r="136" spans="1:16" ht="13" thickBot="1" x14ac:dyDescent="0.3">
      <c r="A136" t="s">
        <v>46</v>
      </c>
      <c r="B136" s="6" t="str">
        <f t="shared" si="38"/>
        <v>Waste</v>
      </c>
      <c r="C136" s="205">
        <f t="shared" ref="C136:M136" si="44">(C41*$C$106)+(C72*$C$107)+(C101*$C$108)</f>
        <v>4.0000000000000007E-4</v>
      </c>
      <c r="D136" s="206">
        <f t="shared" si="44"/>
        <v>4.0000000000000007E-4</v>
      </c>
      <c r="E136" s="206">
        <f t="shared" si="44"/>
        <v>4.0000000000000007E-4</v>
      </c>
      <c r="F136" s="206">
        <f t="shared" si="44"/>
        <v>4.0000000000000007E-4</v>
      </c>
      <c r="G136" s="206">
        <f t="shared" si="44"/>
        <v>0</v>
      </c>
      <c r="H136" s="206">
        <f t="shared" si="44"/>
        <v>4.0000000000000007E-4</v>
      </c>
      <c r="I136" s="206">
        <f t="shared" si="44"/>
        <v>4.0000000000000007E-4</v>
      </c>
      <c r="J136" s="206">
        <f t="shared" si="44"/>
        <v>4.0000000000000007E-4</v>
      </c>
      <c r="K136" s="206">
        <f t="shared" si="44"/>
        <v>0</v>
      </c>
      <c r="L136" s="206">
        <f t="shared" si="44"/>
        <v>0</v>
      </c>
      <c r="M136" s="207">
        <f t="shared" si="44"/>
        <v>0</v>
      </c>
      <c r="N136" s="73">
        <v>0</v>
      </c>
      <c r="O136" s="74">
        <v>0</v>
      </c>
      <c r="P136" s="75">
        <v>0</v>
      </c>
    </row>
    <row r="137" spans="1:16" ht="13.5" thickBot="1" x14ac:dyDescent="0.35">
      <c r="B137" s="100" t="s">
        <v>31</v>
      </c>
      <c r="C137" s="60">
        <f>SUM(C114:C136)</f>
        <v>1.1149000000000002</v>
      </c>
      <c r="D137" s="61">
        <f t="shared" ref="D137:M137" si="45">SUM(D114:D136)</f>
        <v>1.0177000000000003</v>
      </c>
      <c r="E137" s="61">
        <f t="shared" si="45"/>
        <v>1.2071000000000001</v>
      </c>
      <c r="F137" s="61">
        <f t="shared" si="45"/>
        <v>1.3171000000000002</v>
      </c>
      <c r="G137" s="61">
        <f t="shared" si="45"/>
        <v>0.1888</v>
      </c>
      <c r="H137" s="61">
        <f t="shared" si="45"/>
        <v>7.0215000000000014</v>
      </c>
      <c r="I137" s="61">
        <f t="shared" si="45"/>
        <v>9.4877000000000002</v>
      </c>
      <c r="J137" s="61">
        <f t="shared" si="45"/>
        <v>1.6723000000000001</v>
      </c>
      <c r="K137" s="61">
        <f t="shared" si="45"/>
        <v>0.38989999999999997</v>
      </c>
      <c r="L137" s="61">
        <f t="shared" si="45"/>
        <v>0.91439999999999988</v>
      </c>
      <c r="M137" s="62">
        <f t="shared" si="45"/>
        <v>0.33520000000000005</v>
      </c>
      <c r="N137" s="103" t="s">
        <v>16</v>
      </c>
      <c r="O137" s="101" t="s">
        <v>16</v>
      </c>
      <c r="P137" s="102" t="s">
        <v>16</v>
      </c>
    </row>
    <row r="140" spans="1:16" ht="13" x14ac:dyDescent="0.3">
      <c r="A140" s="202" t="s">
        <v>103</v>
      </c>
    </row>
    <row r="141" spans="1:16" ht="14" x14ac:dyDescent="0.3">
      <c r="A141" s="200" t="s">
        <v>92</v>
      </c>
    </row>
    <row r="142" spans="1:16" ht="14" x14ac:dyDescent="0.3">
      <c r="A142" s="201"/>
    </row>
    <row r="143" spans="1:16" ht="14" x14ac:dyDescent="0.3">
      <c r="A143" s="200" t="s">
        <v>93</v>
      </c>
    </row>
    <row r="144" spans="1:16" ht="14" x14ac:dyDescent="0.3">
      <c r="A144" s="201"/>
    </row>
    <row r="145" spans="1:1" ht="14" x14ac:dyDescent="0.3">
      <c r="A145" s="200" t="s">
        <v>94</v>
      </c>
    </row>
    <row r="146" spans="1:1" ht="14" x14ac:dyDescent="0.3">
      <c r="A146" s="201"/>
    </row>
    <row r="147" spans="1:1" ht="14" x14ac:dyDescent="0.3">
      <c r="A147" s="200" t="s">
        <v>95</v>
      </c>
    </row>
    <row r="148" spans="1:1" ht="14" x14ac:dyDescent="0.3">
      <c r="A148" s="201"/>
    </row>
    <row r="149" spans="1:1" ht="15.5" x14ac:dyDescent="0.35">
      <c r="A149" s="200" t="s">
        <v>96</v>
      </c>
    </row>
    <row r="150" spans="1:1" ht="14" x14ac:dyDescent="0.3">
      <c r="A150" s="201"/>
    </row>
    <row r="151" spans="1:1" ht="14" x14ac:dyDescent="0.3">
      <c r="A151" s="200" t="s">
        <v>97</v>
      </c>
    </row>
    <row r="152" spans="1:1" ht="14" x14ac:dyDescent="0.3">
      <c r="A152" s="201"/>
    </row>
    <row r="153" spans="1:1" ht="14" x14ac:dyDescent="0.3">
      <c r="A153" s="200" t="s">
        <v>98</v>
      </c>
    </row>
    <row r="154" spans="1:1" ht="14" x14ac:dyDescent="0.3">
      <c r="A154" s="201"/>
    </row>
    <row r="155" spans="1:1" ht="14" x14ac:dyDescent="0.3">
      <c r="A155" s="200" t="s">
        <v>99</v>
      </c>
    </row>
    <row r="156" spans="1:1" ht="14" x14ac:dyDescent="0.3">
      <c r="A156" s="201"/>
    </row>
    <row r="157" spans="1:1" ht="14" x14ac:dyDescent="0.3">
      <c r="A157" s="200" t="s">
        <v>100</v>
      </c>
    </row>
    <row r="158" spans="1:1" ht="14" x14ac:dyDescent="0.3">
      <c r="A158" s="201"/>
    </row>
    <row r="159" spans="1:1" ht="14" x14ac:dyDescent="0.3">
      <c r="A159" s="200" t="s">
        <v>101</v>
      </c>
    </row>
    <row r="160" spans="1:1" ht="14" x14ac:dyDescent="0.3">
      <c r="A160" s="201"/>
    </row>
    <row r="161" spans="1:1" ht="14" x14ac:dyDescent="0.3">
      <c r="A161" s="200" t="s">
        <v>102</v>
      </c>
    </row>
  </sheetData>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4"/>
  <sheetViews>
    <sheetView workbookViewId="0">
      <selection activeCell="B131" sqref="B131"/>
    </sheetView>
  </sheetViews>
  <sheetFormatPr defaultRowHeight="12.5" x14ac:dyDescent="0.25"/>
  <cols>
    <col min="1" max="1" width="21.54296875" customWidth="1"/>
    <col min="2" max="2" width="13.81640625" customWidth="1"/>
    <col min="6" max="6" width="10.1796875" customWidth="1"/>
    <col min="9" max="9" width="10.1796875" customWidth="1"/>
    <col min="12" max="12" width="13" customWidth="1"/>
    <col min="13" max="13" width="15.81640625" customWidth="1"/>
  </cols>
  <sheetData>
    <row r="1" spans="1:12" s="77" customFormat="1" ht="15.5" x14ac:dyDescent="0.35">
      <c r="A1" s="235" t="str">
        <f>Defaults!A1</f>
        <v>Transportation Cost Analysis Spreadsheets</v>
      </c>
    </row>
    <row r="2" spans="1:12" s="77" customFormat="1" x14ac:dyDescent="0.25">
      <c r="A2" s="77" t="str">
        <f>Defaults!A2</f>
        <v>Victoria Transport Policy Institute (www.vtpi.org)</v>
      </c>
    </row>
    <row r="3" spans="1:12" s="77" customFormat="1" x14ac:dyDescent="0.25">
      <c r="A3" s="234">
        <f>Defaults!A3</f>
        <v>39815</v>
      </c>
    </row>
    <row r="4" spans="1:12" s="77" customFormat="1" x14ac:dyDescent="0.25"/>
    <row r="5" spans="1:12" s="77" customFormat="1" ht="14" x14ac:dyDescent="0.3">
      <c r="A5" s="2" t="s">
        <v>37</v>
      </c>
    </row>
    <row r="6" spans="1:12" s="77" customFormat="1" x14ac:dyDescent="0.25">
      <c r="A6" s="77" t="s">
        <v>60</v>
      </c>
    </row>
    <row r="7" spans="1:12" s="77" customFormat="1" x14ac:dyDescent="0.25">
      <c r="A7" s="77" t="s">
        <v>89</v>
      </c>
    </row>
    <row r="8" spans="1:12" s="77" customFormat="1" x14ac:dyDescent="0.25">
      <c r="A8" s="236" t="s">
        <v>63</v>
      </c>
    </row>
    <row r="9" spans="1:12" s="77" customFormat="1" x14ac:dyDescent="0.25"/>
    <row r="10" spans="1:12" s="77" customFormat="1" x14ac:dyDescent="0.25"/>
    <row r="11" spans="1:12" s="77" customFormat="1" ht="13.5" thickBot="1" x14ac:dyDescent="0.35">
      <c r="A11" s="1" t="s">
        <v>39</v>
      </c>
    </row>
    <row r="12" spans="1:12" s="77" customFormat="1" ht="13" thickBot="1" x14ac:dyDescent="0.3">
      <c r="A12" s="120" t="s">
        <v>40</v>
      </c>
      <c r="B12" s="161">
        <v>1</v>
      </c>
      <c r="C12" s="77" t="s">
        <v>90</v>
      </c>
    </row>
    <row r="13" spans="1:12" s="77" customFormat="1" ht="13" thickBot="1" x14ac:dyDescent="0.3">
      <c r="A13" s="121" t="s">
        <v>38</v>
      </c>
      <c r="B13" s="163">
        <v>1</v>
      </c>
      <c r="C13" s="77" t="s">
        <v>68</v>
      </c>
    </row>
    <row r="14" spans="1:12" s="77" customFormat="1" ht="13" thickBot="1" x14ac:dyDescent="0.3">
      <c r="A14" s="121" t="s">
        <v>106</v>
      </c>
      <c r="B14" s="164">
        <v>0</v>
      </c>
      <c r="C14" s="77" t="s">
        <v>107</v>
      </c>
    </row>
    <row r="15" spans="1:12" s="77" customFormat="1" ht="25.5" thickBot="1" x14ac:dyDescent="0.3">
      <c r="A15" s="122" t="s">
        <v>42</v>
      </c>
      <c r="B15" s="162" t="s">
        <v>127</v>
      </c>
      <c r="C15" s="77" t="s">
        <v>118</v>
      </c>
    </row>
    <row r="16" spans="1:12" s="77" customFormat="1" x14ac:dyDescent="0.25">
      <c r="A16" s="123"/>
      <c r="B16" s="174"/>
      <c r="K16" s="175"/>
      <c r="L16" s="176"/>
    </row>
    <row r="17" spans="1:13" s="77" customFormat="1" ht="13" x14ac:dyDescent="0.3">
      <c r="A17" s="180"/>
      <c r="B17" s="123"/>
      <c r="K17" s="175"/>
      <c r="L17" s="176"/>
    </row>
    <row r="18" spans="1:13" s="77" customFormat="1" x14ac:dyDescent="0.25"/>
    <row r="19" spans="1:13" s="77" customFormat="1" x14ac:dyDescent="0.25"/>
    <row r="20" spans="1:13" s="77" customFormat="1" x14ac:dyDescent="0.25"/>
    <row r="21" spans="1:13" s="77" customFormat="1" x14ac:dyDescent="0.25"/>
    <row r="22" spans="1:13" s="77" customFormat="1" x14ac:dyDescent="0.25"/>
    <row r="23" spans="1:13" s="77" customFormat="1" x14ac:dyDescent="0.25"/>
    <row r="24" spans="1:13" s="77" customFormat="1" x14ac:dyDescent="0.25"/>
    <row r="25" spans="1:13" s="77" customFormat="1" x14ac:dyDescent="0.25">
      <c r="A25" s="175"/>
      <c r="B25" s="213"/>
      <c r="C25" s="199"/>
      <c r="D25" s="199"/>
      <c r="E25" s="199"/>
      <c r="K25" s="175"/>
      <c r="L25" s="176"/>
    </row>
    <row r="26" spans="1:13" s="77" customFormat="1" x14ac:dyDescent="0.25">
      <c r="A26" s="123"/>
      <c r="B26" s="124"/>
    </row>
    <row r="27" spans="1:13" s="77" customFormat="1" x14ac:dyDescent="0.25"/>
    <row r="28" spans="1:13" s="77" customFormat="1" ht="13" x14ac:dyDescent="0.3">
      <c r="A28" s="118" t="s">
        <v>62</v>
      </c>
      <c r="B28" s="104" t="str">
        <f>$B$15</f>
        <v>2007 U.S. Dollars per mile</v>
      </c>
    </row>
    <row r="29" spans="1:13" s="77" customFormat="1" x14ac:dyDescent="0.25"/>
    <row r="30" spans="1:13" s="77" customFormat="1" ht="13.5" thickBot="1" x14ac:dyDescent="0.35">
      <c r="A30" s="1" t="s">
        <v>58</v>
      </c>
      <c r="D30" s="104" t="str">
        <f>$B$15</f>
        <v>2007 U.S. Dollars per mile</v>
      </c>
    </row>
    <row r="31" spans="1:13" s="77" customFormat="1" ht="26" thickBot="1" x14ac:dyDescent="0.35">
      <c r="A31" s="237" t="str">
        <f>Defaults!B17</f>
        <v>Mode</v>
      </c>
      <c r="B31" s="244" t="str">
        <f>Defaults!C17</f>
        <v>Average Car</v>
      </c>
      <c r="C31" s="245" t="str">
        <f>Defaults!D17</f>
        <v>Compact Car</v>
      </c>
      <c r="D31" s="245" t="str">
        <f>Defaults!E17</f>
        <v>Electric Car</v>
      </c>
      <c r="E31" s="245" t="str">
        <f>Defaults!F17</f>
        <v>Van or Pickup</v>
      </c>
      <c r="F31" s="245" t="str">
        <f>Defaults!G17</f>
        <v>Rideshare Passenger</v>
      </c>
      <c r="G31" s="245" t="str">
        <f>Defaults!H17</f>
        <v>Diesel Bus</v>
      </c>
      <c r="H31" s="245" t="str">
        <f>Defaults!I17</f>
        <v>Electric Trolley</v>
      </c>
      <c r="I31" s="245" t="str">
        <f>Defaults!J17</f>
        <v>Motor-cycle</v>
      </c>
      <c r="J31" s="245" t="str">
        <f>Defaults!K17</f>
        <v>Bicycle</v>
      </c>
      <c r="K31" s="245" t="str">
        <f>Defaults!L17</f>
        <v>Walk</v>
      </c>
      <c r="L31" s="246" t="str">
        <f>Defaults!M17</f>
        <v>Telework</v>
      </c>
      <c r="M31" s="119" t="s">
        <v>55</v>
      </c>
    </row>
    <row r="32" spans="1:13" s="77" customFormat="1" ht="13" thickBot="1" x14ac:dyDescent="0.3">
      <c r="A32" s="125" t="str">
        <f>Defaults!B18</f>
        <v>Average Occupancy</v>
      </c>
      <c r="B32" s="168">
        <f>Defaults!C18</f>
        <v>1.1000000000000001</v>
      </c>
      <c r="C32" s="169">
        <f>Defaults!D18</f>
        <v>1.1000000000000001</v>
      </c>
      <c r="D32" s="169">
        <f>Defaults!E18</f>
        <v>1.1000000000000001</v>
      </c>
      <c r="E32" s="169">
        <f>Defaults!F18</f>
        <v>1.1000000000000001</v>
      </c>
      <c r="F32" s="169">
        <f>Defaults!G18</f>
        <v>1</v>
      </c>
      <c r="G32" s="169">
        <v>25</v>
      </c>
      <c r="H32" s="169">
        <f>Defaults!I18</f>
        <v>30</v>
      </c>
      <c r="I32" s="169">
        <f>Defaults!J18</f>
        <v>1</v>
      </c>
      <c r="J32" s="169">
        <f>Defaults!K18</f>
        <v>1</v>
      </c>
      <c r="K32" s="169">
        <f>Defaults!L18</f>
        <v>1</v>
      </c>
      <c r="L32" s="170">
        <f>Defaults!M18</f>
        <v>1</v>
      </c>
      <c r="M32" s="126"/>
    </row>
    <row r="33" spans="1:13" s="77" customFormat="1" x14ac:dyDescent="0.25">
      <c r="A33" s="127" t="str">
        <f>Defaults!B19</f>
        <v>Vehicle Ownership</v>
      </c>
      <c r="B33" s="165">
        <f>Defaults!C19*$B$12*$B$13*(1+$B$14)</f>
        <v>0.27200000000000002</v>
      </c>
      <c r="C33" s="155">
        <f>Defaults!D19*$B$12*$B$13*(1+$B$14)</f>
        <v>0.23899999999999999</v>
      </c>
      <c r="D33" s="155">
        <f>Defaults!E19*$B$12*$B$13*(1+$B$14)</f>
        <v>0.34100000000000003</v>
      </c>
      <c r="E33" s="155">
        <f>Defaults!F19*$B$12*$B$13*(1+$B$14)</f>
        <v>0.35399999999999998</v>
      </c>
      <c r="F33" s="155">
        <f>Defaults!G19*$B$12*$B$13*(1+$B$14)</f>
        <v>0</v>
      </c>
      <c r="G33" s="155">
        <f>Defaults!H19*$B$12*$B$13*(1+$B$14)</f>
        <v>0</v>
      </c>
      <c r="H33" s="155">
        <f>Defaults!I19*$B$12*$B$13*(1+$B$14)</f>
        <v>0</v>
      </c>
      <c r="I33" s="155">
        <f>Defaults!J19*$B$12*$B$13*(1+$B$14)</f>
        <v>0.33300000000000002</v>
      </c>
      <c r="J33" s="155">
        <f>Defaults!K19*$B$12*$B$13*(1+$B$14)</f>
        <v>6.6000000000000003E-2</v>
      </c>
      <c r="K33" s="155">
        <f>Defaults!L19*$B$12*$B$13*(1+$B$14)</f>
        <v>0</v>
      </c>
      <c r="L33" s="166">
        <f>Defaults!M19*$B$12*$B$13*(1+$B$14)</f>
        <v>0.26400000000000001</v>
      </c>
      <c r="M33" s="126" t="s">
        <v>50</v>
      </c>
    </row>
    <row r="34" spans="1:13" s="77" customFormat="1" x14ac:dyDescent="0.25">
      <c r="A34" s="128" t="str">
        <f>Defaults!B20</f>
        <v>Vehicle Operation</v>
      </c>
      <c r="B34" s="149">
        <f>Defaults!C20*$B$12*$B$13*(1+$B$14)</f>
        <v>0.19400000000000001</v>
      </c>
      <c r="C34" s="150">
        <f>Defaults!D20*$B$12*$B$13*(1+$B$14)</f>
        <v>0.14099999999999999</v>
      </c>
      <c r="D34" s="150">
        <f>Defaults!E20*$B$12*$B$13*(1+$B$14)</f>
        <v>0.27300000000000002</v>
      </c>
      <c r="E34" s="150">
        <f>Defaults!F20*$B$12*$B$13*(1+$B$14)</f>
        <v>0.27300000000000002</v>
      </c>
      <c r="F34" s="150">
        <f>Defaults!G20*$B$12*$B$13*(1+$B$14)</f>
        <v>4.0000000000000001E-3</v>
      </c>
      <c r="G34" s="150">
        <f>Defaults!H20*$B$12*$B$13*(1+$B$14)</f>
        <v>6.93</v>
      </c>
      <c r="H34" s="150">
        <f>Defaults!I20*$B$12*$B$13*(1+$B$14)</f>
        <v>9.0090000000000003</v>
      </c>
      <c r="I34" s="150">
        <f>Defaults!J20*$B$12*$B$13*(1+$B$14)</f>
        <v>8.2000000000000003E-2</v>
      </c>
      <c r="J34" s="150">
        <f>Defaults!K20*$B$12*$B$13*(1+$B$14)</f>
        <v>2.5999999999999999E-2</v>
      </c>
      <c r="K34" s="150">
        <f>Defaults!L20*$B$12*$B$13*(1+$B$14)</f>
        <v>5.2999999999999999E-2</v>
      </c>
      <c r="L34" s="151">
        <f>Defaults!M20*$B$12*$B$13*(1+$B$14)</f>
        <v>0</v>
      </c>
      <c r="M34" s="126" t="s">
        <v>51</v>
      </c>
    </row>
    <row r="35" spans="1:13" s="77" customFormat="1" x14ac:dyDescent="0.25">
      <c r="A35" s="128" t="str">
        <f>Defaults!B21</f>
        <v>Operating Subsidy</v>
      </c>
      <c r="B35" s="149">
        <f>Defaults!C21*$B$12*$B$13*(1+$B$14)</f>
        <v>0</v>
      </c>
      <c r="C35" s="152">
        <f>Defaults!D21*$B$12*$B$13*(1+$B$14)</f>
        <v>0</v>
      </c>
      <c r="D35" s="152">
        <f>Defaults!E21*$B$12*$B$13*(1+$B$14)</f>
        <v>0</v>
      </c>
      <c r="E35" s="152">
        <f>Defaults!F21*$B$12*$B$13*(1+$B$14)</f>
        <v>0</v>
      </c>
      <c r="F35" s="152">
        <f>Defaults!G21*$B$12*$B$13*(1+$B$14)</f>
        <v>0</v>
      </c>
      <c r="G35" s="152">
        <f>Defaults!H21*$B$12*$B$13*(1+$B$14)</f>
        <v>8.25</v>
      </c>
      <c r="H35" s="152">
        <f>Defaults!I21*$B$12*$B$13*(1+$B$14)</f>
        <v>11.484</v>
      </c>
      <c r="I35" s="152">
        <f>Defaults!J21*$B$12*$B$13*(1+$B$14)</f>
        <v>0</v>
      </c>
      <c r="J35" s="152">
        <f>Defaults!K21*$B$12*$B$13*(1+$B$14)</f>
        <v>0</v>
      </c>
      <c r="K35" s="152">
        <f>Defaults!L21*$B$12*$B$13*(1+$B$14)</f>
        <v>0</v>
      </c>
      <c r="L35" s="151">
        <f>Defaults!M21*$B$12*$B$13*(1+$B$14)</f>
        <v>0</v>
      </c>
      <c r="M35" s="126" t="s">
        <v>52</v>
      </c>
    </row>
    <row r="36" spans="1:13" s="77" customFormat="1" x14ac:dyDescent="0.25">
      <c r="A36" s="128" t="str">
        <f>Defaults!B22</f>
        <v>Travel Time</v>
      </c>
      <c r="B36" s="153">
        <f>Defaults!C22*$B$12*$B$13*(1+$B$14)*B32</f>
        <v>0.31624999999999998</v>
      </c>
      <c r="C36" s="150">
        <f>Defaults!D22*$B$12*$B$13*(1+$B$14)*C32</f>
        <v>0.31624999999999998</v>
      </c>
      <c r="D36" s="150">
        <f>Defaults!E22*$B$12*$B$13*(1+$B$14)*D32</f>
        <v>0.31624999999999998</v>
      </c>
      <c r="E36" s="150">
        <f>Defaults!F22*$B$12*$B$13*(1+$B$14)*E32</f>
        <v>0.31624999999999998</v>
      </c>
      <c r="F36" s="150">
        <f>Defaults!G22*$B$12*$B$13*(1+$B$14)*F32</f>
        <v>0.22500000000000001</v>
      </c>
      <c r="G36" s="150">
        <f>Defaults!H22*$B$12*$B$13*(1+$B$14)*G32</f>
        <v>10.9375</v>
      </c>
      <c r="H36" s="150">
        <f>Defaults!I22*$B$12*$B$13*(1+$B$14)*H32</f>
        <v>13.125</v>
      </c>
      <c r="I36" s="150">
        <f>Defaults!J22*$B$12*$B$13*(1+$B$14)*I32</f>
        <v>0.28749999999999998</v>
      </c>
      <c r="J36" s="150">
        <f>Defaults!K22*$B$12*$B$13*(1+$B$14)*J32</f>
        <v>0.4375</v>
      </c>
      <c r="K36" s="150">
        <f>Defaults!L22*$B$12*$B$13*(1+$B$14)*K32</f>
        <v>1.25</v>
      </c>
      <c r="L36" s="154">
        <f>Defaults!M22*$B$12*$B$13*(1+$B$14)*L32</f>
        <v>0</v>
      </c>
      <c r="M36" s="126" t="s">
        <v>51</v>
      </c>
    </row>
    <row r="37" spans="1:13" s="77" customFormat="1" x14ac:dyDescent="0.25">
      <c r="A37" s="128" t="str">
        <f>Defaults!B23</f>
        <v>Internal Crash</v>
      </c>
      <c r="B37" s="153">
        <f>Defaults!C23*$B$12*$B$13*(1+$B$14)*B32</f>
        <v>9.1300000000000006E-2</v>
      </c>
      <c r="C37" s="150">
        <f>Defaults!D23*$B$12*$B$13*(1+$B$14)*C32</f>
        <v>0.10120000000000001</v>
      </c>
      <c r="D37" s="150">
        <f>Defaults!E23*$B$12*$B$13*(1+$B$14)*D32</f>
        <v>9.1300000000000006E-2</v>
      </c>
      <c r="E37" s="150">
        <f>Defaults!F23*$B$12*$B$13*(1+$B$14)*E32</f>
        <v>9.1300000000000006E-2</v>
      </c>
      <c r="F37" s="150">
        <f>Defaults!G23*$B$12*$B$13*(1+$B$14)*F32</f>
        <v>8.3000000000000004E-2</v>
      </c>
      <c r="G37" s="150">
        <f>Defaults!H23*$B$12*$B$13*(1+$B$14)*G32</f>
        <v>0.1</v>
      </c>
      <c r="H37" s="150">
        <f>Defaults!I23*$B$12*$B$13*(1+$B$14)*H32</f>
        <v>0.12</v>
      </c>
      <c r="I37" s="150">
        <f>Defaults!J23*$B$12*$B$13*(1+$B$14)*I32</f>
        <v>0.57699999999999996</v>
      </c>
      <c r="J37" s="150">
        <f>Defaults!K23*$B$12*$B$13*(1+$B$14)*J32</f>
        <v>8.3000000000000004E-2</v>
      </c>
      <c r="K37" s="150">
        <f>Defaults!L23*$B$12*$B$13*(1+$B$14)*K32</f>
        <v>8.3000000000000004E-2</v>
      </c>
      <c r="L37" s="154">
        <f>Defaults!M23*$B$12*$B$13*(1+$B$14)*L32</f>
        <v>0</v>
      </c>
      <c r="M37" s="126" t="s">
        <v>51</v>
      </c>
    </row>
    <row r="38" spans="1:13" s="77" customFormat="1" x14ac:dyDescent="0.25">
      <c r="A38" s="128" t="str">
        <f>Defaults!B24</f>
        <v>External Crash</v>
      </c>
      <c r="B38" s="149">
        <f>Defaults!C24*$B$12*$B$13*(1+$B$14)</f>
        <v>5.5E-2</v>
      </c>
      <c r="C38" s="155">
        <f>Defaults!D24*$B$12*$B$13*(1+$B$14)</f>
        <v>5.2999999999999999E-2</v>
      </c>
      <c r="D38" s="155">
        <f>Defaults!E24*$B$12*$B$13*(1+$B$14)</f>
        <v>5.5E-2</v>
      </c>
      <c r="E38" s="155">
        <f>Defaults!F24*$B$12*$B$13*(1+$B$14)</f>
        <v>5.5E-2</v>
      </c>
      <c r="F38" s="155">
        <f>Defaults!G24*$B$12*$B$13*(1+$B$14)</f>
        <v>0</v>
      </c>
      <c r="G38" s="155">
        <f>Defaults!H24*$B$12*$B$13*(1+$B$14)</f>
        <v>0.26400000000000001</v>
      </c>
      <c r="H38" s="155">
        <f>Defaults!I24*$B$12*$B$13*(1+$B$14)</f>
        <v>0.26400000000000001</v>
      </c>
      <c r="I38" s="155">
        <f>Defaults!J24*$B$12*$B$13*(1+$B$14)</f>
        <v>0.10199999999999999</v>
      </c>
      <c r="J38" s="155">
        <f>Defaults!K24*$B$12*$B$13*(1+$B$14)</f>
        <v>3.0000000000000001E-3</v>
      </c>
      <c r="K38" s="155">
        <f>Defaults!L24*$B$12*$B$13*(1+$B$14)</f>
        <v>3.0000000000000001E-3</v>
      </c>
      <c r="L38" s="151">
        <f>Defaults!M24*$B$12*$B$13*(1+$B$14)</f>
        <v>0</v>
      </c>
      <c r="M38" s="126" t="s">
        <v>52</v>
      </c>
    </row>
    <row r="39" spans="1:13" s="77" customFormat="1" x14ac:dyDescent="0.25">
      <c r="A39" s="8" t="s">
        <v>109</v>
      </c>
      <c r="B39" s="149">
        <f>Defaults!C25*$B$12*$B$13*(1+$B$14)</f>
        <v>0</v>
      </c>
      <c r="C39" s="155">
        <f>Defaults!D25*$B$12*$B$13*(1+$B$14)</f>
        <v>0</v>
      </c>
      <c r="D39" s="155">
        <f>Defaults!E25*$B$12*$B$13*(1+$B$14)</f>
        <v>0</v>
      </c>
      <c r="E39" s="155">
        <f>Defaults!F25*$B$12*$B$13*(1+$B$14)</f>
        <v>0</v>
      </c>
      <c r="F39" s="155">
        <f>Defaults!G25*$B$12*$B$13*(1+$B$14)</f>
        <v>0</v>
      </c>
      <c r="G39" s="155">
        <f>Defaults!H25*$B$12*$B$13*(1+$B$14)</f>
        <v>0</v>
      </c>
      <c r="H39" s="155">
        <f>Defaults!I25*$B$12*$B$13*(1+$B$14)</f>
        <v>0</v>
      </c>
      <c r="I39" s="155">
        <f>Defaults!J25*$B$12*$B$13*(1+$B$14)</f>
        <v>0</v>
      </c>
      <c r="J39" s="155">
        <f>Defaults!K25*$B$12*$B$13*(1+$B$14)</f>
        <v>-9.5000000000000001E-2</v>
      </c>
      <c r="K39" s="155">
        <f>Defaults!L25*$B$12*$B$13*(1+$B$14)</f>
        <v>-0.24</v>
      </c>
      <c r="L39" s="151">
        <f>Defaults!M25*$B$12*$B$13*(1+$B$14)</f>
        <v>0</v>
      </c>
      <c r="M39" s="126" t="s">
        <v>51</v>
      </c>
    </row>
    <row r="40" spans="1:13" s="77" customFormat="1" x14ac:dyDescent="0.25">
      <c r="A40" s="8" t="s">
        <v>108</v>
      </c>
      <c r="B40" s="149">
        <f>Defaults!C26*$B$12*$B$13*(1+$B$14)</f>
        <v>0</v>
      </c>
      <c r="C40" s="155">
        <f>Defaults!D26*$B$12*$B$13*(1+$B$14)</f>
        <v>0</v>
      </c>
      <c r="D40" s="155">
        <f>Defaults!E26*$B$12*$B$13*(1+$B$14)</f>
        <v>0</v>
      </c>
      <c r="E40" s="155">
        <f>Defaults!F26*$B$12*$B$13*(1+$B$14)</f>
        <v>0</v>
      </c>
      <c r="F40" s="155">
        <f>Defaults!G26*$B$12*$B$13*(1+$B$14)</f>
        <v>0</v>
      </c>
      <c r="G40" s="155">
        <f>Defaults!H26*$B$12*$B$13*(1+$B$14)</f>
        <v>0</v>
      </c>
      <c r="H40" s="155">
        <f>Defaults!I26*$B$12*$B$13*(1+$B$14)</f>
        <v>0</v>
      </c>
      <c r="I40" s="155">
        <f>Defaults!J26*$B$12*$B$13*(1+$B$14)</f>
        <v>0</v>
      </c>
      <c r="J40" s="155">
        <f>Defaults!K26*$B$12*$B$13*(1+$B$14)</f>
        <v>-9.5000000000000001E-2</v>
      </c>
      <c r="K40" s="155">
        <f>Defaults!L26*$B$12*$B$13*(1+$B$14)</f>
        <v>-0.24</v>
      </c>
      <c r="L40" s="151">
        <f>Defaults!M26*$B$12*$B$13*(1+$B$14)</f>
        <v>0</v>
      </c>
      <c r="M40" s="126" t="s">
        <v>52</v>
      </c>
    </row>
    <row r="41" spans="1:13" s="77" customFormat="1" x14ac:dyDescent="0.25">
      <c r="A41" s="128" t="str">
        <f>Defaults!B27</f>
        <v>Internal Parking</v>
      </c>
      <c r="B41" s="149">
        <f>Defaults!C27*$B$12*$B$13*(1+$B$14)</f>
        <v>0.08</v>
      </c>
      <c r="C41" s="150">
        <f>Defaults!D27*$B$12*$B$13*(1+$B$14)</f>
        <v>7.1999999999999995E-2</v>
      </c>
      <c r="D41" s="150">
        <f>Defaults!E27*$B$12*$B$13*(1+$B$14)</f>
        <v>0.08</v>
      </c>
      <c r="E41" s="150">
        <f>Defaults!F27*$B$12*$B$13*(1+$B$14)</f>
        <v>0.08</v>
      </c>
      <c r="F41" s="150">
        <f>Defaults!G27*$B$12*$B$13*(1+$B$14)</f>
        <v>0</v>
      </c>
      <c r="G41" s="150">
        <f>Defaults!H27*$B$12*$B$13*(1+$B$14)</f>
        <v>0</v>
      </c>
      <c r="H41" s="150">
        <f>Defaults!I27*$B$12*$B$13*(1+$B$14)</f>
        <v>0</v>
      </c>
      <c r="I41" s="150">
        <f>Defaults!J27*$B$12*$B$13*(1+$B$14)</f>
        <v>6.4000000000000001E-2</v>
      </c>
      <c r="J41" s="150">
        <f>Defaults!K27*$B$12*$B$13*(1+$B$14)</f>
        <v>5.0000000000000001E-3</v>
      </c>
      <c r="K41" s="150">
        <f>Defaults!L27*$B$12*$B$13*(1+$B$14)</f>
        <v>0</v>
      </c>
      <c r="L41" s="151">
        <f>Defaults!M27*$B$12*$B$13*(1+$B$14)</f>
        <v>0</v>
      </c>
      <c r="M41" s="126" t="s">
        <v>50</v>
      </c>
    </row>
    <row r="42" spans="1:13" s="77" customFormat="1" x14ac:dyDescent="0.25">
      <c r="A42" s="128" t="str">
        <f>Defaults!B28</f>
        <v>External Parking</v>
      </c>
      <c r="B42" s="149">
        <f>Defaults!C28*$B$12*$B$13*(1+$B$14)</f>
        <v>0.15</v>
      </c>
      <c r="C42" s="150">
        <f>Defaults!D28*$B$12*$B$13*(1+$B$14)</f>
        <v>0.14299999999999999</v>
      </c>
      <c r="D42" s="150">
        <f>Defaults!E28*$B$12*$B$13*(1+$B$14)</f>
        <v>0.15</v>
      </c>
      <c r="E42" s="150">
        <f>Defaults!F28*$B$12*$B$13*(1+$B$14)</f>
        <v>0.15</v>
      </c>
      <c r="F42" s="150">
        <f>Defaults!G28*$B$12*$B$13*(1+$B$14)</f>
        <v>0</v>
      </c>
      <c r="G42" s="150">
        <f>Defaults!H28*$B$12*$B$13*(1+$B$14)</f>
        <v>0</v>
      </c>
      <c r="H42" s="150">
        <f>Defaults!I28*$B$12*$B$13*(1+$B$14)</f>
        <v>0</v>
      </c>
      <c r="I42" s="150">
        <f>Defaults!J28*$B$12*$B$13*(1+$B$14)</f>
        <v>0.113</v>
      </c>
      <c r="J42" s="150">
        <f>Defaults!K28*$B$12*$B$13*(1+$B$14)</f>
        <v>8.0000000000000002E-3</v>
      </c>
      <c r="K42" s="150">
        <f>Defaults!L28*$B$12*$B$13*(1+$B$14)</f>
        <v>0</v>
      </c>
      <c r="L42" s="151">
        <f>Defaults!M28*$B$12*$B$13*(1+$B$14)</f>
        <v>0</v>
      </c>
      <c r="M42" s="126" t="s">
        <v>52</v>
      </c>
    </row>
    <row r="43" spans="1:13" s="77" customFormat="1" x14ac:dyDescent="0.25">
      <c r="A43" s="128" t="str">
        <f>Defaults!B29</f>
        <v>Congestion</v>
      </c>
      <c r="B43" s="149">
        <f>Defaults!C29*$B$12*$B$13*(1+$B$14)</f>
        <v>0.13</v>
      </c>
      <c r="C43" s="150">
        <f>Defaults!D29*$B$12*$B$13*(1+$B$14)</f>
        <v>0.13</v>
      </c>
      <c r="D43" s="150">
        <f>Defaults!E29*$B$12*$B$13*(1+$B$14)</f>
        <v>0.13</v>
      </c>
      <c r="E43" s="150">
        <f>Defaults!F29*$B$12*$B$13*(1+$B$14)</f>
        <v>0.13</v>
      </c>
      <c r="F43" s="150">
        <f>Defaults!G29*$B$12*$B$13*(1+$B$14)</f>
        <v>0</v>
      </c>
      <c r="G43" s="150">
        <f>Defaults!H29*$B$12*$B$13*(1+$B$14)</f>
        <v>0.27</v>
      </c>
      <c r="H43" s="150">
        <f>Defaults!I29*$B$12*$B$13*(1+$B$14)</f>
        <v>0.27</v>
      </c>
      <c r="I43" s="150">
        <f>Defaults!J29*$B$12*$B$13*(1+$B$14)</f>
        <v>0.13</v>
      </c>
      <c r="J43" s="150">
        <f>Defaults!K29*$B$12*$B$13*(1+$B$14)</f>
        <v>0.01</v>
      </c>
      <c r="K43" s="150">
        <f>Defaults!L29*$B$12*$B$13*(1+$B$14)</f>
        <v>3.0000000000000001E-3</v>
      </c>
      <c r="L43" s="151">
        <f>Defaults!M29*$B$12*$B$13*(1+$B$14)</f>
        <v>0</v>
      </c>
      <c r="M43" s="126" t="s">
        <v>52</v>
      </c>
    </row>
    <row r="44" spans="1:13" s="77" customFormat="1" x14ac:dyDescent="0.25">
      <c r="A44" s="128" t="str">
        <f>Defaults!B30</f>
        <v>Road Facilities</v>
      </c>
      <c r="B44" s="149">
        <f>Defaults!C30*$B$12*$B$13*(1+$B$14)</f>
        <v>2.5999999999999999E-2</v>
      </c>
      <c r="C44" s="150">
        <f>Defaults!D30*$B$12*$B$13*(1+$B$14)</f>
        <v>2.5999999999999999E-2</v>
      </c>
      <c r="D44" s="150">
        <f>Defaults!E30*$B$12*$B$13*(1+$B$14)</f>
        <v>6.4000000000000001E-2</v>
      </c>
      <c r="E44" s="150">
        <f>Defaults!F30*$B$12*$B$13*(1+$B$14)</f>
        <v>3.5000000000000003E-2</v>
      </c>
      <c r="F44" s="150">
        <f>Defaults!G30*$B$12*$B$13*(1+$B$14)</f>
        <v>0</v>
      </c>
      <c r="G44" s="150">
        <f>Defaults!H30*$B$12*$B$13*(1+$B$14)</f>
        <v>4.8000000000000001E-2</v>
      </c>
      <c r="H44" s="150">
        <f>Defaults!I30*$B$12*$B$13*(1+$B$14)</f>
        <v>4.8000000000000001E-2</v>
      </c>
      <c r="I44" s="150">
        <f>Defaults!J30*$B$12*$B$13*(1+$B$14)</f>
        <v>1.4E-2</v>
      </c>
      <c r="J44" s="150">
        <f>Defaults!K30*$B$12*$B$13*(1+$B$14)</f>
        <v>2E-3</v>
      </c>
      <c r="K44" s="150">
        <f>Defaults!L30*$B$12*$B$13*(1+$B$14)</f>
        <v>2E-3</v>
      </c>
      <c r="L44" s="151">
        <f>Defaults!M30*$B$12*$B$13*(1+$B$14)</f>
        <v>0</v>
      </c>
      <c r="M44" s="126" t="s">
        <v>52</v>
      </c>
    </row>
    <row r="45" spans="1:13" s="77" customFormat="1" x14ac:dyDescent="0.25">
      <c r="A45" s="128" t="str">
        <f>Defaults!B31</f>
        <v>Land Value</v>
      </c>
      <c r="B45" s="149">
        <f>Defaults!C31*$B$12*$B$13*(1+$B$14)</f>
        <v>3.4000000000000002E-2</v>
      </c>
      <c r="C45" s="150">
        <f>Defaults!D31*$B$12*$B$13*(1+$B$14)</f>
        <v>3.4000000000000002E-2</v>
      </c>
      <c r="D45" s="150">
        <f>Defaults!E31*$B$12*$B$13*(1+$B$14)</f>
        <v>3.4000000000000002E-2</v>
      </c>
      <c r="E45" s="150">
        <f>Defaults!F31*$B$12*$B$13*(1+$B$14)</f>
        <v>3.4000000000000002E-2</v>
      </c>
      <c r="F45" s="150">
        <f>Defaults!G31*$B$12*$B$13*(1+$B$14)</f>
        <v>0</v>
      </c>
      <c r="G45" s="150">
        <f>Defaults!H31*$B$12*$B$13*(1+$B$14)</f>
        <v>3.4000000000000002E-2</v>
      </c>
      <c r="H45" s="150">
        <f>Defaults!I31*$B$12*$B$13*(1+$B$14)</f>
        <v>3.4000000000000002E-2</v>
      </c>
      <c r="I45" s="150">
        <f>Defaults!J31*$B$12*$B$13*(1+$B$14)</f>
        <v>3.4000000000000002E-2</v>
      </c>
      <c r="J45" s="150">
        <f>Defaults!K31*$B$12*$B$13*(1+$B$14)</f>
        <v>2E-3</v>
      </c>
      <c r="K45" s="150">
        <f>Defaults!L31*$B$12*$B$13*(1+$B$14)</f>
        <v>2E-3</v>
      </c>
      <c r="L45" s="151">
        <f>Defaults!M31*$B$12*$B$13*(1+$B$14)</f>
        <v>0</v>
      </c>
      <c r="M45" s="126" t="s">
        <v>52</v>
      </c>
    </row>
    <row r="46" spans="1:13" s="77" customFormat="1" x14ac:dyDescent="0.25">
      <c r="A46" s="128" t="str">
        <f>Defaults!B32</f>
        <v>Traffic Services</v>
      </c>
      <c r="B46" s="149">
        <f>Defaults!C32*$B$12*$B$13*(1+$B$14)</f>
        <v>0.02</v>
      </c>
      <c r="C46" s="150">
        <f>Defaults!D32*$B$12*$B$13*(1+$B$14)</f>
        <v>0.02</v>
      </c>
      <c r="D46" s="150">
        <f>Defaults!E32*$B$12*$B$13*(1+$B$14)</f>
        <v>0.02</v>
      </c>
      <c r="E46" s="150">
        <f>Defaults!F32*$B$12*$B$13*(1+$B$14)</f>
        <v>0.02</v>
      </c>
      <c r="F46" s="150">
        <f>Defaults!G32*$B$12*$B$13*(1+$B$14)</f>
        <v>0</v>
      </c>
      <c r="G46" s="150">
        <f>Defaults!H32*$B$12*$B$13*(1+$B$14)</f>
        <v>0.02</v>
      </c>
      <c r="H46" s="150">
        <f>Defaults!I32*$B$12*$B$13*(1+$B$14)</f>
        <v>0.02</v>
      </c>
      <c r="I46" s="150">
        <f>Defaults!J32*$B$12*$B$13*(1+$B$14)</f>
        <v>0.02</v>
      </c>
      <c r="J46" s="150">
        <f>Defaults!K32*$B$12*$B$13*(1+$B$14)</f>
        <v>2E-3</v>
      </c>
      <c r="K46" s="150">
        <f>Defaults!L32*$B$12*$B$13*(1+$B$14)</f>
        <v>2E-3</v>
      </c>
      <c r="L46" s="151">
        <f>Defaults!M32*$B$12*$B$13*(1+$B$14)</f>
        <v>2E-3</v>
      </c>
      <c r="M46" s="126" t="s">
        <v>52</v>
      </c>
    </row>
    <row r="47" spans="1:13" s="77" customFormat="1" x14ac:dyDescent="0.25">
      <c r="A47" s="128" t="str">
        <f>Defaults!B33</f>
        <v>Transport Diversity</v>
      </c>
      <c r="B47" s="149">
        <f>Defaults!C33*$B$12*$B$13*(1+$B$14)</f>
        <v>7.0000000000000001E-3</v>
      </c>
      <c r="C47" s="150">
        <f>Defaults!D33*$B$12*$B$13*(1+$B$14)</f>
        <v>7.0000000000000001E-3</v>
      </c>
      <c r="D47" s="150">
        <f>Defaults!E33*$B$12*$B$13*(1+$B$14)</f>
        <v>7.0000000000000001E-3</v>
      </c>
      <c r="E47" s="150">
        <f>Defaults!F33*$B$12*$B$13*(1+$B$14)</f>
        <v>7.0000000000000001E-3</v>
      </c>
      <c r="F47" s="150">
        <f>Defaults!G33*$B$12*$B$13*(1+$B$14)</f>
        <v>0</v>
      </c>
      <c r="G47" s="150">
        <f>Defaults!H33*$B$12*$B$13*(1+$B$14)</f>
        <v>0</v>
      </c>
      <c r="H47" s="150">
        <f>Defaults!I33*$B$12*$B$13*(1+$B$14)</f>
        <v>0</v>
      </c>
      <c r="I47" s="150">
        <f>Defaults!J33*$B$12*$B$13*(1+$B$14)</f>
        <v>7.0000000000000001E-3</v>
      </c>
      <c r="J47" s="150">
        <f>Defaults!K33*$B$12*$B$13*(1+$B$14)</f>
        <v>0</v>
      </c>
      <c r="K47" s="150">
        <f>Defaults!L33*$B$12*$B$13*(1+$B$14)</f>
        <v>0</v>
      </c>
      <c r="L47" s="151">
        <f>Defaults!M33*$B$12*$B$13*(1+$B$14)</f>
        <v>0</v>
      </c>
      <c r="M47" s="126" t="s">
        <v>52</v>
      </c>
    </row>
    <row r="48" spans="1:13" s="77" customFormat="1" x14ac:dyDescent="0.25">
      <c r="A48" s="128" t="str">
        <f>Defaults!B34</f>
        <v>Air Pollution</v>
      </c>
      <c r="B48" s="149">
        <f>Defaults!C34*$B$12*$B$13*(1+$B$14)</f>
        <v>6.2E-2</v>
      </c>
      <c r="C48" s="150">
        <f>Defaults!D34*$B$12*$B$13*(1+$B$14)</f>
        <v>5.0999999999999997E-2</v>
      </c>
      <c r="D48" s="150">
        <f>Defaults!E34*$B$12*$B$13*(1+$B$14)</f>
        <v>1.6E-2</v>
      </c>
      <c r="E48" s="150">
        <f>Defaults!F34*$B$12*$B$13*(1+$B$14)</f>
        <v>0.112</v>
      </c>
      <c r="F48" s="150">
        <f>Defaults!G34*$B$12*$B$13*(1+$B$14)</f>
        <v>2E-3</v>
      </c>
      <c r="G48" s="150">
        <f>Defaults!H34*$B$12*$B$13*(1+$B$14)</f>
        <v>0.185</v>
      </c>
      <c r="H48" s="150">
        <f>Defaults!I34*$B$12*$B$13*(1+$B$14)</f>
        <v>7.8E-2</v>
      </c>
      <c r="I48" s="150">
        <f>Defaults!J34*$B$12*$B$13*(1+$B$14)</f>
        <v>0.106</v>
      </c>
      <c r="J48" s="150">
        <f>Defaults!K34*$B$12*$B$13*(1+$B$14)</f>
        <v>0</v>
      </c>
      <c r="K48" s="150">
        <f>Defaults!L34*$B$12*$B$13*(1+$B$14)</f>
        <v>0</v>
      </c>
      <c r="L48" s="151">
        <f>Defaults!M34*$B$12*$B$13*(1+$B$14)</f>
        <v>0</v>
      </c>
      <c r="M48" s="126" t="s">
        <v>52</v>
      </c>
    </row>
    <row r="49" spans="1:13" s="77" customFormat="1" x14ac:dyDescent="0.25">
      <c r="A49" s="128" t="s">
        <v>104</v>
      </c>
      <c r="B49" s="149">
        <f>Defaults!C35*$B$12*$B$13*(1+$B$14)</f>
        <v>1.9E-2</v>
      </c>
      <c r="C49" s="150">
        <f>Defaults!D35*$B$12*$B$13*(1+$B$14)</f>
        <v>1.4E-2</v>
      </c>
      <c r="D49" s="150">
        <f>Defaults!E35*$B$12*$B$13*(1+$B$14)</f>
        <v>5.0000000000000001E-3</v>
      </c>
      <c r="E49" s="150">
        <f>Defaults!F35*$B$12*$B$13*(1+$B$14)</f>
        <v>2.5999999999999999E-2</v>
      </c>
      <c r="F49" s="150">
        <f>Defaults!G35*$B$12*$B$13*(1+$B$14)</f>
        <v>0</v>
      </c>
      <c r="G49" s="150">
        <f>Defaults!H35*$B$12*$B$13*(1+$B$14)</f>
        <v>9.4E-2</v>
      </c>
      <c r="H49" s="150">
        <f>Defaults!I35*$B$12*$B$13*(1+$B$14)</f>
        <v>3.1E-2</v>
      </c>
      <c r="I49" s="150">
        <f>Defaults!J35*$B$12*$B$13*(1+$B$14)</f>
        <v>8.9999999999999993E-3</v>
      </c>
      <c r="J49" s="150">
        <f>Defaults!K35*$B$12*$B$13*(1+$B$14)</f>
        <v>0</v>
      </c>
      <c r="K49" s="150">
        <f>Defaults!L35*$B$12*$B$13*(1+$B$14)</f>
        <v>0</v>
      </c>
      <c r="L49" s="151">
        <f>Defaults!M35*$B$12*$B$13*(1+$B$14)</f>
        <v>0</v>
      </c>
      <c r="M49" s="126" t="s">
        <v>52</v>
      </c>
    </row>
    <row r="50" spans="1:13" s="77" customFormat="1" x14ac:dyDescent="0.25">
      <c r="A50" s="128" t="str">
        <f>Defaults!B36</f>
        <v>Noise</v>
      </c>
      <c r="B50" s="149">
        <f>Defaults!C36*$B$12*$B$13*(1+$B$14)</f>
        <v>1.2999999999999999E-2</v>
      </c>
      <c r="C50" s="150">
        <f>Defaults!D36*$B$12*$B$13*(1+$B$14)</f>
        <v>1.2999999999999999E-2</v>
      </c>
      <c r="D50" s="150">
        <f>Defaults!E36*$B$12*$B$13*(1+$B$14)</f>
        <v>4.0000000000000001E-3</v>
      </c>
      <c r="E50" s="150">
        <f>Defaults!F36*$B$12*$B$13*(1+$B$14)</f>
        <v>1.2999999999999999E-2</v>
      </c>
      <c r="F50" s="150">
        <f>Defaults!G36*$B$12*$B$13*(1+$B$14)</f>
        <v>0</v>
      </c>
      <c r="G50" s="150">
        <f>Defaults!H36*$B$12*$B$13*(1+$B$14)</f>
        <v>6.6000000000000003E-2</v>
      </c>
      <c r="H50" s="150">
        <f>Defaults!I36*$B$12*$B$13*(1+$B$14)</f>
        <v>0.04</v>
      </c>
      <c r="I50" s="150">
        <f>Defaults!J36*$B$12*$B$13*(1+$B$14)</f>
        <v>0.13200000000000001</v>
      </c>
      <c r="J50" s="150">
        <f>Defaults!K36*$B$12*$B$13*(1+$B$14)</f>
        <v>0</v>
      </c>
      <c r="K50" s="150">
        <f>Defaults!L36*$B$12*$B$13*(1+$B$14)</f>
        <v>0</v>
      </c>
      <c r="L50" s="151">
        <f>Defaults!M36*$B$12*$B$13*(1+$B$14)</f>
        <v>0</v>
      </c>
      <c r="M50" s="126" t="s">
        <v>52</v>
      </c>
    </row>
    <row r="51" spans="1:13" s="77" customFormat="1" x14ac:dyDescent="0.25">
      <c r="A51" s="128" t="str">
        <f>Defaults!B37</f>
        <v>Resource Externalities</v>
      </c>
      <c r="B51" s="149">
        <f>Defaults!C37*$B$12*$B$13*(1+$B$14)</f>
        <v>4.5999999999999999E-2</v>
      </c>
      <c r="C51" s="150">
        <f>Defaults!D37*$B$12*$B$13*(1+$B$14)</f>
        <v>3.7999999999999999E-2</v>
      </c>
      <c r="D51" s="150">
        <f>Defaults!E37*$B$12*$B$13*(1+$B$14)</f>
        <v>1.9E-2</v>
      </c>
      <c r="E51" s="150">
        <f>Defaults!F37*$B$12*$B$13*(1+$B$14)</f>
        <v>0.06</v>
      </c>
      <c r="F51" s="150">
        <f>Defaults!G37*$B$12*$B$13*(1+$B$14)</f>
        <v>1E-3</v>
      </c>
      <c r="G51" s="150">
        <f>Defaults!H37*$B$12*$B$13*(1+$B$14)</f>
        <v>0.23200000000000001</v>
      </c>
      <c r="H51" s="150">
        <f>Defaults!I37*$B$12*$B$13*(1+$B$14)</f>
        <v>7.6999999999999999E-2</v>
      </c>
      <c r="I51" s="150">
        <f>Defaults!J37*$B$12*$B$13*(1+$B$14)</f>
        <v>1.9E-2</v>
      </c>
      <c r="J51" s="150">
        <f>Defaults!K37*$B$12*$B$13*(1+$B$14)</f>
        <v>0</v>
      </c>
      <c r="K51" s="150">
        <f>Defaults!L37*$B$12*$B$13*(1+$B$14)</f>
        <v>0</v>
      </c>
      <c r="L51" s="151">
        <f>Defaults!M37*$B$12*$B$13*(1+$B$14)</f>
        <v>4.0000000000000001E-3</v>
      </c>
      <c r="M51" s="126" t="s">
        <v>52</v>
      </c>
    </row>
    <row r="52" spans="1:13" s="77" customFormat="1" x14ac:dyDescent="0.25">
      <c r="A52" s="128" t="str">
        <f>Defaults!B38</f>
        <v>Barrier Effect</v>
      </c>
      <c r="B52" s="149">
        <f>Defaults!C38*$B$12*$B$13*(1+$B$14)</f>
        <v>2.3E-2</v>
      </c>
      <c r="C52" s="150">
        <f>Defaults!D38*$B$12*$B$13*(1+$B$14)</f>
        <v>2.3E-2</v>
      </c>
      <c r="D52" s="150">
        <f>Defaults!E38*$B$12*$B$13*(1+$B$14)</f>
        <v>2.3E-2</v>
      </c>
      <c r="E52" s="150">
        <f>Defaults!F38*$B$12*$B$13*(1+$B$14)</f>
        <v>2.3E-2</v>
      </c>
      <c r="F52" s="150">
        <f>Defaults!G38*$B$12*$B$13*(1+$B$14)</f>
        <v>0</v>
      </c>
      <c r="G52" s="150">
        <f>Defaults!H38*$B$12*$B$13*(1+$B$14)</f>
        <v>3.7999999999999999E-2</v>
      </c>
      <c r="H52" s="150">
        <f>Defaults!I38*$B$12*$B$13*(1+$B$14)</f>
        <v>3.7999999999999999E-2</v>
      </c>
      <c r="I52" s="150">
        <f>Defaults!J38*$B$12*$B$13*(1+$B$14)</f>
        <v>2.3E-2</v>
      </c>
      <c r="J52" s="150">
        <f>Defaults!K38*$B$12*$B$13*(1+$B$14)</f>
        <v>1E-3</v>
      </c>
      <c r="K52" s="150">
        <f>Defaults!L38*$B$12*$B$13*(1+$B$14)</f>
        <v>0</v>
      </c>
      <c r="L52" s="151">
        <f>Defaults!M38*$B$12*$B$13*(1+$B$14)</f>
        <v>0</v>
      </c>
      <c r="M52" s="126" t="s">
        <v>52</v>
      </c>
    </row>
    <row r="53" spans="1:13" s="77" customFormat="1" x14ac:dyDescent="0.25">
      <c r="A53" s="128" t="str">
        <f>Defaults!B39</f>
        <v>Land Use Impacts</v>
      </c>
      <c r="B53" s="149">
        <f>Defaults!C39*$B$12*$B$13*(1+$B$14)</f>
        <v>8.3000000000000004E-2</v>
      </c>
      <c r="C53" s="150">
        <f>Defaults!D39*$B$12*$B$13*(1+$B$14)</f>
        <v>8.3000000000000004E-2</v>
      </c>
      <c r="D53" s="150">
        <f>Defaults!E39*$B$12*$B$13*(1+$B$14)</f>
        <v>8.3000000000000004E-2</v>
      </c>
      <c r="E53" s="150">
        <f>Defaults!F39*$B$12*$B$13*(1+$B$14)</f>
        <v>8.3000000000000004E-2</v>
      </c>
      <c r="F53" s="150">
        <f>Defaults!G39*$B$12*$B$13*(1+$B$14)</f>
        <v>0</v>
      </c>
      <c r="G53" s="150">
        <f>Defaults!H39*$B$12*$B$13*(1+$B$14)</f>
        <v>0</v>
      </c>
      <c r="H53" s="150">
        <f>Defaults!I39*$B$12*$B$13*(1+$B$14)</f>
        <v>0</v>
      </c>
      <c r="I53" s="150">
        <f>Defaults!J39*$B$12*$B$13*(1+$B$14)</f>
        <v>8.3000000000000004E-2</v>
      </c>
      <c r="J53" s="150">
        <f>Defaults!K39*$B$12*$B$13*(1+$B$14)</f>
        <v>0</v>
      </c>
      <c r="K53" s="150">
        <f>Defaults!L39*$B$12*$B$13*(1+$B$14)</f>
        <v>0</v>
      </c>
      <c r="L53" s="151">
        <f>Defaults!M39*$B$12*$B$13*(1+$B$14)</f>
        <v>8.3000000000000004E-2</v>
      </c>
      <c r="M53" s="126" t="s">
        <v>52</v>
      </c>
    </row>
    <row r="54" spans="1:13" s="77" customFormat="1" x14ac:dyDescent="0.25">
      <c r="A54" s="128" t="str">
        <f>Defaults!B40</f>
        <v>Water Pollution</v>
      </c>
      <c r="B54" s="149">
        <f>Defaults!C40*$B$12*$B$13*(1+$B$14)</f>
        <v>1.4E-2</v>
      </c>
      <c r="C54" s="150">
        <f>Defaults!D40*$B$12*$B$13*(1+$B$14)</f>
        <v>1.4E-2</v>
      </c>
      <c r="D54" s="150">
        <f>Defaults!E40*$B$12*$B$13*(1+$B$14)</f>
        <v>7.0000000000000001E-3</v>
      </c>
      <c r="E54" s="150">
        <f>Defaults!F40*$B$12*$B$13*(1+$B$14)</f>
        <v>1.4E-2</v>
      </c>
      <c r="F54" s="150">
        <f>Defaults!G40*$B$12*$B$13*(1+$B$14)</f>
        <v>0</v>
      </c>
      <c r="G54" s="150">
        <f>Defaults!H40*$B$12*$B$13*(1+$B$14)</f>
        <v>1.4E-2</v>
      </c>
      <c r="H54" s="150">
        <f>Defaults!I40*$B$12*$B$13*(1+$B$14)</f>
        <v>7.0000000000000001E-3</v>
      </c>
      <c r="I54" s="150">
        <f>Defaults!J40*$B$12*$B$13*(1+$B$14)</f>
        <v>1.4E-2</v>
      </c>
      <c r="J54" s="150">
        <f>Defaults!K40*$B$12*$B$13*(1+$B$14)</f>
        <v>0</v>
      </c>
      <c r="K54" s="150">
        <f>Defaults!L40*$B$12*$B$13*(1+$B$14)</f>
        <v>0</v>
      </c>
      <c r="L54" s="151">
        <f>Defaults!M40*$B$12*$B$13*(1+$B$14)</f>
        <v>0</v>
      </c>
      <c r="M54" s="126" t="s">
        <v>52</v>
      </c>
    </row>
    <row r="55" spans="1:13" s="77" customFormat="1" ht="13" thickBot="1" x14ac:dyDescent="0.3">
      <c r="A55" s="129" t="str">
        <f>Defaults!B41</f>
        <v>Waste</v>
      </c>
      <c r="B55" s="208">
        <f>Defaults!C41*$B$12*$B$13*(1+$B$14)</f>
        <v>4.0000000000000002E-4</v>
      </c>
      <c r="C55" s="209">
        <f>Defaults!D41*$B$12*$B$13*(1+$B$14)</f>
        <v>4.0000000000000002E-4</v>
      </c>
      <c r="D55" s="209">
        <f>Defaults!E41*$B$12*$B$13*(1+$B$14)</f>
        <v>4.0000000000000002E-4</v>
      </c>
      <c r="E55" s="209">
        <f>Defaults!F41*$B$12*$B$13*(1+$B$14)</f>
        <v>4.0000000000000002E-4</v>
      </c>
      <c r="F55" s="209">
        <f>Defaults!G41*$B$12*$B$13*(1+$B$14)</f>
        <v>0</v>
      </c>
      <c r="G55" s="209">
        <f>Defaults!H41*$B$12*$B$13*(1+$B$14)</f>
        <v>4.0000000000000002E-4</v>
      </c>
      <c r="H55" s="209">
        <f>Defaults!I41*$B$12*$B$13*(1+$B$14)</f>
        <v>4.0000000000000002E-4</v>
      </c>
      <c r="I55" s="209">
        <f>Defaults!J41*$B$12*$B$13*(1+$B$14)</f>
        <v>4.0000000000000002E-4</v>
      </c>
      <c r="J55" s="209">
        <f>Defaults!K41*$B$12*$B$13*(1+$B$14)</f>
        <v>0</v>
      </c>
      <c r="K55" s="209">
        <f>Defaults!L41*$B$12*$B$13*(1+$B$14)</f>
        <v>0</v>
      </c>
      <c r="L55" s="210">
        <f>Defaults!M41*$B$12*$B$13*(1+$B$14)</f>
        <v>0</v>
      </c>
      <c r="M55" s="126" t="s">
        <v>52</v>
      </c>
    </row>
    <row r="56" spans="1:13" s="77" customFormat="1" ht="13" x14ac:dyDescent="0.3">
      <c r="A56" s="82" t="s">
        <v>53</v>
      </c>
      <c r="B56" s="92">
        <f>B33+B41</f>
        <v>0.35200000000000004</v>
      </c>
      <c r="C56" s="83">
        <f t="shared" ref="C56:L56" si="0">C33+C41</f>
        <v>0.311</v>
      </c>
      <c r="D56" s="83">
        <f t="shared" si="0"/>
        <v>0.42100000000000004</v>
      </c>
      <c r="E56" s="83">
        <f t="shared" si="0"/>
        <v>0.434</v>
      </c>
      <c r="F56" s="83">
        <f t="shared" si="0"/>
        <v>0</v>
      </c>
      <c r="G56" s="83">
        <f t="shared" si="0"/>
        <v>0</v>
      </c>
      <c r="H56" s="83">
        <f t="shared" si="0"/>
        <v>0</v>
      </c>
      <c r="I56" s="83">
        <f t="shared" si="0"/>
        <v>0.39700000000000002</v>
      </c>
      <c r="J56" s="83">
        <f t="shared" si="0"/>
        <v>7.1000000000000008E-2</v>
      </c>
      <c r="K56" s="83">
        <f t="shared" si="0"/>
        <v>0</v>
      </c>
      <c r="L56" s="93">
        <f t="shared" si="0"/>
        <v>0.26400000000000001</v>
      </c>
      <c r="M56" s="126"/>
    </row>
    <row r="57" spans="1:13" s="77" customFormat="1" ht="13" x14ac:dyDescent="0.3">
      <c r="A57" s="84" t="s">
        <v>54</v>
      </c>
      <c r="B57" s="94">
        <f>B34+B36+B37</f>
        <v>0.60155000000000003</v>
      </c>
      <c r="C57" s="85">
        <f t="shared" ref="C57:L57" si="1">C34+C36+C37</f>
        <v>0.55844999999999989</v>
      </c>
      <c r="D57" s="85">
        <f t="shared" si="1"/>
        <v>0.6805500000000001</v>
      </c>
      <c r="E57" s="85">
        <f t="shared" si="1"/>
        <v>0.6805500000000001</v>
      </c>
      <c r="F57" s="85">
        <f t="shared" si="1"/>
        <v>0.312</v>
      </c>
      <c r="G57" s="85">
        <f t="shared" si="1"/>
        <v>17.967500000000001</v>
      </c>
      <c r="H57" s="85">
        <f t="shared" si="1"/>
        <v>22.254000000000001</v>
      </c>
      <c r="I57" s="85">
        <f t="shared" si="1"/>
        <v>0.9464999999999999</v>
      </c>
      <c r="J57" s="85">
        <f t="shared" si="1"/>
        <v>0.54649999999999999</v>
      </c>
      <c r="K57" s="85">
        <f t="shared" si="1"/>
        <v>1.3859999999999999</v>
      </c>
      <c r="L57" s="95">
        <f t="shared" si="1"/>
        <v>0</v>
      </c>
      <c r="M57" s="126"/>
    </row>
    <row r="58" spans="1:13" s="77" customFormat="1" ht="13.5" thickBot="1" x14ac:dyDescent="0.35">
      <c r="A58" s="86" t="s">
        <v>52</v>
      </c>
      <c r="B58" s="96">
        <f>B35+B38+SUM(B42:B55)</f>
        <v>0.68240000000000012</v>
      </c>
      <c r="C58" s="87">
        <f t="shared" ref="C58:L58" si="2">C35+C38+SUM(C42:C55)</f>
        <v>0.64940000000000009</v>
      </c>
      <c r="D58" s="87">
        <f t="shared" si="2"/>
        <v>0.61740000000000006</v>
      </c>
      <c r="E58" s="87">
        <f t="shared" si="2"/>
        <v>0.76240000000000019</v>
      </c>
      <c r="F58" s="87">
        <f t="shared" si="2"/>
        <v>3.0000000000000001E-3</v>
      </c>
      <c r="G58" s="87">
        <f t="shared" si="2"/>
        <v>9.5153999999999996</v>
      </c>
      <c r="H58" s="87">
        <f t="shared" si="2"/>
        <v>12.391399999999999</v>
      </c>
      <c r="I58" s="87">
        <f t="shared" si="2"/>
        <v>0.80640000000000001</v>
      </c>
      <c r="J58" s="87">
        <f t="shared" si="2"/>
        <v>2.8000000000000008E-2</v>
      </c>
      <c r="K58" s="87">
        <f t="shared" si="2"/>
        <v>1.2E-2</v>
      </c>
      <c r="L58" s="97">
        <f t="shared" si="2"/>
        <v>8.900000000000001E-2</v>
      </c>
      <c r="M58" s="126"/>
    </row>
    <row r="59" spans="1:13" s="77" customFormat="1" ht="13.5" thickBot="1" x14ac:dyDescent="0.35">
      <c r="A59" s="88" t="s">
        <v>31</v>
      </c>
      <c r="B59" s="98">
        <f>SUM(B33:B55)</f>
        <v>1.6359499999999996</v>
      </c>
      <c r="C59" s="89">
        <f t="shared" ref="C59:L59" si="3">SUM(C33:C55)</f>
        <v>1.5188499999999998</v>
      </c>
      <c r="D59" s="89">
        <f t="shared" si="3"/>
        <v>1.7189499999999995</v>
      </c>
      <c r="E59" s="89">
        <f t="shared" si="3"/>
        <v>1.8769499999999997</v>
      </c>
      <c r="F59" s="89">
        <f t="shared" si="3"/>
        <v>0.315</v>
      </c>
      <c r="G59" s="89">
        <f t="shared" si="3"/>
        <v>27.482899999999994</v>
      </c>
      <c r="H59" s="89">
        <f t="shared" si="3"/>
        <v>34.645400000000002</v>
      </c>
      <c r="I59" s="89">
        <f t="shared" si="3"/>
        <v>2.1499000000000006</v>
      </c>
      <c r="J59" s="89">
        <f t="shared" si="3"/>
        <v>0.45550000000000002</v>
      </c>
      <c r="K59" s="89">
        <f t="shared" si="3"/>
        <v>0.91799999999999982</v>
      </c>
      <c r="L59" s="90">
        <f t="shared" si="3"/>
        <v>0.35300000000000004</v>
      </c>
      <c r="M59" s="130"/>
    </row>
    <row r="60" spans="1:13" s="77" customFormat="1" x14ac:dyDescent="0.25">
      <c r="B60" s="77" t="s">
        <v>16</v>
      </c>
    </row>
    <row r="61" spans="1:13" s="77" customFormat="1" x14ac:dyDescent="0.25"/>
    <row r="62" spans="1:13" s="77" customFormat="1" x14ac:dyDescent="0.25"/>
    <row r="63" spans="1:13" s="77" customFormat="1" ht="13.5" thickBot="1" x14ac:dyDescent="0.35">
      <c r="A63" s="1" t="s">
        <v>59</v>
      </c>
      <c r="D63" s="104" t="str">
        <f>$B$15</f>
        <v>2007 U.S. Dollars per mile</v>
      </c>
    </row>
    <row r="64" spans="1:13" s="77" customFormat="1" ht="25.5" thickBot="1" x14ac:dyDescent="0.3">
      <c r="A64" s="131" t="str">
        <f>A31</f>
        <v>Mode</v>
      </c>
      <c r="B64" s="247" t="str">
        <f t="shared" ref="B64:L64" si="4">B31</f>
        <v>Average Car</v>
      </c>
      <c r="C64" s="245" t="str">
        <f t="shared" si="4"/>
        <v>Compact Car</v>
      </c>
      <c r="D64" s="245" t="str">
        <f t="shared" si="4"/>
        <v>Electric Car</v>
      </c>
      <c r="E64" s="245" t="str">
        <f t="shared" si="4"/>
        <v>Van or Pickup</v>
      </c>
      <c r="F64" s="245" t="str">
        <f t="shared" si="4"/>
        <v>Rideshare Passenger</v>
      </c>
      <c r="G64" s="245" t="str">
        <f t="shared" si="4"/>
        <v>Diesel Bus</v>
      </c>
      <c r="H64" s="245" t="str">
        <f t="shared" si="4"/>
        <v>Electric Trolley</v>
      </c>
      <c r="I64" s="245" t="str">
        <f t="shared" si="4"/>
        <v>Motor-cycle</v>
      </c>
      <c r="J64" s="245" t="str">
        <f t="shared" si="4"/>
        <v>Bicycle</v>
      </c>
      <c r="K64" s="245" t="str">
        <f t="shared" si="4"/>
        <v>Walk</v>
      </c>
      <c r="L64" s="248" t="str">
        <f t="shared" si="4"/>
        <v>Telework</v>
      </c>
      <c r="M64" s="91" t="s">
        <v>55</v>
      </c>
    </row>
    <row r="65" spans="1:13" s="77" customFormat="1" ht="13" thickBot="1" x14ac:dyDescent="0.3">
      <c r="A65" s="129" t="str">
        <f>Defaults!B49</f>
        <v>Average Occupancy</v>
      </c>
      <c r="B65" s="168">
        <f>Defaults!C49</f>
        <v>1.5</v>
      </c>
      <c r="C65" s="169">
        <f>Defaults!D49</f>
        <v>1.5</v>
      </c>
      <c r="D65" s="169">
        <f>Defaults!E49</f>
        <v>1.5</v>
      </c>
      <c r="E65" s="169">
        <f>Defaults!F49</f>
        <v>1.5</v>
      </c>
      <c r="F65" s="169">
        <f>Defaults!G49</f>
        <v>1</v>
      </c>
      <c r="G65" s="169">
        <f>Defaults!H49</f>
        <v>8</v>
      </c>
      <c r="H65" s="169">
        <f>Defaults!I49</f>
        <v>10</v>
      </c>
      <c r="I65" s="169">
        <f>Defaults!J49</f>
        <v>1</v>
      </c>
      <c r="J65" s="169">
        <f>Defaults!K49</f>
        <v>1</v>
      </c>
      <c r="K65" s="169">
        <f>Defaults!L49</f>
        <v>1</v>
      </c>
      <c r="L65" s="170">
        <f>Defaults!M49</f>
        <v>1</v>
      </c>
      <c r="M65" s="126"/>
    </row>
    <row r="66" spans="1:13" s="77" customFormat="1" x14ac:dyDescent="0.25">
      <c r="A66" s="133" t="str">
        <f>Defaults!B50</f>
        <v>Vehicle Ownership</v>
      </c>
      <c r="B66" s="165">
        <f>Defaults!C50*$B$12*$B$13*(1+$B$14)</f>
        <v>0.27200000000000002</v>
      </c>
      <c r="C66" s="155">
        <f>Defaults!D50*$B$12*$B$13*(1+$B$14)</f>
        <v>0.23899999999999999</v>
      </c>
      <c r="D66" s="155">
        <f>Defaults!E50*$B$12*$B$13*(1+$B$14)</f>
        <v>0.34100000000000003</v>
      </c>
      <c r="E66" s="155">
        <f>Defaults!F50*$B$12*$B$13*(1+$B$14)</f>
        <v>0.35399999999999998</v>
      </c>
      <c r="F66" s="155">
        <f>Defaults!G50*$B$12*$B$13*(1+$B$14)</f>
        <v>0</v>
      </c>
      <c r="G66" s="155">
        <f>Defaults!H50*$B$12*$B$13*(1+$B$14)</f>
        <v>0</v>
      </c>
      <c r="H66" s="155">
        <f>Defaults!I50*$B$12*$B$13*(1+$B$14)</f>
        <v>0</v>
      </c>
      <c r="I66" s="155">
        <f>Defaults!J50*$B$12*$B$13*(1+$B$14)</f>
        <v>0.33300000000000002</v>
      </c>
      <c r="J66" s="155">
        <f>Defaults!K50*$B$12*$B$13*(1+$B$14)</f>
        <v>6.6000000000000003E-2</v>
      </c>
      <c r="K66" s="155">
        <f>Defaults!L50*$B$12*$B$13*(1+$B$14)</f>
        <v>0</v>
      </c>
      <c r="L66" s="167">
        <f>Defaults!M50*$B$12*$B$13*(1+$B$14)</f>
        <v>0.26400000000000001</v>
      </c>
      <c r="M66" s="126" t="s">
        <v>50</v>
      </c>
    </row>
    <row r="67" spans="1:13" s="77" customFormat="1" x14ac:dyDescent="0.25">
      <c r="A67" s="128" t="str">
        <f>Defaults!B51</f>
        <v>Vehicle Operation</v>
      </c>
      <c r="B67" s="149">
        <f>Defaults!C51*$B$12*$B$13*(1+$B$14)</f>
        <v>0.16900000000000001</v>
      </c>
      <c r="C67" s="150">
        <f>Defaults!D51*$B$12*$B$13*(1+$B$14)</f>
        <v>0.123</v>
      </c>
      <c r="D67" s="150">
        <f>Defaults!E51*$B$12*$B$13*(1+$B$14)</f>
        <v>0.23799999999999999</v>
      </c>
      <c r="E67" s="150">
        <f>Defaults!F51*$B$12*$B$13*(1+$B$14)</f>
        <v>0.23799999999999999</v>
      </c>
      <c r="F67" s="150">
        <f>Defaults!G51*$B$12*$B$13*(1+$B$14)</f>
        <v>4.0000000000000001E-3</v>
      </c>
      <c r="G67" s="150">
        <f>Defaults!H51*$B$12*$B$13*(1+$B$14)</f>
        <v>1.3859999999999999</v>
      </c>
      <c r="H67" s="150">
        <f>Defaults!I51*$B$12*$B$13*(1+$B$14)</f>
        <v>1.802</v>
      </c>
      <c r="I67" s="150">
        <f>Defaults!J51*$B$12*$B$13*(1+$B$14)</f>
        <v>7.0999999999999994E-2</v>
      </c>
      <c r="J67" s="150">
        <f>Defaults!K51*$B$12*$B$13*(1+$B$14)</f>
        <v>2.5999999999999999E-2</v>
      </c>
      <c r="K67" s="150">
        <f>Defaults!L51*$B$12*$B$13*(1+$B$14)</f>
        <v>5.2999999999999999E-2</v>
      </c>
      <c r="L67" s="158">
        <f>Defaults!M51*$B$12*$B$13*(1+$B$14)</f>
        <v>0</v>
      </c>
      <c r="M67" s="126" t="s">
        <v>51</v>
      </c>
    </row>
    <row r="68" spans="1:13" s="77" customFormat="1" x14ac:dyDescent="0.25">
      <c r="A68" s="128" t="str">
        <f>Defaults!B52</f>
        <v>Operating Subsidy</v>
      </c>
      <c r="B68" s="149">
        <f>Defaults!C52*$B$12*$B$13*(1+$B$14)</f>
        <v>0</v>
      </c>
      <c r="C68" s="152">
        <f>Defaults!D52*$B$12*$B$13*(1+$B$14)</f>
        <v>0</v>
      </c>
      <c r="D68" s="152">
        <f>Defaults!E52*$B$12*$B$13*(1+$B$14)</f>
        <v>0</v>
      </c>
      <c r="E68" s="152">
        <f>Defaults!F52*$B$12*$B$13*(1+$B$14)</f>
        <v>0</v>
      </c>
      <c r="F68" s="152">
        <f>Defaults!G52*$B$12*$B$13*(1+$B$14)</f>
        <v>0</v>
      </c>
      <c r="G68" s="152">
        <f>Defaults!H52*$B$12*$B$13*(1+$B$14)</f>
        <v>2.64</v>
      </c>
      <c r="H68" s="152">
        <f>Defaults!I52*$B$12*$B$13*(1+$B$14)</f>
        <v>3.8279999999999998</v>
      </c>
      <c r="I68" s="152">
        <f>Defaults!J52*$B$12*$B$13*(1+$B$14)</f>
        <v>0</v>
      </c>
      <c r="J68" s="152">
        <f>Defaults!K52*$B$12*$B$13*(1+$B$14)</f>
        <v>0</v>
      </c>
      <c r="K68" s="152">
        <f>Defaults!L52*$B$12*$B$13*(1+$B$14)</f>
        <v>0</v>
      </c>
      <c r="L68" s="158">
        <f>Defaults!M52*$B$12*$B$13*(1+$B$14)</f>
        <v>0</v>
      </c>
      <c r="M68" s="126" t="s">
        <v>52</v>
      </c>
    </row>
    <row r="69" spans="1:13" s="77" customFormat="1" x14ac:dyDescent="0.25">
      <c r="A69" s="128" t="str">
        <f>Defaults!B53</f>
        <v>Travel Time</v>
      </c>
      <c r="B69" s="153">
        <f>Defaults!C53*$B$12*$B$13*(1+$B$14)*B65</f>
        <v>0.11249999999999999</v>
      </c>
      <c r="C69" s="150">
        <f>Defaults!D53*$B$12*$B$13*(1+$B$14)*C65</f>
        <v>0.11249999999999999</v>
      </c>
      <c r="D69" s="150">
        <f>Defaults!E53*$B$12*$B$13*(1+$B$14)*D65</f>
        <v>0.11249999999999999</v>
      </c>
      <c r="E69" s="150">
        <f>Defaults!F53*$B$12*$B$13*(1+$B$14)*E65</f>
        <v>0.11249999999999999</v>
      </c>
      <c r="F69" s="150">
        <f>Defaults!G53*$B$12*$B$13*(1+$B$14)*F65</f>
        <v>7.4999999999999997E-2</v>
      </c>
      <c r="G69" s="150">
        <f>Defaults!H53*$B$12*$B$13*(1+$B$14)*G65</f>
        <v>1.9</v>
      </c>
      <c r="H69" s="150">
        <f>Defaults!I53*$B$12*$B$13*(1+$B$14)*H65</f>
        <v>2.375</v>
      </c>
      <c r="I69" s="150">
        <f>Defaults!J53*$B$12*$B$13*(1+$B$14)*I65</f>
        <v>7.4999999999999997E-2</v>
      </c>
      <c r="J69" s="150">
        <f>Defaults!K53*$B$12*$B$13*(1+$B$14)*J65</f>
        <v>0.375</v>
      </c>
      <c r="K69" s="150">
        <f>Defaults!L53*$B$12*$B$13*(1+$B$14)*K65</f>
        <v>1.25</v>
      </c>
      <c r="L69" s="159">
        <f>Defaults!M53*$B$12*$B$13*(1+$B$14)*L65</f>
        <v>0</v>
      </c>
      <c r="M69" s="126" t="s">
        <v>51</v>
      </c>
    </row>
    <row r="70" spans="1:13" s="77" customFormat="1" x14ac:dyDescent="0.25">
      <c r="A70" s="128" t="str">
        <f>Defaults!B54</f>
        <v>Internal Crash</v>
      </c>
      <c r="B70" s="153">
        <f>Defaults!C54*$B$12*$B$13*(1+$B$14)*B65</f>
        <v>0.1245</v>
      </c>
      <c r="C70" s="150">
        <f>Defaults!D54*$B$12*$B$13*(1+$B$14)*C65</f>
        <v>0.13800000000000001</v>
      </c>
      <c r="D70" s="150">
        <f>Defaults!E54*$B$12*$B$13*(1+$B$14)*D65</f>
        <v>0.1245</v>
      </c>
      <c r="E70" s="150">
        <f>Defaults!F54*$B$12*$B$13*(1+$B$14)*E65</f>
        <v>0.1245</v>
      </c>
      <c r="F70" s="150">
        <f>Defaults!G54*$B$12*$B$13*(1+$B$14)*F65</f>
        <v>8.3000000000000004E-2</v>
      </c>
      <c r="G70" s="150">
        <f>Defaults!H54*$B$12*$B$13*(1+$B$14)*G65</f>
        <v>3.2000000000000001E-2</v>
      </c>
      <c r="H70" s="150">
        <f>Defaults!I54*$B$12*$B$13*(1+$B$14)*H65</f>
        <v>0.04</v>
      </c>
      <c r="I70" s="150">
        <f>Defaults!J54*$B$12*$B$13*(1+$B$14)*I65</f>
        <v>0.57699999999999996</v>
      </c>
      <c r="J70" s="150">
        <f>Defaults!K54*$B$12*$B$13*(1+$B$14)*J65</f>
        <v>8.3000000000000004E-2</v>
      </c>
      <c r="K70" s="150">
        <f>Defaults!L54*$B$12*$B$13*(1+$B$14)*K65</f>
        <v>8.3000000000000004E-2</v>
      </c>
      <c r="L70" s="159">
        <f>Defaults!M54*$B$12*$B$13*(1+$B$14)*L65</f>
        <v>0</v>
      </c>
      <c r="M70" s="126" t="s">
        <v>51</v>
      </c>
    </row>
    <row r="71" spans="1:13" s="77" customFormat="1" x14ac:dyDescent="0.25">
      <c r="A71" s="128" t="str">
        <f>Defaults!B55</f>
        <v>External Crash</v>
      </c>
      <c r="B71" s="149">
        <f>Defaults!C55*$B$12*$B$13*(1+$B$14)</f>
        <v>5.5E-2</v>
      </c>
      <c r="C71" s="155">
        <f>Defaults!D55*$B$12*$B$13*(1+$B$14)</f>
        <v>5.2999999999999999E-2</v>
      </c>
      <c r="D71" s="155">
        <f>Defaults!E55*$B$12*$B$13*(1+$B$14)</f>
        <v>5.5E-2</v>
      </c>
      <c r="E71" s="155">
        <f>Defaults!F55*$B$12*$B$13*(1+$B$14)</f>
        <v>5.5E-2</v>
      </c>
      <c r="F71" s="155">
        <f>Defaults!G55*$B$12*$B$13*(1+$B$14)</f>
        <v>0</v>
      </c>
      <c r="G71" s="155">
        <f>Defaults!H55*$B$12*$B$13*(1+$B$14)</f>
        <v>0.26400000000000001</v>
      </c>
      <c r="H71" s="155">
        <f>Defaults!I55*$B$12*$B$13*(1+$B$14)</f>
        <v>0.26400000000000001</v>
      </c>
      <c r="I71" s="155">
        <f>Defaults!J55*$B$12*$B$13*(1+$B$14)</f>
        <v>0.10199999999999999</v>
      </c>
      <c r="J71" s="155">
        <f>Defaults!K55*$B$12*$B$13*(1+$B$14)</f>
        <v>3.0000000000000001E-3</v>
      </c>
      <c r="K71" s="155">
        <f>Defaults!L55*$B$12*$B$13*(1+$B$14)</f>
        <v>3.0000000000000001E-3</v>
      </c>
      <c r="L71" s="158">
        <f>Defaults!M55*$B$12*$B$13*(1+$B$14)</f>
        <v>0</v>
      </c>
      <c r="M71" s="126" t="s">
        <v>52</v>
      </c>
    </row>
    <row r="72" spans="1:13" s="77" customFormat="1" x14ac:dyDescent="0.25">
      <c r="A72" s="8" t="s">
        <v>109</v>
      </c>
      <c r="B72" s="149">
        <f>Defaults!C56*$B$12*$B$13*(1+$B$14)</f>
        <v>0</v>
      </c>
      <c r="C72" s="155">
        <f>Defaults!D56*$B$12*$B$13*(1+$B$14)</f>
        <v>0</v>
      </c>
      <c r="D72" s="155">
        <f>Defaults!E56*$B$12*$B$13*(1+$B$14)</f>
        <v>0</v>
      </c>
      <c r="E72" s="155">
        <f>Defaults!F56*$B$12*$B$13*(1+$B$14)</f>
        <v>0</v>
      </c>
      <c r="F72" s="155">
        <f>Defaults!G56*$B$12*$B$13*(1+$B$14)</f>
        <v>0</v>
      </c>
      <c r="G72" s="155">
        <f>Defaults!H56*$B$12*$B$13*(1+$B$14)</f>
        <v>0</v>
      </c>
      <c r="H72" s="155">
        <f>Defaults!I56*$B$12*$B$13*(1+$B$14)</f>
        <v>0</v>
      </c>
      <c r="I72" s="155">
        <f>Defaults!J56*$B$12*$B$13*(1+$B$14)</f>
        <v>0</v>
      </c>
      <c r="J72" s="155">
        <f>Defaults!K56*$B$12*$B$13*(1+$B$14)</f>
        <v>-9.5000000000000001E-2</v>
      </c>
      <c r="K72" s="155">
        <f>Defaults!L56*$B$12*$B$13*(1+$B$14)</f>
        <v>-0.24</v>
      </c>
      <c r="L72" s="158">
        <f>Defaults!M56*$B$12*$B$13*(1+$B$14)</f>
        <v>0</v>
      </c>
      <c r="M72" s="126" t="s">
        <v>51</v>
      </c>
    </row>
    <row r="73" spans="1:13" s="77" customFormat="1" x14ac:dyDescent="0.25">
      <c r="A73" s="8" t="s">
        <v>108</v>
      </c>
      <c r="B73" s="149">
        <f>Defaults!C57*$B$12*$B$13*(1+$B$14)</f>
        <v>0</v>
      </c>
      <c r="C73" s="155">
        <f>Defaults!D57*$B$12*$B$13*(1+$B$14)</f>
        <v>0</v>
      </c>
      <c r="D73" s="155">
        <f>Defaults!E57*$B$12*$B$13*(1+$B$14)</f>
        <v>0</v>
      </c>
      <c r="E73" s="155">
        <f>Defaults!F57*$B$12*$B$13*(1+$B$14)</f>
        <v>0</v>
      </c>
      <c r="F73" s="155">
        <f>Defaults!G57*$B$12*$B$13*(1+$B$14)</f>
        <v>0</v>
      </c>
      <c r="G73" s="155">
        <f>Defaults!H57*$B$12*$B$13*(1+$B$14)</f>
        <v>0</v>
      </c>
      <c r="H73" s="155">
        <f>Defaults!I57*$B$12*$B$13*(1+$B$14)</f>
        <v>0</v>
      </c>
      <c r="I73" s="155">
        <f>Defaults!J57*$B$12*$B$13*(1+$B$14)</f>
        <v>0</v>
      </c>
      <c r="J73" s="155">
        <f>Defaults!K57*$B$12*$B$13*(1+$B$14)</f>
        <v>-9.5000000000000001E-2</v>
      </c>
      <c r="K73" s="155">
        <f>Defaults!L57*$B$12*$B$13*(1+$B$14)</f>
        <v>-0.24</v>
      </c>
      <c r="L73" s="158">
        <f>Defaults!M57*$B$12*$B$13*(1+$B$14)</f>
        <v>0</v>
      </c>
      <c r="M73" s="126" t="s">
        <v>52</v>
      </c>
    </row>
    <row r="74" spans="1:13" s="77" customFormat="1" x14ac:dyDescent="0.25">
      <c r="A74" s="128" t="str">
        <f>Defaults!B58</f>
        <v>Internal Parking</v>
      </c>
      <c r="B74" s="149">
        <f>Defaults!C58*$B$12*$B$13*(1+$B$14)</f>
        <v>0.08</v>
      </c>
      <c r="C74" s="150">
        <f>Defaults!D58*$B$12*$B$13*(1+$B$14)</f>
        <v>7.1999999999999995E-2</v>
      </c>
      <c r="D74" s="150">
        <f>Defaults!E58*$B$12*$B$13*(1+$B$14)</f>
        <v>0.08</v>
      </c>
      <c r="E74" s="150">
        <f>Defaults!F58*$B$12*$B$13*(1+$B$14)</f>
        <v>0.08</v>
      </c>
      <c r="F74" s="150">
        <f>Defaults!G58*$B$12*$B$13*(1+$B$14)</f>
        <v>0</v>
      </c>
      <c r="G74" s="150">
        <f>Defaults!H58*$B$12*$B$13*(1+$B$14)</f>
        <v>0</v>
      </c>
      <c r="H74" s="150">
        <f>Defaults!I58*$B$12*$B$13*(1+$B$14)</f>
        <v>0</v>
      </c>
      <c r="I74" s="150">
        <f>Defaults!J58*$B$12*$B$13*(1+$B$14)</f>
        <v>6.4000000000000001E-2</v>
      </c>
      <c r="J74" s="150">
        <f>Defaults!K58*$B$12*$B$13*(1+$B$14)</f>
        <v>5.0000000000000001E-3</v>
      </c>
      <c r="K74" s="150">
        <f>Defaults!L58*$B$12*$B$13*(1+$B$14)</f>
        <v>0</v>
      </c>
      <c r="L74" s="158">
        <f>Defaults!M58*$B$12*$B$13*(1+$B$14)</f>
        <v>0</v>
      </c>
      <c r="M74" s="126" t="s">
        <v>50</v>
      </c>
    </row>
    <row r="75" spans="1:13" s="77" customFormat="1" x14ac:dyDescent="0.25">
      <c r="A75" s="128" t="str">
        <f>Defaults!B59</f>
        <v>External Parking</v>
      </c>
      <c r="B75" s="149">
        <f>Defaults!C59*$B$12*$B$13*(1+$B$14)</f>
        <v>0.05</v>
      </c>
      <c r="C75" s="150">
        <f>Defaults!D59*$B$12*$B$13*(1+$B$14)</f>
        <v>4.7E-2</v>
      </c>
      <c r="D75" s="150">
        <f>Defaults!E59*$B$12*$B$13*(1+$B$14)</f>
        <v>0.05</v>
      </c>
      <c r="E75" s="150">
        <f>Defaults!F59*$B$12*$B$13*(1+$B$14)</f>
        <v>0.05</v>
      </c>
      <c r="F75" s="150">
        <f>Defaults!G59*$B$12*$B$13*(1+$B$14)</f>
        <v>0</v>
      </c>
      <c r="G75" s="150">
        <f>Defaults!H59*$B$12*$B$13*(1+$B$14)</f>
        <v>0</v>
      </c>
      <c r="H75" s="150">
        <f>Defaults!I59*$B$12*$B$13*(1+$B$14)</f>
        <v>0</v>
      </c>
      <c r="I75" s="150">
        <f>Defaults!J59*$B$12*$B$13*(1+$B$14)</f>
        <v>3.6999999999999998E-2</v>
      </c>
      <c r="J75" s="150">
        <f>Defaults!K59*$B$12*$B$13*(1+$B$14)</f>
        <v>3.0000000000000001E-3</v>
      </c>
      <c r="K75" s="150">
        <f>Defaults!L59*$B$12*$B$13*(1+$B$14)</f>
        <v>0</v>
      </c>
      <c r="L75" s="158">
        <f>Defaults!M59*$B$12*$B$13*(1+$B$14)</f>
        <v>0</v>
      </c>
      <c r="M75" s="126" t="s">
        <v>52</v>
      </c>
    </row>
    <row r="76" spans="1:13" s="77" customFormat="1" x14ac:dyDescent="0.25">
      <c r="A76" s="128" t="str">
        <f>Defaults!B60</f>
        <v>Congestion</v>
      </c>
      <c r="B76" s="149">
        <f>Defaults!C60*$B$12*$B$13*(1+$B$14)</f>
        <v>0.02</v>
      </c>
      <c r="C76" s="150">
        <f>Defaults!D60*$B$12*$B$13*(1+$B$14)</f>
        <v>0.02</v>
      </c>
      <c r="D76" s="150">
        <f>Defaults!E60*$B$12*$B$13*(1+$B$14)</f>
        <v>0.02</v>
      </c>
      <c r="E76" s="150">
        <f>Defaults!F60*$B$12*$B$13*(1+$B$14)</f>
        <v>0.02</v>
      </c>
      <c r="F76" s="150">
        <f>Defaults!G60*$B$12*$B$13*(1+$B$14)</f>
        <v>0</v>
      </c>
      <c r="G76" s="150">
        <f>Defaults!H60*$B$12*$B$13*(1+$B$14)</f>
        <v>0.04</v>
      </c>
      <c r="H76" s="150">
        <f>Defaults!I60*$B$12*$B$13*(1+$B$14)</f>
        <v>0.04</v>
      </c>
      <c r="I76" s="150">
        <f>Defaults!J60*$B$12*$B$13*(1+$B$14)</f>
        <v>0.02</v>
      </c>
      <c r="J76" s="150">
        <f>Defaults!K60*$B$12*$B$13*(1+$B$14)</f>
        <v>1E-3</v>
      </c>
      <c r="K76" s="150">
        <f>Defaults!L60*$B$12*$B$13*(1+$B$14)</f>
        <v>1E-3</v>
      </c>
      <c r="L76" s="158">
        <f>Defaults!M60*$B$12*$B$13*(1+$B$14)</f>
        <v>0</v>
      </c>
      <c r="M76" s="126" t="s">
        <v>52</v>
      </c>
    </row>
    <row r="77" spans="1:13" s="77" customFormat="1" x14ac:dyDescent="0.25">
      <c r="A77" s="128" t="str">
        <f>Defaults!B61</f>
        <v>Road Facilities</v>
      </c>
      <c r="B77" s="149">
        <f>Defaults!C61*$B$12*$B$13*(1+$B$14)</f>
        <v>2.5999999999999999E-2</v>
      </c>
      <c r="C77" s="150">
        <f>Defaults!D61*$B$12*$B$13*(1+$B$14)</f>
        <v>2.5999999999999999E-2</v>
      </c>
      <c r="D77" s="150">
        <f>Defaults!E61*$B$12*$B$13*(1+$B$14)</f>
        <v>6.4000000000000001E-2</v>
      </c>
      <c r="E77" s="150">
        <f>Defaults!F61*$B$12*$B$13*(1+$B$14)</f>
        <v>3.5000000000000003E-2</v>
      </c>
      <c r="F77" s="150">
        <f>Defaults!G61*$B$12*$B$13*(1+$B$14)</f>
        <v>0</v>
      </c>
      <c r="G77" s="150">
        <f>Defaults!H61*$B$12*$B$13*(1+$B$14)</f>
        <v>4.8000000000000001E-2</v>
      </c>
      <c r="H77" s="150">
        <f>Defaults!I61*$B$12*$B$13*(1+$B$14)</f>
        <v>4.8000000000000001E-2</v>
      </c>
      <c r="I77" s="150">
        <f>Defaults!J61*$B$12*$B$13*(1+$B$14)</f>
        <v>1.4E-2</v>
      </c>
      <c r="J77" s="150">
        <f>Defaults!K61*$B$12*$B$13*(1+$B$14)</f>
        <v>2E-3</v>
      </c>
      <c r="K77" s="150">
        <f>Defaults!L61*$B$12*$B$13*(1+$B$14)</f>
        <v>2E-3</v>
      </c>
      <c r="L77" s="158">
        <f>Defaults!M61*$B$12*$B$13*(1+$B$14)</f>
        <v>0</v>
      </c>
      <c r="M77" s="126" t="s">
        <v>52</v>
      </c>
    </row>
    <row r="78" spans="1:13" s="77" customFormat="1" x14ac:dyDescent="0.25">
      <c r="A78" s="128" t="str">
        <f>Defaults!B62</f>
        <v>Land Value</v>
      </c>
      <c r="B78" s="149">
        <f>Defaults!C62*$B$12*$B$13*(1+$B$14)</f>
        <v>3.4000000000000002E-2</v>
      </c>
      <c r="C78" s="150">
        <f>Defaults!D62*$B$12*$B$13*(1+$B$14)</f>
        <v>3.4000000000000002E-2</v>
      </c>
      <c r="D78" s="150">
        <f>Defaults!E62*$B$12*$B$13*(1+$B$14)</f>
        <v>3.4000000000000002E-2</v>
      </c>
      <c r="E78" s="150">
        <f>Defaults!F62*$B$12*$B$13*(1+$B$14)</f>
        <v>3.4000000000000002E-2</v>
      </c>
      <c r="F78" s="150">
        <f>Defaults!G62*$B$12*$B$13*(1+$B$14)</f>
        <v>0</v>
      </c>
      <c r="G78" s="150">
        <f>Defaults!H62*$B$12*$B$13*(1+$B$14)</f>
        <v>3.4000000000000002E-2</v>
      </c>
      <c r="H78" s="150">
        <f>Defaults!I62*$B$12*$B$13*(1+$B$14)</f>
        <v>3.4000000000000002E-2</v>
      </c>
      <c r="I78" s="150">
        <f>Defaults!J62*$B$12*$B$13*(1+$B$14)</f>
        <v>3.4000000000000002E-2</v>
      </c>
      <c r="J78" s="150">
        <f>Defaults!K62*$B$12*$B$13*(1+$B$14)</f>
        <v>2E-3</v>
      </c>
      <c r="K78" s="150">
        <f>Defaults!L62*$B$12*$B$13*(1+$B$14)</f>
        <v>2E-3</v>
      </c>
      <c r="L78" s="158">
        <f>Defaults!M62*$B$12*$B$13*(1+$B$14)</f>
        <v>0</v>
      </c>
      <c r="M78" s="126" t="s">
        <v>52</v>
      </c>
    </row>
    <row r="79" spans="1:13" s="77" customFormat="1" x14ac:dyDescent="0.25">
      <c r="A79" s="128" t="str">
        <f>Defaults!B63</f>
        <v>Traffic Services</v>
      </c>
      <c r="B79" s="149">
        <f>Defaults!C63*$B$12*$B$13*(1+$B$14)</f>
        <v>1.2999999999999999E-2</v>
      </c>
      <c r="C79" s="150">
        <f>Defaults!D63*$B$12*$B$13*(1+$B$14)</f>
        <v>1.2999999999999999E-2</v>
      </c>
      <c r="D79" s="150">
        <f>Defaults!E63*$B$12*$B$13*(1+$B$14)</f>
        <v>1.2999999999999999E-2</v>
      </c>
      <c r="E79" s="150">
        <f>Defaults!F63*$B$12*$B$13*(1+$B$14)</f>
        <v>1.2999999999999999E-2</v>
      </c>
      <c r="F79" s="150">
        <f>Defaults!G63*$B$12*$B$13*(1+$B$14)</f>
        <v>0</v>
      </c>
      <c r="G79" s="150">
        <f>Defaults!H63*$B$12*$B$13*(1+$B$14)</f>
        <v>1.2999999999999999E-2</v>
      </c>
      <c r="H79" s="150">
        <f>Defaults!I63*$B$12*$B$13*(1+$B$14)</f>
        <v>1.2999999999999999E-2</v>
      </c>
      <c r="I79" s="150">
        <f>Defaults!J63*$B$12*$B$13*(1+$B$14)</f>
        <v>1.2999999999999999E-2</v>
      </c>
      <c r="J79" s="150">
        <f>Defaults!K63*$B$12*$B$13*(1+$B$14)</f>
        <v>1E-3</v>
      </c>
      <c r="K79" s="150">
        <f>Defaults!L63*$B$12*$B$13*(1+$B$14)</f>
        <v>1E-3</v>
      </c>
      <c r="L79" s="158">
        <f>Defaults!M63*$B$12*$B$13*(1+$B$14)</f>
        <v>1E-3</v>
      </c>
      <c r="M79" s="126" t="s">
        <v>52</v>
      </c>
    </row>
    <row r="80" spans="1:13" s="77" customFormat="1" x14ac:dyDescent="0.25">
      <c r="A80" s="128" t="str">
        <f>Defaults!B64</f>
        <v>Transport Diversity</v>
      </c>
      <c r="B80" s="149">
        <f>Defaults!C64*$B$12*$B$13*(1+$B$14)</f>
        <v>7.0000000000000001E-3</v>
      </c>
      <c r="C80" s="150">
        <f>Defaults!D64*$B$12*$B$13*(1+$B$14)</f>
        <v>7.0000000000000001E-3</v>
      </c>
      <c r="D80" s="150">
        <f>Defaults!E64*$B$12*$B$13*(1+$B$14)</f>
        <v>7.0000000000000001E-3</v>
      </c>
      <c r="E80" s="150">
        <f>Defaults!F64*$B$12*$B$13*(1+$B$14)</f>
        <v>7.0000000000000001E-3</v>
      </c>
      <c r="F80" s="150">
        <f>Defaults!G64*$B$12*$B$13*(1+$B$14)</f>
        <v>0</v>
      </c>
      <c r="G80" s="150">
        <f>Defaults!H64*$B$12*$B$13*(1+$B$14)</f>
        <v>0</v>
      </c>
      <c r="H80" s="150">
        <f>Defaults!I64*$B$12*$B$13*(1+$B$14)</f>
        <v>0</v>
      </c>
      <c r="I80" s="150">
        <f>Defaults!J64*$B$12*$B$13*(1+$B$14)</f>
        <v>7.0000000000000001E-3</v>
      </c>
      <c r="J80" s="150">
        <f>Defaults!K64*$B$12*$B$13*(1+$B$14)</f>
        <v>0</v>
      </c>
      <c r="K80" s="150">
        <f>Defaults!L64*$B$12*$B$13*(1+$B$14)</f>
        <v>0</v>
      </c>
      <c r="L80" s="158">
        <f>Defaults!M64*$B$12*$B$13*(1+$B$14)</f>
        <v>0</v>
      </c>
      <c r="M80" s="126" t="s">
        <v>52</v>
      </c>
    </row>
    <row r="81" spans="1:13" s="77" customFormat="1" x14ac:dyDescent="0.25">
      <c r="A81" s="128" t="str">
        <f>Defaults!B65</f>
        <v>Air Pollution</v>
      </c>
      <c r="B81" s="149">
        <f>Defaults!C65*$B$12*$B$13*(1+$B$14)</f>
        <v>5.1999999999999998E-2</v>
      </c>
      <c r="C81" s="150">
        <f>Defaults!D65*$B$12*$B$13*(1+$B$14)</f>
        <v>4.2000000000000003E-2</v>
      </c>
      <c r="D81" s="150">
        <f>Defaults!E65*$B$12*$B$13*(1+$B$14)</f>
        <v>1.2999999999999999E-2</v>
      </c>
      <c r="E81" s="150">
        <f>Defaults!F65*$B$12*$B$13*(1+$B$14)</f>
        <v>9.4E-2</v>
      </c>
      <c r="F81" s="150">
        <f>Defaults!G65*$B$12*$B$13*(1+$B$14)</f>
        <v>2E-3</v>
      </c>
      <c r="G81" s="150">
        <f>Defaults!H65*$B$12*$B$13*(1+$B$14)</f>
        <v>0.16</v>
      </c>
      <c r="H81" s="150">
        <f>Defaults!I65*$B$12*$B$13*(1+$B$14)</f>
        <v>6.5000000000000002E-2</v>
      </c>
      <c r="I81" s="150">
        <f>Defaults!J65*$B$12*$B$13*(1+$B$14)</f>
        <v>8.5999999999999993E-2</v>
      </c>
      <c r="J81" s="150">
        <f>Defaults!K65*$B$12*$B$13*(1+$B$14)</f>
        <v>0</v>
      </c>
      <c r="K81" s="150">
        <f>Defaults!L65*$B$12*$B$13*(1+$B$14)</f>
        <v>0</v>
      </c>
      <c r="L81" s="158">
        <f>Defaults!M65*$B$12*$B$13*(1+$B$14)</f>
        <v>0</v>
      </c>
      <c r="M81" s="126" t="s">
        <v>52</v>
      </c>
    </row>
    <row r="82" spans="1:13" s="77" customFormat="1" x14ac:dyDescent="0.25">
      <c r="A82" s="128" t="s">
        <v>104</v>
      </c>
      <c r="B82" s="149">
        <f>Defaults!C66*$B$12*$B$13*(1+$B$14)</f>
        <v>1.7000000000000001E-2</v>
      </c>
      <c r="C82" s="150">
        <f>Defaults!D66*$B$12*$B$13*(1+$B$14)</f>
        <v>1.2999999999999999E-2</v>
      </c>
      <c r="D82" s="150">
        <f>Defaults!E66*$B$12*$B$13*(1+$B$14)</f>
        <v>4.0000000000000001E-3</v>
      </c>
      <c r="E82" s="150">
        <f>Defaults!F66*$B$12*$B$13*(1+$B$14)</f>
        <v>2.4E-2</v>
      </c>
      <c r="F82" s="150">
        <f>Defaults!G66*$B$12*$B$13*(1+$B$14)</f>
        <v>0</v>
      </c>
      <c r="G82" s="150">
        <f>Defaults!H66*$B$12*$B$13*(1+$B$14)</f>
        <v>8.5999999999999993E-2</v>
      </c>
      <c r="H82" s="150">
        <f>Defaults!I66*$B$12*$B$13*(1+$B$14)</f>
        <v>2.8000000000000001E-2</v>
      </c>
      <c r="I82" s="150">
        <f>Defaults!J66*$B$12*$B$13*(1+$B$14)</f>
        <v>8.9999999999999993E-3</v>
      </c>
      <c r="J82" s="150">
        <f>Defaults!K66*$B$12*$B$13*(1+$B$14)</f>
        <v>0</v>
      </c>
      <c r="K82" s="150">
        <f>Defaults!L66*$B$12*$B$13*(1+$B$14)</f>
        <v>0</v>
      </c>
      <c r="L82" s="158">
        <f>Defaults!M66*$B$12*$B$13*(1+$B$14)</f>
        <v>0</v>
      </c>
      <c r="M82" s="126" t="s">
        <v>52</v>
      </c>
    </row>
    <row r="83" spans="1:13" s="77" customFormat="1" x14ac:dyDescent="0.25">
      <c r="A83" s="128" t="str">
        <f>Defaults!B67</f>
        <v>Noise</v>
      </c>
      <c r="B83" s="149">
        <f>Defaults!C67*$B$12*$B$13*(1+$B$14)</f>
        <v>1.2999999999999999E-2</v>
      </c>
      <c r="C83" s="150">
        <f>Defaults!D67*$B$12*$B$13*(1+$B$14)</f>
        <v>1.2999999999999999E-2</v>
      </c>
      <c r="D83" s="150">
        <f>Defaults!E67*$B$12*$B$13*(1+$B$14)</f>
        <v>4.0000000000000001E-3</v>
      </c>
      <c r="E83" s="150">
        <f>Defaults!F67*$B$12*$B$13*(1+$B$14)</f>
        <v>1.2999999999999999E-2</v>
      </c>
      <c r="F83" s="150">
        <f>Defaults!G67*$B$12*$B$13*(1+$B$14)</f>
        <v>0</v>
      </c>
      <c r="G83" s="150">
        <f>Defaults!H67*$B$12*$B$13*(1+$B$14)</f>
        <v>6.6000000000000003E-2</v>
      </c>
      <c r="H83" s="150">
        <f>Defaults!I67*$B$12*$B$13*(1+$B$14)</f>
        <v>0.04</v>
      </c>
      <c r="I83" s="150">
        <f>Defaults!J67*$B$12*$B$13*(1+$B$14)</f>
        <v>0.13200000000000001</v>
      </c>
      <c r="J83" s="150">
        <f>Defaults!K67*$B$12*$B$13*(1+$B$14)</f>
        <v>0</v>
      </c>
      <c r="K83" s="150">
        <f>Defaults!L67*$B$12*$B$13*(1+$B$14)</f>
        <v>0</v>
      </c>
      <c r="L83" s="158">
        <f>Defaults!M67*$B$12*$B$13*(1+$B$14)</f>
        <v>0</v>
      </c>
      <c r="M83" s="126" t="s">
        <v>52</v>
      </c>
    </row>
    <row r="84" spans="1:13" s="77" customFormat="1" x14ac:dyDescent="0.25">
      <c r="A84" s="128" t="str">
        <f>Defaults!B68</f>
        <v>Resource Externalities</v>
      </c>
      <c r="B84" s="149">
        <f>Defaults!C68*$B$12*$B$13*(1+$B$14)</f>
        <v>0.04</v>
      </c>
      <c r="C84" s="150">
        <f>Defaults!D68*$B$12*$B$13*(1+$B$14)</f>
        <v>3.3000000000000002E-2</v>
      </c>
      <c r="D84" s="150">
        <f>Defaults!E68*$B$12*$B$13*(1+$B$14)</f>
        <v>1.6E-2</v>
      </c>
      <c r="E84" s="150">
        <f>Defaults!F68*$B$12*$B$13*(1+$B$14)</f>
        <v>5.1999999999999998E-2</v>
      </c>
      <c r="F84" s="150">
        <f>Defaults!G68*$B$12*$B$13*(1+$B$14)</f>
        <v>1E-3</v>
      </c>
      <c r="G84" s="150">
        <f>Defaults!H68*$B$12*$B$13*(1+$B$14)</f>
        <v>0.2</v>
      </c>
      <c r="H84" s="150">
        <f>Defaults!I68*$B$12*$B$13*(1+$B$14)</f>
        <v>6.7000000000000004E-2</v>
      </c>
      <c r="I84" s="150">
        <f>Defaults!J68*$B$12*$B$13*(1+$B$14)</f>
        <v>1.6E-2</v>
      </c>
      <c r="J84" s="150">
        <f>Defaults!K68*$B$12*$B$13*(1+$B$14)</f>
        <v>0</v>
      </c>
      <c r="K84" s="150">
        <f>Defaults!L68*$B$12*$B$13*(1+$B$14)</f>
        <v>0</v>
      </c>
      <c r="L84" s="158">
        <f>Defaults!M68*$B$12*$B$13*(1+$B$14)</f>
        <v>4.0000000000000001E-3</v>
      </c>
      <c r="M84" s="126" t="s">
        <v>52</v>
      </c>
    </row>
    <row r="85" spans="1:13" s="77" customFormat="1" x14ac:dyDescent="0.25">
      <c r="A85" s="128" t="str">
        <f>Defaults!B69</f>
        <v>Barrier Effect</v>
      </c>
      <c r="B85" s="149">
        <f>Defaults!C69*$B$12*$B$13*(1+$B$14)</f>
        <v>1.4999999999999999E-2</v>
      </c>
      <c r="C85" s="150">
        <f>Defaults!D69*$B$12*$B$13*(1+$B$14)</f>
        <v>1.4999999999999999E-2</v>
      </c>
      <c r="D85" s="150">
        <f>Defaults!E69*$B$12*$B$13*(1+$B$14)</f>
        <v>1.4999999999999999E-2</v>
      </c>
      <c r="E85" s="150">
        <f>Defaults!F69*$B$12*$B$13*(1+$B$14)</f>
        <v>1.4999999999999999E-2</v>
      </c>
      <c r="F85" s="150">
        <f>Defaults!G69*$B$12*$B$13*(1+$B$14)</f>
        <v>0</v>
      </c>
      <c r="G85" s="150">
        <f>Defaults!H69*$B$12*$B$13*(1+$B$14)</f>
        <v>2.5000000000000001E-2</v>
      </c>
      <c r="H85" s="150">
        <f>Defaults!I69*$B$12*$B$13*(1+$B$14)</f>
        <v>2.5000000000000001E-2</v>
      </c>
      <c r="I85" s="150">
        <f>Defaults!J69*$B$12*$B$13*(1+$B$14)</f>
        <v>1.4999999999999999E-2</v>
      </c>
      <c r="J85" s="150">
        <f>Defaults!K69*$B$12*$B$13*(1+$B$14)</f>
        <v>1E-3</v>
      </c>
      <c r="K85" s="150">
        <f>Defaults!L69*$B$12*$B$13*(1+$B$14)</f>
        <v>0</v>
      </c>
      <c r="L85" s="158">
        <f>Defaults!M69*$B$12*$B$13*(1+$B$14)</f>
        <v>0</v>
      </c>
      <c r="M85" s="126" t="s">
        <v>52</v>
      </c>
    </row>
    <row r="86" spans="1:13" s="77" customFormat="1" x14ac:dyDescent="0.25">
      <c r="A86" s="128" t="str">
        <f>Defaults!B70</f>
        <v>Land Use Impacts</v>
      </c>
      <c r="B86" s="149">
        <f>Defaults!C70*$B$12*$B$13*(1+$B$14)</f>
        <v>8.3000000000000004E-2</v>
      </c>
      <c r="C86" s="150">
        <f>Defaults!D70*$B$12*$B$13*(1+$B$14)</f>
        <v>8.3000000000000004E-2</v>
      </c>
      <c r="D86" s="150">
        <f>Defaults!E70*$B$12*$B$13*(1+$B$14)</f>
        <v>8.3000000000000004E-2</v>
      </c>
      <c r="E86" s="150">
        <f>Defaults!F70*$B$12*$B$13*(1+$B$14)</f>
        <v>8.3000000000000004E-2</v>
      </c>
      <c r="F86" s="150">
        <f>Defaults!G70*$B$12*$B$13*(1+$B$14)</f>
        <v>0</v>
      </c>
      <c r="G86" s="150">
        <f>Defaults!H70*$B$12*$B$13*(1+$B$14)</f>
        <v>0</v>
      </c>
      <c r="H86" s="150">
        <f>Defaults!I70*$B$12*$B$13*(1+$B$14)</f>
        <v>0</v>
      </c>
      <c r="I86" s="150">
        <f>Defaults!J70*$B$12*$B$13*(1+$B$14)</f>
        <v>8.3000000000000004E-2</v>
      </c>
      <c r="J86" s="150">
        <f>Defaults!K70*$B$12*$B$13*(1+$B$14)</f>
        <v>0</v>
      </c>
      <c r="K86" s="150">
        <f>Defaults!L70*$B$12*$B$13*(1+$B$14)</f>
        <v>0</v>
      </c>
      <c r="L86" s="158">
        <f>Defaults!M70*$B$12*$B$13*(1+$B$14)</f>
        <v>8.3000000000000004E-2</v>
      </c>
      <c r="M86" s="126" t="s">
        <v>52</v>
      </c>
    </row>
    <row r="87" spans="1:13" s="77" customFormat="1" x14ac:dyDescent="0.25">
      <c r="A87" s="128" t="str">
        <f>Defaults!B71</f>
        <v>Water Pollution</v>
      </c>
      <c r="B87" s="149">
        <f>Defaults!C71*$B$12*$B$13*(1+$B$14)</f>
        <v>1.4E-2</v>
      </c>
      <c r="C87" s="150">
        <f>Defaults!D71*$B$12*$B$13*(1+$B$14)</f>
        <v>1.4E-2</v>
      </c>
      <c r="D87" s="150">
        <f>Defaults!E71*$B$12*$B$13*(1+$B$14)</f>
        <v>7.0000000000000001E-3</v>
      </c>
      <c r="E87" s="150">
        <f>Defaults!F71*$B$12*$B$13*(1+$B$14)</f>
        <v>1.4E-2</v>
      </c>
      <c r="F87" s="150">
        <f>Defaults!G71*$B$12*$B$13*(1+$B$14)</f>
        <v>0</v>
      </c>
      <c r="G87" s="150">
        <f>Defaults!H71*$B$12*$B$13*(1+$B$14)</f>
        <v>1.4E-2</v>
      </c>
      <c r="H87" s="150">
        <f>Defaults!I71*$B$12*$B$13*(1+$B$14)</f>
        <v>7.0000000000000001E-3</v>
      </c>
      <c r="I87" s="150">
        <f>Defaults!J71*$B$12*$B$13*(1+$B$14)</f>
        <v>1.4E-2</v>
      </c>
      <c r="J87" s="150">
        <f>Defaults!K71*$B$12*$B$13*(1+$B$14)</f>
        <v>0</v>
      </c>
      <c r="K87" s="150">
        <f>Defaults!L71*$B$12*$B$13*(1+$B$14)</f>
        <v>0</v>
      </c>
      <c r="L87" s="158">
        <f>Defaults!M71*$B$12*$B$13*(1+$B$14)</f>
        <v>0</v>
      </c>
      <c r="M87" s="126" t="s">
        <v>52</v>
      </c>
    </row>
    <row r="88" spans="1:13" s="77" customFormat="1" ht="13" thickBot="1" x14ac:dyDescent="0.3">
      <c r="A88" s="129" t="str">
        <f>Defaults!B72</f>
        <v>Waste</v>
      </c>
      <c r="B88" s="156">
        <f>Defaults!C72*$B$12*$B$13*(1+$B$14)</f>
        <v>4.0000000000000002E-4</v>
      </c>
      <c r="C88" s="157">
        <f>Defaults!D72*$B$12*$B$13*(1+$B$14)</f>
        <v>4.0000000000000002E-4</v>
      </c>
      <c r="D88" s="157">
        <f>Defaults!E72*$B$12*$B$13*(1+$B$14)</f>
        <v>4.0000000000000002E-4</v>
      </c>
      <c r="E88" s="157">
        <f>Defaults!F72*$B$12*$B$13*(1+$B$14)</f>
        <v>4.0000000000000002E-4</v>
      </c>
      <c r="F88" s="157">
        <f>Defaults!G72*$B$12*$B$13*(1+$B$14)</f>
        <v>0</v>
      </c>
      <c r="G88" s="157">
        <f>Defaults!H72*$B$12*$B$13*(1+$B$14)</f>
        <v>4.0000000000000002E-4</v>
      </c>
      <c r="H88" s="157">
        <f>Defaults!I72*$B$12*$B$13*(1+$B$14)</f>
        <v>4.0000000000000002E-4</v>
      </c>
      <c r="I88" s="157">
        <f>Defaults!J72*$B$12*$B$13*(1+$B$14)</f>
        <v>4.0000000000000002E-4</v>
      </c>
      <c r="J88" s="157">
        <f>Defaults!K72*$B$12*$B$13*(1+$B$14)</f>
        <v>0</v>
      </c>
      <c r="K88" s="157">
        <f>Defaults!L72*$B$12*$B$13*(1+$B$14)</f>
        <v>0</v>
      </c>
      <c r="L88" s="160">
        <f>Defaults!M72*$B$12*$B$13*(1+$B$14)</f>
        <v>0</v>
      </c>
      <c r="M88" s="126" t="s">
        <v>52</v>
      </c>
    </row>
    <row r="89" spans="1:13" s="77" customFormat="1" ht="13" x14ac:dyDescent="0.3">
      <c r="A89" s="82" t="s">
        <v>53</v>
      </c>
      <c r="B89" s="83">
        <f>B66+B74</f>
        <v>0.35200000000000004</v>
      </c>
      <c r="C89" s="83">
        <f t="shared" ref="C89:L89" si="5">C66+C74</f>
        <v>0.311</v>
      </c>
      <c r="D89" s="83">
        <f t="shared" si="5"/>
        <v>0.42100000000000004</v>
      </c>
      <c r="E89" s="83">
        <f t="shared" si="5"/>
        <v>0.434</v>
      </c>
      <c r="F89" s="83">
        <f t="shared" si="5"/>
        <v>0</v>
      </c>
      <c r="G89" s="83">
        <f t="shared" si="5"/>
        <v>0</v>
      </c>
      <c r="H89" s="83">
        <f t="shared" si="5"/>
        <v>0</v>
      </c>
      <c r="I89" s="83">
        <f t="shared" si="5"/>
        <v>0.39700000000000002</v>
      </c>
      <c r="J89" s="83">
        <f t="shared" si="5"/>
        <v>7.1000000000000008E-2</v>
      </c>
      <c r="K89" s="83">
        <f t="shared" si="5"/>
        <v>0</v>
      </c>
      <c r="L89" s="83">
        <f t="shared" si="5"/>
        <v>0.26400000000000001</v>
      </c>
      <c r="M89" s="126"/>
    </row>
    <row r="90" spans="1:13" s="77" customFormat="1" ht="13" x14ac:dyDescent="0.3">
      <c r="A90" s="84" t="s">
        <v>54</v>
      </c>
      <c r="B90" s="85">
        <f>B67+B69+B70</f>
        <v>0.40599999999999997</v>
      </c>
      <c r="C90" s="85">
        <f t="shared" ref="C90:L90" si="6">C67+C69+C70</f>
        <v>0.3735</v>
      </c>
      <c r="D90" s="85">
        <f t="shared" si="6"/>
        <v>0.47499999999999998</v>
      </c>
      <c r="E90" s="85">
        <f t="shared" si="6"/>
        <v>0.47499999999999998</v>
      </c>
      <c r="F90" s="85">
        <f t="shared" si="6"/>
        <v>0.16200000000000001</v>
      </c>
      <c r="G90" s="85">
        <f t="shared" si="6"/>
        <v>3.3179999999999996</v>
      </c>
      <c r="H90" s="85">
        <f t="shared" si="6"/>
        <v>4.2169999999999996</v>
      </c>
      <c r="I90" s="85">
        <f t="shared" si="6"/>
        <v>0.72299999999999998</v>
      </c>
      <c r="J90" s="85">
        <f t="shared" si="6"/>
        <v>0.48400000000000004</v>
      </c>
      <c r="K90" s="85">
        <f t="shared" si="6"/>
        <v>1.3859999999999999</v>
      </c>
      <c r="L90" s="85">
        <f t="shared" si="6"/>
        <v>0</v>
      </c>
      <c r="M90" s="126"/>
    </row>
    <row r="91" spans="1:13" s="77" customFormat="1" ht="13.5" thickBot="1" x14ac:dyDescent="0.35">
      <c r="A91" s="86" t="s">
        <v>52</v>
      </c>
      <c r="B91" s="87">
        <f>B68+B71+SUM(B75:B88)</f>
        <v>0.43940000000000007</v>
      </c>
      <c r="C91" s="87">
        <f t="shared" ref="C91:L91" si="7">C68+C71+SUM(C75:C88)</f>
        <v>0.4134000000000001</v>
      </c>
      <c r="D91" s="87">
        <f t="shared" si="7"/>
        <v>0.38540000000000008</v>
      </c>
      <c r="E91" s="87">
        <f t="shared" si="7"/>
        <v>0.50940000000000007</v>
      </c>
      <c r="F91" s="87">
        <f t="shared" si="7"/>
        <v>3.0000000000000001E-3</v>
      </c>
      <c r="G91" s="87">
        <f t="shared" si="7"/>
        <v>3.5903999999999998</v>
      </c>
      <c r="H91" s="87">
        <f t="shared" si="7"/>
        <v>4.4593999999999996</v>
      </c>
      <c r="I91" s="87">
        <f t="shared" si="7"/>
        <v>0.58240000000000003</v>
      </c>
      <c r="J91" s="87">
        <f t="shared" si="7"/>
        <v>1.3000000000000001E-2</v>
      </c>
      <c r="K91" s="87">
        <f t="shared" si="7"/>
        <v>9.0000000000000011E-3</v>
      </c>
      <c r="L91" s="87">
        <f t="shared" si="7"/>
        <v>8.8000000000000009E-2</v>
      </c>
      <c r="M91" s="126"/>
    </row>
    <row r="92" spans="1:13" s="77" customFormat="1" ht="13.5" thickBot="1" x14ac:dyDescent="0.35">
      <c r="A92" s="88" t="s">
        <v>31</v>
      </c>
      <c r="B92" s="89">
        <f>SUM(B66:B88)</f>
        <v>1.1974</v>
      </c>
      <c r="C92" s="89">
        <f t="shared" ref="C92:L92" si="8">SUM(C66:C88)</f>
        <v>1.0979000000000001</v>
      </c>
      <c r="D92" s="89">
        <f t="shared" si="8"/>
        <v>1.2813999999999997</v>
      </c>
      <c r="E92" s="89">
        <f t="shared" si="8"/>
        <v>1.4183999999999997</v>
      </c>
      <c r="F92" s="89">
        <f t="shared" si="8"/>
        <v>0.16500000000000001</v>
      </c>
      <c r="G92" s="89">
        <f t="shared" si="8"/>
        <v>6.9084000000000012</v>
      </c>
      <c r="H92" s="89">
        <f t="shared" si="8"/>
        <v>8.6763999999999974</v>
      </c>
      <c r="I92" s="89">
        <f t="shared" si="8"/>
        <v>1.7023999999999997</v>
      </c>
      <c r="J92" s="89">
        <f t="shared" si="8"/>
        <v>0.378</v>
      </c>
      <c r="K92" s="89">
        <f t="shared" si="8"/>
        <v>0.91499999999999981</v>
      </c>
      <c r="L92" s="90">
        <f t="shared" si="8"/>
        <v>0.35200000000000004</v>
      </c>
      <c r="M92" s="130"/>
    </row>
    <row r="93" spans="1:13" s="77" customFormat="1" x14ac:dyDescent="0.25"/>
    <row r="94" spans="1:13" s="77" customFormat="1" x14ac:dyDescent="0.25"/>
    <row r="95" spans="1:13" s="77" customFormat="1" ht="13.5" thickBot="1" x14ac:dyDescent="0.35">
      <c r="A95" s="1" t="s">
        <v>5</v>
      </c>
      <c r="D95" s="104" t="str">
        <f>$B$15</f>
        <v>2007 U.S. Dollars per mile</v>
      </c>
    </row>
    <row r="96" spans="1:13" s="77" customFormat="1" ht="25.5" thickBot="1" x14ac:dyDescent="0.3">
      <c r="A96" s="134" t="str">
        <f>A31</f>
        <v>Mode</v>
      </c>
      <c r="B96" s="247" t="str">
        <f t="shared" ref="B96:L96" si="9">B31</f>
        <v>Average Car</v>
      </c>
      <c r="C96" s="245" t="str">
        <f t="shared" si="9"/>
        <v>Compact Car</v>
      </c>
      <c r="D96" s="245" t="str">
        <f t="shared" si="9"/>
        <v>Electric Car</v>
      </c>
      <c r="E96" s="245" t="str">
        <f t="shared" si="9"/>
        <v>Van or Pickup</v>
      </c>
      <c r="F96" s="245" t="str">
        <f t="shared" si="9"/>
        <v>Rideshare Passenger</v>
      </c>
      <c r="G96" s="245" t="str">
        <f t="shared" si="9"/>
        <v>Diesel Bus</v>
      </c>
      <c r="H96" s="245" t="str">
        <f t="shared" si="9"/>
        <v>Electric Trolley</v>
      </c>
      <c r="I96" s="245" t="str">
        <f t="shared" si="9"/>
        <v>Motor-cycle</v>
      </c>
      <c r="J96" s="245" t="str">
        <f t="shared" si="9"/>
        <v>Bicycle</v>
      </c>
      <c r="K96" s="245" t="str">
        <f t="shared" si="9"/>
        <v>Walk</v>
      </c>
      <c r="L96" s="248" t="str">
        <f t="shared" si="9"/>
        <v>Telework</v>
      </c>
      <c r="M96" s="91" t="s">
        <v>55</v>
      </c>
    </row>
    <row r="97" spans="1:13" s="77" customFormat="1" ht="13" thickBot="1" x14ac:dyDescent="0.3">
      <c r="A97" s="129" t="str">
        <f>Defaults!B78</f>
        <v>Average Occupancy</v>
      </c>
      <c r="B97" s="168">
        <f>Defaults!C78</f>
        <v>1.5</v>
      </c>
      <c r="C97" s="169">
        <f>Defaults!D78</f>
        <v>1.5</v>
      </c>
      <c r="D97" s="169">
        <f>Defaults!E78</f>
        <v>1.5</v>
      </c>
      <c r="E97" s="169">
        <f>Defaults!F78</f>
        <v>1.5</v>
      </c>
      <c r="F97" s="169">
        <f>Defaults!G78</f>
        <v>1</v>
      </c>
      <c r="G97" s="169">
        <f>Defaults!H78</f>
        <v>5</v>
      </c>
      <c r="H97" s="169">
        <f>Defaults!I78</f>
        <v>10</v>
      </c>
      <c r="I97" s="169">
        <f>Defaults!J78</f>
        <v>1</v>
      </c>
      <c r="J97" s="169">
        <f>Defaults!K78</f>
        <v>1</v>
      </c>
      <c r="K97" s="169">
        <f>Defaults!L78</f>
        <v>1</v>
      </c>
      <c r="L97" s="170">
        <f>Defaults!M78</f>
        <v>1</v>
      </c>
      <c r="M97" s="126"/>
    </row>
    <row r="98" spans="1:13" s="77" customFormat="1" x14ac:dyDescent="0.25">
      <c r="A98" s="133" t="str">
        <f>Defaults!B79</f>
        <v>Vehicle Ownership</v>
      </c>
      <c r="B98" s="165">
        <f>Defaults!C79*$B$12*$B$13*(1+$B$14)</f>
        <v>0.27200000000000002</v>
      </c>
      <c r="C98" s="155">
        <f>Defaults!D79*$B$12*$B$13*(1+$B$14)</f>
        <v>0.23899999999999999</v>
      </c>
      <c r="D98" s="155">
        <f>Defaults!E79*$B$12*$B$13*(1+$B$14)</f>
        <v>0.34100000000000003</v>
      </c>
      <c r="E98" s="155">
        <f>Defaults!F79*$B$12*$B$13*(1+$B$14)</f>
        <v>0.35399999999999998</v>
      </c>
      <c r="F98" s="155">
        <f>Defaults!G79*$B$12*$B$13*(1+$B$14)</f>
        <v>0</v>
      </c>
      <c r="G98" s="155">
        <f>Defaults!H79*$B$12*$B$13*(1+$B$14)</f>
        <v>0</v>
      </c>
      <c r="H98" s="155">
        <f>Defaults!I79*$B$12*$B$13*(1+$B$14)</f>
        <v>0</v>
      </c>
      <c r="I98" s="155">
        <f>Defaults!J79*$B$12*$B$13*(1+$B$14)</f>
        <v>0.33300000000000002</v>
      </c>
      <c r="J98" s="155">
        <f>Defaults!K79*$B$12*$B$13*(1+$B$14)</f>
        <v>6.6000000000000003E-2</v>
      </c>
      <c r="K98" s="155">
        <f>Defaults!L79*$B$12*$B$13*(1+$B$14)</f>
        <v>0</v>
      </c>
      <c r="L98" s="167">
        <f>Defaults!M79*$B$12*$B$13*(1+$B$14)</f>
        <v>0.26400000000000001</v>
      </c>
      <c r="M98" s="126" t="s">
        <v>50</v>
      </c>
    </row>
    <row r="99" spans="1:13" s="77" customFormat="1" x14ac:dyDescent="0.25">
      <c r="A99" s="128" t="str">
        <f>Defaults!B80</f>
        <v>Vehicle Operation</v>
      </c>
      <c r="B99" s="149">
        <f>Defaults!C80*$B$12*$B$13*(1+$B$14)</f>
        <v>0.14399999999999999</v>
      </c>
      <c r="C99" s="150">
        <f>Defaults!D80*$B$12*$B$13*(1+$B$14)</f>
        <v>0.104</v>
      </c>
      <c r="D99" s="150">
        <f>Defaults!E80*$B$12*$B$13*(1+$B$14)</f>
        <v>0.20200000000000001</v>
      </c>
      <c r="E99" s="150">
        <f>Defaults!F80*$B$12*$B$13*(1+$B$14)</f>
        <v>0.20200000000000001</v>
      </c>
      <c r="F99" s="150">
        <f>Defaults!G80*$B$12*$B$13*(1+$B$14)</f>
        <v>3.0000000000000001E-3</v>
      </c>
      <c r="G99" s="150">
        <f>Defaults!H80*$B$12*$B$13*(1+$B$14)</f>
        <v>1.3859999999999999</v>
      </c>
      <c r="H99" s="150">
        <f>Defaults!I80*$B$12*$B$13*(1+$B$14)</f>
        <v>1.802</v>
      </c>
      <c r="I99" s="150">
        <f>Defaults!J80*$B$12*$B$13*(1+$B$14)</f>
        <v>6.6000000000000003E-2</v>
      </c>
      <c r="J99" s="150">
        <f>Defaults!K80*$B$12*$B$13*(1+$B$14)</f>
        <v>2.5999999999999999E-2</v>
      </c>
      <c r="K99" s="150">
        <f>Defaults!L80*$B$12*$B$13*(1+$B$14)</f>
        <v>5.2999999999999999E-2</v>
      </c>
      <c r="L99" s="158">
        <f>Defaults!M80*$B$12*$B$13*(1+$B$14)</f>
        <v>0</v>
      </c>
      <c r="M99" s="126" t="s">
        <v>51</v>
      </c>
    </row>
    <row r="100" spans="1:13" s="77" customFormat="1" x14ac:dyDescent="0.25">
      <c r="A100" s="128" t="str">
        <f>Defaults!B81</f>
        <v>Operating Subsidy</v>
      </c>
      <c r="B100" s="149">
        <f>Defaults!C81*$B$12*$B$13*(1+$B$14)</f>
        <v>0</v>
      </c>
      <c r="C100" s="150">
        <f>Defaults!D81*$B$12*$B$13*(1+$B$14)</f>
        <v>0</v>
      </c>
      <c r="D100" s="150">
        <f>Defaults!E81*$B$12*$B$13*(1+$B$14)</f>
        <v>0</v>
      </c>
      <c r="E100" s="150">
        <f>Defaults!F81*$B$12*$B$13*(1+$B$14)</f>
        <v>0</v>
      </c>
      <c r="F100" s="150">
        <f>Defaults!G81*$B$12*$B$13*(1+$B$14)</f>
        <v>0</v>
      </c>
      <c r="G100" s="150">
        <f>Defaults!H81*$B$12*$B$13*(1+$B$14)</f>
        <v>1.65</v>
      </c>
      <c r="H100" s="150">
        <f>Defaults!I81*$B$12*$B$13*(1+$B$14)</f>
        <v>3.8279999999999998</v>
      </c>
      <c r="I100" s="150">
        <f>Defaults!J81*$B$12*$B$13*(1+$B$14)</f>
        <v>0</v>
      </c>
      <c r="J100" s="150">
        <f>Defaults!K81*$B$12*$B$13*(1+$B$14)</f>
        <v>0</v>
      </c>
      <c r="K100" s="150">
        <f>Defaults!L81*$B$12*$B$13*(1+$B$14)</f>
        <v>0</v>
      </c>
      <c r="L100" s="158">
        <f>Defaults!M81*$B$12*$B$13*(1+$B$14)</f>
        <v>0</v>
      </c>
      <c r="M100" s="126" t="s">
        <v>52</v>
      </c>
    </row>
    <row r="101" spans="1:13" s="77" customFormat="1" x14ac:dyDescent="0.25">
      <c r="A101" s="128" t="str">
        <f>Defaults!B82</f>
        <v>Travel Time</v>
      </c>
      <c r="B101" s="153">
        <f>Defaults!C82*$B$12*$B$13*(1+$B$14)*B97</f>
        <v>9.375E-2</v>
      </c>
      <c r="C101" s="150">
        <f>Defaults!D82*$B$12*$B$13*(1+$B$14)*C97</f>
        <v>9.375E-2</v>
      </c>
      <c r="D101" s="150">
        <f>Defaults!E82*$B$12*$B$13*(1+$B$14)*D97</f>
        <v>9.375E-2</v>
      </c>
      <c r="E101" s="150">
        <f>Defaults!F82*$B$12*$B$13*(1+$B$14)*E97</f>
        <v>9.375E-2</v>
      </c>
      <c r="F101" s="150">
        <f>Defaults!G82*$B$12*$B$13*(1+$B$14)*F97</f>
        <v>6.25E-2</v>
      </c>
      <c r="G101" s="150">
        <f>Defaults!H82*$B$12*$B$13*(1+$B$14)*G97</f>
        <v>1</v>
      </c>
      <c r="H101" s="150">
        <f>Defaults!I82*$B$12*$B$13*(1+$B$14)*H97</f>
        <v>2</v>
      </c>
      <c r="I101" s="150">
        <f>Defaults!J82*$B$12*$B$13*(1+$B$14)*I97</f>
        <v>6.25E-2</v>
      </c>
      <c r="J101" s="150">
        <f>Defaults!K82*$B$12*$B$13*(1+$B$14)*J97</f>
        <v>0.375</v>
      </c>
      <c r="K101" s="150">
        <f>Defaults!L82*$B$12*$B$13*(1+$B$14)*K97</f>
        <v>1.25</v>
      </c>
      <c r="L101" s="159">
        <f>Defaults!M82*$B$12*$B$13*(1+$B$14)*L97</f>
        <v>0</v>
      </c>
      <c r="M101" s="126" t="s">
        <v>51</v>
      </c>
    </row>
    <row r="102" spans="1:13" s="77" customFormat="1" x14ac:dyDescent="0.25">
      <c r="A102" s="128" t="str">
        <f>Defaults!B83</f>
        <v>Internal Crash</v>
      </c>
      <c r="B102" s="153">
        <f>Defaults!C83*$B$12*$B$13*(1+$B$14)*B97</f>
        <v>0.1245</v>
      </c>
      <c r="C102" s="150">
        <f>Defaults!D83*$B$12*$B$13*(1+$B$14)*C97</f>
        <v>0.13800000000000001</v>
      </c>
      <c r="D102" s="150">
        <f>Defaults!E83*$B$12*$B$13*(1+$B$14)*D97</f>
        <v>0.1245</v>
      </c>
      <c r="E102" s="150">
        <f>Defaults!F83*$B$12*$B$13*(1+$B$14)*E97</f>
        <v>0.1245</v>
      </c>
      <c r="F102" s="150">
        <f>Defaults!G83*$B$12*$B$13*(1+$B$14)*F97</f>
        <v>8.3000000000000004E-2</v>
      </c>
      <c r="G102" s="150">
        <f>Defaults!H83*$B$12*$B$13*(1+$B$14)*G97</f>
        <v>0.02</v>
      </c>
      <c r="H102" s="150">
        <f>Defaults!I83*$B$12*$B$13*(1+$B$14)*H97</f>
        <v>0.04</v>
      </c>
      <c r="I102" s="150">
        <f>Defaults!J83*$B$12*$B$13*(1+$B$14)*I97</f>
        <v>0.57699999999999996</v>
      </c>
      <c r="J102" s="150">
        <f>Defaults!K83*$B$12*$B$13*(1+$B$14)*J97</f>
        <v>8.3000000000000004E-2</v>
      </c>
      <c r="K102" s="150">
        <f>Defaults!L83*$B$12*$B$13*(1+$B$14)*K97</f>
        <v>8.3000000000000004E-2</v>
      </c>
      <c r="L102" s="159">
        <f>Defaults!M83*$B$12*$B$13*(1+$B$14)*L97</f>
        <v>0</v>
      </c>
      <c r="M102" s="126" t="s">
        <v>51</v>
      </c>
    </row>
    <row r="103" spans="1:13" s="77" customFormat="1" x14ac:dyDescent="0.25">
      <c r="A103" s="128" t="str">
        <f>Defaults!B84</f>
        <v>External Crash</v>
      </c>
      <c r="B103" s="149">
        <f>Defaults!C84*$B$12*$B$13*(1+$B$14)</f>
        <v>5.5E-2</v>
      </c>
      <c r="C103" s="150">
        <f>Defaults!D84*$B$12*$B$13*(1+$B$14)</f>
        <v>5.2999999999999999E-2</v>
      </c>
      <c r="D103" s="150">
        <f>Defaults!E84*$B$12*$B$13*(1+$B$14)</f>
        <v>5.5E-2</v>
      </c>
      <c r="E103" s="150">
        <f>Defaults!F84*$B$12*$B$13*(1+$B$14)</f>
        <v>5.5E-2</v>
      </c>
      <c r="F103" s="150">
        <f>Defaults!G84*$B$12*$B$13*(1+$B$14)</f>
        <v>0</v>
      </c>
      <c r="G103" s="150">
        <f>Defaults!H84*$B$12*$B$13*(1+$B$14)</f>
        <v>0.26400000000000001</v>
      </c>
      <c r="H103" s="150">
        <f>Defaults!I84*$B$12*$B$13*(1+$B$14)</f>
        <v>0.26400000000000001</v>
      </c>
      <c r="I103" s="150">
        <f>Defaults!J84*$B$12*$B$13*(1+$B$14)</f>
        <v>0.10199999999999999</v>
      </c>
      <c r="J103" s="150">
        <f>Defaults!K84*$B$12*$B$13*(1+$B$14)</f>
        <v>3.0000000000000001E-3</v>
      </c>
      <c r="K103" s="150">
        <f>Defaults!L84*$B$12*$B$13*(1+$B$14)</f>
        <v>3.0000000000000001E-3</v>
      </c>
      <c r="L103" s="158">
        <f>Defaults!M84*$B$12*$B$13*(1+$B$14)</f>
        <v>0</v>
      </c>
      <c r="M103" s="126" t="s">
        <v>52</v>
      </c>
    </row>
    <row r="104" spans="1:13" s="77" customFormat="1" x14ac:dyDescent="0.25">
      <c r="A104" s="8" t="s">
        <v>109</v>
      </c>
      <c r="B104" s="149">
        <f>Defaults!C85*$B$12*$B$13*(1+$B$14)</f>
        <v>0</v>
      </c>
      <c r="C104" s="150">
        <f>Defaults!D85*$B$12*$B$13*(1+$B$14)</f>
        <v>0</v>
      </c>
      <c r="D104" s="150">
        <f>Defaults!E85*$B$12*$B$13*(1+$B$14)</f>
        <v>0</v>
      </c>
      <c r="E104" s="150">
        <f>Defaults!F85*$B$12*$B$13*(1+$B$14)</f>
        <v>0</v>
      </c>
      <c r="F104" s="150">
        <f>Defaults!G85*$B$12*$B$13*(1+$B$14)</f>
        <v>0</v>
      </c>
      <c r="G104" s="150">
        <f>Defaults!H85*$B$12*$B$13*(1+$B$14)</f>
        <v>0</v>
      </c>
      <c r="H104" s="150">
        <f>Defaults!I85*$B$12*$B$13*(1+$B$14)</f>
        <v>0</v>
      </c>
      <c r="I104" s="150">
        <f>Defaults!J85*$B$12*$B$13*(1+$B$14)</f>
        <v>0</v>
      </c>
      <c r="J104" s="150">
        <f>Defaults!K85*$B$12*$B$13*(1+$B$14)</f>
        <v>-9.5000000000000001E-2</v>
      </c>
      <c r="K104" s="150">
        <f>Defaults!L85*$B$12*$B$13*(1+$B$14)</f>
        <v>-0.24</v>
      </c>
      <c r="L104" s="158">
        <f>Defaults!M85*$B$12*$B$13*(1+$B$14)</f>
        <v>0</v>
      </c>
      <c r="M104" s="126" t="s">
        <v>51</v>
      </c>
    </row>
    <row r="105" spans="1:13" s="77" customFormat="1" x14ac:dyDescent="0.25">
      <c r="A105" s="8" t="s">
        <v>108</v>
      </c>
      <c r="B105" s="149">
        <f>Defaults!C86*$B$12*$B$13*(1+$B$14)</f>
        <v>0</v>
      </c>
      <c r="C105" s="150">
        <f>Defaults!D86*$B$12*$B$13*(1+$B$14)</f>
        <v>0</v>
      </c>
      <c r="D105" s="150">
        <f>Defaults!E86*$B$12*$B$13*(1+$B$14)</f>
        <v>0</v>
      </c>
      <c r="E105" s="150">
        <f>Defaults!F86*$B$12*$B$13*(1+$B$14)</f>
        <v>0</v>
      </c>
      <c r="F105" s="150">
        <f>Defaults!G86*$B$12*$B$13*(1+$B$14)</f>
        <v>0</v>
      </c>
      <c r="G105" s="150">
        <f>Defaults!H86*$B$12*$B$13*(1+$B$14)</f>
        <v>0</v>
      </c>
      <c r="H105" s="150">
        <f>Defaults!I86*$B$12*$B$13*(1+$B$14)</f>
        <v>0</v>
      </c>
      <c r="I105" s="150">
        <f>Defaults!J86*$B$12*$B$13*(1+$B$14)</f>
        <v>0</v>
      </c>
      <c r="J105" s="150">
        <f>Defaults!K86*$B$12*$B$13*(1+$B$14)</f>
        <v>-9.5000000000000001E-2</v>
      </c>
      <c r="K105" s="150">
        <f>Defaults!L86*$B$12*$B$13*(1+$B$14)</f>
        <v>-0.24</v>
      </c>
      <c r="L105" s="158">
        <f>Defaults!M86*$B$12*$B$13*(1+$B$14)</f>
        <v>0</v>
      </c>
      <c r="M105" s="126" t="s">
        <v>52</v>
      </c>
    </row>
    <row r="106" spans="1:13" s="77" customFormat="1" x14ac:dyDescent="0.25">
      <c r="A106" s="128" t="str">
        <f>Defaults!B87</f>
        <v>Internal Parking</v>
      </c>
      <c r="B106" s="149">
        <f>Defaults!C87*$B$12*$B$13*(1+$B$14)</f>
        <v>0.04</v>
      </c>
      <c r="C106" s="150">
        <f>Defaults!D87*$B$12*$B$13*(1+$B$14)</f>
        <v>3.6999999999999998E-2</v>
      </c>
      <c r="D106" s="150">
        <f>Defaults!E87*$B$12*$B$13*(1+$B$14)</f>
        <v>0.04</v>
      </c>
      <c r="E106" s="150">
        <f>Defaults!F87*$B$12*$B$13*(1+$B$14)</f>
        <v>0.04</v>
      </c>
      <c r="F106" s="150">
        <f>Defaults!G87*$B$12*$B$13*(1+$B$14)</f>
        <v>0</v>
      </c>
      <c r="G106" s="150">
        <f>Defaults!H87*$B$12*$B$13*(1+$B$14)</f>
        <v>0</v>
      </c>
      <c r="H106" s="150">
        <f>Defaults!I87*$B$12*$B$13*(1+$B$14)</f>
        <v>0</v>
      </c>
      <c r="I106" s="150">
        <f>Defaults!J87*$B$12*$B$13*(1+$B$14)</f>
        <v>3.2000000000000001E-2</v>
      </c>
      <c r="J106" s="150">
        <f>Defaults!K87*$B$12*$B$13*(1+$B$14)</f>
        <v>2E-3</v>
      </c>
      <c r="K106" s="150">
        <f>Defaults!L87*$B$12*$B$13*(1+$B$14)</f>
        <v>0</v>
      </c>
      <c r="L106" s="158">
        <f>Defaults!M87*$B$12*$B$13*(1+$B$14)</f>
        <v>0</v>
      </c>
      <c r="M106" s="126" t="s">
        <v>50</v>
      </c>
    </row>
    <row r="107" spans="1:13" s="77" customFormat="1" x14ac:dyDescent="0.25">
      <c r="A107" s="128" t="str">
        <f>Defaults!B88</f>
        <v>External Parking</v>
      </c>
      <c r="B107" s="149">
        <f>Defaults!C88*$B$12*$B$13*(1+$B$14)</f>
        <v>2.5000000000000001E-2</v>
      </c>
      <c r="C107" s="150">
        <f>Defaults!D88*$B$12*$B$13*(1+$B$14)</f>
        <v>2.4E-2</v>
      </c>
      <c r="D107" s="150">
        <f>Defaults!E88*$B$12*$B$13*(1+$B$14)</f>
        <v>2.5000000000000001E-2</v>
      </c>
      <c r="E107" s="150">
        <f>Defaults!F88*$B$12*$B$13*(1+$B$14)</f>
        <v>2.5000000000000001E-2</v>
      </c>
      <c r="F107" s="150">
        <f>Defaults!G88*$B$12*$B$13*(1+$B$14)</f>
        <v>0</v>
      </c>
      <c r="G107" s="150">
        <f>Defaults!H88*$B$12*$B$13*(1+$B$14)</f>
        <v>0</v>
      </c>
      <c r="H107" s="150">
        <f>Defaults!I88*$B$12*$B$13*(1+$B$14)</f>
        <v>0</v>
      </c>
      <c r="I107" s="150">
        <f>Defaults!J88*$B$12*$B$13*(1+$B$14)</f>
        <v>1.7999999999999999E-2</v>
      </c>
      <c r="J107" s="150">
        <f>Defaults!K88*$B$12*$B$13*(1+$B$14)</f>
        <v>1E-3</v>
      </c>
      <c r="K107" s="150">
        <f>Defaults!L88*$B$12*$B$13*(1+$B$14)</f>
        <v>0</v>
      </c>
      <c r="L107" s="158">
        <f>Defaults!M88*$B$12*$B$13*(1+$B$14)</f>
        <v>0</v>
      </c>
      <c r="M107" s="126" t="s">
        <v>52</v>
      </c>
    </row>
    <row r="108" spans="1:13" s="77" customFormat="1" x14ac:dyDescent="0.25">
      <c r="A108" s="128" t="str">
        <f>Defaults!B89</f>
        <v>Congestion</v>
      </c>
      <c r="B108" s="149">
        <f>Defaults!C89*$B$12*$B$13*(1+$B$14)</f>
        <v>0</v>
      </c>
      <c r="C108" s="150">
        <f>Defaults!D89*$B$12*$B$13*(1+$B$14)</f>
        <v>0</v>
      </c>
      <c r="D108" s="150">
        <f>Defaults!E89*$B$12*$B$13*(1+$B$14)</f>
        <v>0</v>
      </c>
      <c r="E108" s="150">
        <f>Defaults!F89*$B$12*$B$13*(1+$B$14)</f>
        <v>0</v>
      </c>
      <c r="F108" s="150">
        <f>Defaults!G89*$B$12*$B$13*(1+$B$14)</f>
        <v>0</v>
      </c>
      <c r="G108" s="150">
        <f>Defaults!H89*$B$12*$B$13*(1+$B$14)</f>
        <v>0</v>
      </c>
      <c r="H108" s="150">
        <f>Defaults!I89*$B$12*$B$13*(1+$B$14)</f>
        <v>0</v>
      </c>
      <c r="I108" s="150">
        <f>Defaults!J89*$B$12*$B$13*(1+$B$14)</f>
        <v>0</v>
      </c>
      <c r="J108" s="150">
        <f>Defaults!K89*$B$12*$B$13*(1+$B$14)</f>
        <v>0</v>
      </c>
      <c r="K108" s="150">
        <f>Defaults!L89*$B$12*$B$13*(1+$B$14)</f>
        <v>0</v>
      </c>
      <c r="L108" s="158">
        <f>Defaults!M89*$B$12*$B$13*(1+$B$14)</f>
        <v>0</v>
      </c>
      <c r="M108" s="126" t="s">
        <v>52</v>
      </c>
    </row>
    <row r="109" spans="1:13" s="77" customFormat="1" x14ac:dyDescent="0.25">
      <c r="A109" s="128" t="str">
        <f>Defaults!B90</f>
        <v>Road Facilities</v>
      </c>
      <c r="B109" s="149">
        <f>Defaults!C90*$B$12*$B$13*(1+$B$14)</f>
        <v>1.6E-2</v>
      </c>
      <c r="C109" s="150">
        <f>Defaults!D90*$B$12*$B$13*(1+$B$14)</f>
        <v>1.6E-2</v>
      </c>
      <c r="D109" s="150">
        <f>Defaults!E90*$B$12*$B$13*(1+$B$14)</f>
        <v>3.7999999999999999E-2</v>
      </c>
      <c r="E109" s="150">
        <f>Defaults!F90*$B$12*$B$13*(1+$B$14)</f>
        <v>2.1000000000000001E-2</v>
      </c>
      <c r="F109" s="150">
        <f>Defaults!G90*$B$12*$B$13*(1+$B$14)</f>
        <v>0</v>
      </c>
      <c r="G109" s="150">
        <f>Defaults!H90*$B$12*$B$13*(1+$B$14)</f>
        <v>2.9000000000000001E-2</v>
      </c>
      <c r="H109" s="150">
        <f>Defaults!I90*$B$12*$B$13*(1+$B$14)</f>
        <v>2.9000000000000001E-2</v>
      </c>
      <c r="I109" s="150">
        <f>Defaults!J90*$B$12*$B$13*(1+$B$14)</f>
        <v>8.0000000000000002E-3</v>
      </c>
      <c r="J109" s="150">
        <f>Defaults!K90*$B$12*$B$13*(1+$B$14)</f>
        <v>1E-3</v>
      </c>
      <c r="K109" s="150">
        <f>Defaults!L90*$B$12*$B$13*(1+$B$14)</f>
        <v>1E-3</v>
      </c>
      <c r="L109" s="158">
        <f>Defaults!M90*$B$12*$B$13*(1+$B$14)</f>
        <v>0</v>
      </c>
      <c r="M109" s="126" t="s">
        <v>52</v>
      </c>
    </row>
    <row r="110" spans="1:13" s="77" customFormat="1" x14ac:dyDescent="0.25">
      <c r="A110" s="128" t="str">
        <f>Defaults!B91</f>
        <v>Land Value</v>
      </c>
      <c r="B110" s="149">
        <f>Defaults!C91*$B$12*$B$13*(1+$B$14)</f>
        <v>3.4000000000000002E-2</v>
      </c>
      <c r="C110" s="150">
        <f>Defaults!D91*$B$12*$B$13*(1+$B$14)</f>
        <v>3.4000000000000002E-2</v>
      </c>
      <c r="D110" s="150">
        <f>Defaults!E91*$B$12*$B$13*(1+$B$14)</f>
        <v>3.4000000000000002E-2</v>
      </c>
      <c r="E110" s="150">
        <f>Defaults!F91*$B$12*$B$13*(1+$B$14)</f>
        <v>3.4000000000000002E-2</v>
      </c>
      <c r="F110" s="150">
        <f>Defaults!G91*$B$12*$B$13*(1+$B$14)</f>
        <v>0</v>
      </c>
      <c r="G110" s="150">
        <f>Defaults!H91*$B$12*$B$13*(1+$B$14)</f>
        <v>3.4000000000000002E-2</v>
      </c>
      <c r="H110" s="150">
        <f>Defaults!I91*$B$12*$B$13*(1+$B$14)</f>
        <v>3.4000000000000002E-2</v>
      </c>
      <c r="I110" s="150">
        <f>Defaults!J91*$B$12*$B$13*(1+$B$14)</f>
        <v>3.4000000000000002E-2</v>
      </c>
      <c r="J110" s="150">
        <f>Defaults!K91*$B$12*$B$13*(1+$B$14)</f>
        <v>2E-3</v>
      </c>
      <c r="K110" s="150">
        <f>Defaults!L91*$B$12*$B$13*(1+$B$14)</f>
        <v>2E-3</v>
      </c>
      <c r="L110" s="158">
        <f>Defaults!M91*$B$12*$B$13*(1+$B$14)</f>
        <v>0</v>
      </c>
      <c r="M110" s="126" t="s">
        <v>52</v>
      </c>
    </row>
    <row r="111" spans="1:13" s="77" customFormat="1" x14ac:dyDescent="0.25">
      <c r="A111" s="128" t="str">
        <f>Defaults!B92</f>
        <v>Traffic Services</v>
      </c>
      <c r="B111" s="149">
        <f>Defaults!C92*$B$12*$B$13*(1+$B$14)</f>
        <v>7.0000000000000001E-3</v>
      </c>
      <c r="C111" s="150">
        <f>Defaults!D92*$B$12*$B$13*(1+$B$14)</f>
        <v>7.0000000000000001E-3</v>
      </c>
      <c r="D111" s="150">
        <f>Defaults!E92*$B$12*$B$13*(1+$B$14)</f>
        <v>7.0000000000000001E-3</v>
      </c>
      <c r="E111" s="150">
        <f>Defaults!F92*$B$12*$B$13*(1+$B$14)</f>
        <v>7.0000000000000001E-3</v>
      </c>
      <c r="F111" s="150">
        <f>Defaults!G92*$B$12*$B$13*(1+$B$14)</f>
        <v>0</v>
      </c>
      <c r="G111" s="150">
        <f>Defaults!H92*$B$12*$B$13*(1+$B$14)</f>
        <v>7.0000000000000001E-3</v>
      </c>
      <c r="H111" s="150">
        <f>Defaults!I92*$B$12*$B$13*(1+$B$14)</f>
        <v>7.0000000000000001E-3</v>
      </c>
      <c r="I111" s="150">
        <f>Defaults!J92*$B$12*$B$13*(1+$B$14)</f>
        <v>7.0000000000000001E-3</v>
      </c>
      <c r="J111" s="150">
        <f>Defaults!K92*$B$12*$B$13*(1+$B$14)</f>
        <v>0</v>
      </c>
      <c r="K111" s="150">
        <f>Defaults!L92*$B$12*$B$13*(1+$B$14)</f>
        <v>0</v>
      </c>
      <c r="L111" s="158">
        <f>Defaults!M92*$B$12*$B$13*(1+$B$14)</f>
        <v>0</v>
      </c>
      <c r="M111" s="126" t="s">
        <v>52</v>
      </c>
    </row>
    <row r="112" spans="1:13" s="77" customFormat="1" x14ac:dyDescent="0.25">
      <c r="A112" s="128" t="str">
        <f>Defaults!B93</f>
        <v>Transport Diversity</v>
      </c>
      <c r="B112" s="149">
        <f>Defaults!C93*$B$12*$B$13*(1+$B$14)</f>
        <v>7.0000000000000001E-3</v>
      </c>
      <c r="C112" s="150">
        <f>Defaults!D93*$B$12*$B$13*(1+$B$14)</f>
        <v>7.0000000000000001E-3</v>
      </c>
      <c r="D112" s="150">
        <f>Defaults!E93*$B$12*$B$13*(1+$B$14)</f>
        <v>7.0000000000000001E-3</v>
      </c>
      <c r="E112" s="150">
        <f>Defaults!F93*$B$12*$B$13*(1+$B$14)</f>
        <v>7.0000000000000001E-3</v>
      </c>
      <c r="F112" s="150">
        <f>Defaults!G93*$B$12*$B$13*(1+$B$14)</f>
        <v>0</v>
      </c>
      <c r="G112" s="150">
        <f>Defaults!H93*$B$12*$B$13*(1+$B$14)</f>
        <v>0</v>
      </c>
      <c r="H112" s="150">
        <f>Defaults!I93*$B$12*$B$13*(1+$B$14)</f>
        <v>0</v>
      </c>
      <c r="I112" s="150">
        <f>Defaults!J93*$B$12*$B$13*(1+$B$14)</f>
        <v>7.0000000000000001E-3</v>
      </c>
      <c r="J112" s="150">
        <f>Defaults!K93*$B$12*$B$13*(1+$B$14)</f>
        <v>0</v>
      </c>
      <c r="K112" s="150">
        <f>Defaults!L93*$B$12*$B$13*(1+$B$14)</f>
        <v>0</v>
      </c>
      <c r="L112" s="158">
        <f>Defaults!M93*$B$12*$B$13*(1+$B$14)</f>
        <v>0</v>
      </c>
      <c r="M112" s="126" t="s">
        <v>52</v>
      </c>
    </row>
    <row r="113" spans="1:13" s="77" customFormat="1" x14ac:dyDescent="0.25">
      <c r="A113" s="128" t="str">
        <f>Defaults!B94</f>
        <v>Air Pollution</v>
      </c>
      <c r="B113" s="149">
        <f>Defaults!C94*$B$12*$B$13*(1+$B$14)</f>
        <v>4.0000000000000001E-3</v>
      </c>
      <c r="C113" s="150">
        <f>Defaults!D94*$B$12*$B$13*(1+$B$14)</f>
        <v>3.0000000000000001E-3</v>
      </c>
      <c r="D113" s="150">
        <f>Defaults!E94*$B$12*$B$13*(1+$B$14)</f>
        <v>1E-3</v>
      </c>
      <c r="E113" s="150">
        <f>Defaults!F94*$B$12*$B$13*(1+$B$14)</f>
        <v>7.0000000000000001E-3</v>
      </c>
      <c r="F113" s="150">
        <f>Defaults!G94*$B$12*$B$13*(1+$B$14)</f>
        <v>0</v>
      </c>
      <c r="G113" s="150">
        <f>Defaults!H94*$B$12*$B$13*(1+$B$14)</f>
        <v>1.2999999999999999E-2</v>
      </c>
      <c r="H113" s="150">
        <f>Defaults!I94*$B$12*$B$13*(1+$B$14)</f>
        <v>5.0000000000000001E-3</v>
      </c>
      <c r="I113" s="150">
        <f>Defaults!J94*$B$12*$B$13*(1+$B$14)</f>
        <v>6.0000000000000001E-3</v>
      </c>
      <c r="J113" s="150">
        <f>Defaults!K94*$B$12*$B$13*(1+$B$14)</f>
        <v>0</v>
      </c>
      <c r="K113" s="150">
        <f>Defaults!L94*$B$12*$B$13*(1+$B$14)</f>
        <v>0</v>
      </c>
      <c r="L113" s="158">
        <f>Defaults!M94*$B$12*$B$13*(1+$B$14)</f>
        <v>0</v>
      </c>
      <c r="M113" s="126" t="s">
        <v>52</v>
      </c>
    </row>
    <row r="114" spans="1:13" s="77" customFormat="1" x14ac:dyDescent="0.25">
      <c r="A114" s="128" t="s">
        <v>104</v>
      </c>
      <c r="B114" s="149">
        <f>Defaults!C95*$B$12*$B$13*(1+$B$14)</f>
        <v>1.4999999999999999E-2</v>
      </c>
      <c r="C114" s="150">
        <f>Defaults!D95*$B$12*$B$13*(1+$B$14)</f>
        <v>1.2E-2</v>
      </c>
      <c r="D114" s="150">
        <f>Defaults!E95*$B$12*$B$13*(1+$B$14)</f>
        <v>4.0000000000000001E-3</v>
      </c>
      <c r="E114" s="150">
        <f>Defaults!F95*$B$12*$B$13*(1+$B$14)</f>
        <v>2.1000000000000001E-2</v>
      </c>
      <c r="F114" s="150">
        <f>Defaults!G95*$B$12*$B$13*(1+$B$14)</f>
        <v>0</v>
      </c>
      <c r="G114" s="150">
        <f>Defaults!H95*$B$12*$B$13*(1+$B$14)</f>
        <v>7.6999999999999999E-2</v>
      </c>
      <c r="H114" s="150">
        <f>Defaults!I95*$B$12*$B$13*(1+$B$14)</f>
        <v>2.5999999999999999E-2</v>
      </c>
      <c r="I114" s="150">
        <f>Defaults!J95*$B$12*$B$13*(1+$B$14)</f>
        <v>8.0000000000000002E-3</v>
      </c>
      <c r="J114" s="150">
        <f>Defaults!K95*$B$12*$B$13*(1+$B$14)</f>
        <v>0</v>
      </c>
      <c r="K114" s="150">
        <f>Defaults!L95*$B$12*$B$13*(1+$B$14)</f>
        <v>0</v>
      </c>
      <c r="L114" s="158">
        <f>Defaults!M95*$B$12*$B$13*(1+$B$14)</f>
        <v>0</v>
      </c>
      <c r="M114" s="126" t="s">
        <v>52</v>
      </c>
    </row>
    <row r="115" spans="1:13" s="77" customFormat="1" x14ac:dyDescent="0.25">
      <c r="A115" s="128" t="str">
        <f>Defaults!B96</f>
        <v>Noise</v>
      </c>
      <c r="B115" s="149">
        <f>Defaults!C96*$B$12*$B$13*(1+$B$14)</f>
        <v>7.0000000000000001E-3</v>
      </c>
      <c r="C115" s="150">
        <f>Defaults!D96*$B$12*$B$13*(1+$B$14)</f>
        <v>7.0000000000000001E-3</v>
      </c>
      <c r="D115" s="150">
        <f>Defaults!E96*$B$12*$B$13*(1+$B$14)</f>
        <v>4.0000000000000001E-3</v>
      </c>
      <c r="E115" s="150">
        <f>Defaults!F96*$B$12*$B$13*(1+$B$14)</f>
        <v>7.0000000000000001E-3</v>
      </c>
      <c r="F115" s="150">
        <f>Defaults!G96*$B$12*$B$13*(1+$B$14)</f>
        <v>0</v>
      </c>
      <c r="G115" s="150">
        <f>Defaults!H96*$B$12*$B$13*(1+$B$14)</f>
        <v>3.3000000000000002E-2</v>
      </c>
      <c r="H115" s="150">
        <f>Defaults!I96*$B$12*$B$13*(1+$B$14)</f>
        <v>0.02</v>
      </c>
      <c r="I115" s="150">
        <f>Defaults!J96*$B$12*$B$13*(1+$B$14)</f>
        <v>6.6000000000000003E-2</v>
      </c>
      <c r="J115" s="150">
        <f>Defaults!K96*$B$12*$B$13*(1+$B$14)</f>
        <v>0</v>
      </c>
      <c r="K115" s="150">
        <f>Defaults!L96*$B$12*$B$13*(1+$B$14)</f>
        <v>0</v>
      </c>
      <c r="L115" s="158">
        <f>Defaults!M96*$B$12*$B$13*(1+$B$14)</f>
        <v>0</v>
      </c>
      <c r="M115" s="126" t="s">
        <v>52</v>
      </c>
    </row>
    <row r="116" spans="1:13" s="77" customFormat="1" x14ac:dyDescent="0.25">
      <c r="A116" s="128" t="str">
        <f>Defaults!B97</f>
        <v>Resource Externalities</v>
      </c>
      <c r="B116" s="149">
        <f>Defaults!C97*$B$12*$B$13*(1+$B$14)</f>
        <v>3.4000000000000002E-2</v>
      </c>
      <c r="C116" s="150">
        <f>Defaults!D97*$B$12*$B$13*(1+$B$14)</f>
        <v>2.8000000000000001E-2</v>
      </c>
      <c r="D116" s="150">
        <f>Defaults!E97*$B$12*$B$13*(1+$B$14)</f>
        <v>1.4E-2</v>
      </c>
      <c r="E116" s="150">
        <f>Defaults!F97*$B$12*$B$13*(1+$B$14)</f>
        <v>4.3999999999999997E-2</v>
      </c>
      <c r="F116" s="150">
        <f>Defaults!G97*$B$12*$B$13*(1+$B$14)</f>
        <v>1E-3</v>
      </c>
      <c r="G116" s="150">
        <f>Defaults!H97*$B$12*$B$13*(1+$B$14)</f>
        <v>0.16800000000000001</v>
      </c>
      <c r="H116" s="150">
        <f>Defaults!I97*$B$12*$B$13*(1+$B$14)</f>
        <v>5.6000000000000001E-2</v>
      </c>
      <c r="I116" s="150">
        <f>Defaults!J97*$B$12*$B$13*(1+$B$14)</f>
        <v>1.2999999999999999E-2</v>
      </c>
      <c r="J116" s="150">
        <f>Defaults!K97*$B$12*$B$13*(1+$B$14)</f>
        <v>0</v>
      </c>
      <c r="K116" s="150">
        <f>Defaults!L97*$B$12*$B$13*(1+$B$14)</f>
        <v>0</v>
      </c>
      <c r="L116" s="158">
        <f>Defaults!M97*$B$12*$B$13*(1+$B$14)</f>
        <v>4.0000000000000001E-3</v>
      </c>
      <c r="M116" s="126" t="s">
        <v>52</v>
      </c>
    </row>
    <row r="117" spans="1:13" s="77" customFormat="1" x14ac:dyDescent="0.25">
      <c r="A117" s="128" t="str">
        <f>Defaults!B98</f>
        <v>Barrier Effect</v>
      </c>
      <c r="B117" s="149">
        <f>Defaults!C98*$B$12*$B$13*(1+$B$14)</f>
        <v>8.0000000000000002E-3</v>
      </c>
      <c r="C117" s="150">
        <f>Defaults!D98*$B$12*$B$13*(1+$B$14)</f>
        <v>8.0000000000000002E-3</v>
      </c>
      <c r="D117" s="150">
        <f>Defaults!E98*$B$12*$B$13*(1+$B$14)</f>
        <v>8.0000000000000002E-3</v>
      </c>
      <c r="E117" s="150">
        <f>Defaults!F98*$B$12*$B$13*(1+$B$14)</f>
        <v>8.0000000000000002E-3</v>
      </c>
      <c r="F117" s="150">
        <f>Defaults!G98*$B$12*$B$13*(1+$B$14)</f>
        <v>0</v>
      </c>
      <c r="G117" s="150">
        <f>Defaults!H98*$B$12*$B$13*(1+$B$14)</f>
        <v>1.2999999999999999E-2</v>
      </c>
      <c r="H117" s="150">
        <f>Defaults!I98*$B$12*$B$13*(1+$B$14)</f>
        <v>1.2999999999999999E-2</v>
      </c>
      <c r="I117" s="150">
        <f>Defaults!J98*$B$12*$B$13*(1+$B$14)</f>
        <v>8.0000000000000002E-3</v>
      </c>
      <c r="J117" s="150">
        <f>Defaults!K98*$B$12*$B$13*(1+$B$14)</f>
        <v>0</v>
      </c>
      <c r="K117" s="150">
        <f>Defaults!L98*$B$12*$B$13*(1+$B$14)</f>
        <v>0</v>
      </c>
      <c r="L117" s="158">
        <f>Defaults!M98*$B$12*$B$13*(1+$B$14)</f>
        <v>0</v>
      </c>
      <c r="M117" s="126" t="s">
        <v>52</v>
      </c>
    </row>
    <row r="118" spans="1:13" s="77" customFormat="1" x14ac:dyDescent="0.25">
      <c r="A118" s="128" t="str">
        <f>Defaults!B99</f>
        <v>Land Use Impacts</v>
      </c>
      <c r="B118" s="149">
        <f>Defaults!C99*$B$12*$B$13*(1+$B$14)</f>
        <v>4.1500000000000002E-2</v>
      </c>
      <c r="C118" s="150">
        <f>Defaults!D99*$B$12*$B$13*(1+$B$14)</f>
        <v>4.1500000000000002E-2</v>
      </c>
      <c r="D118" s="150">
        <f>Defaults!E99*$B$12*$B$13*(1+$B$14)</f>
        <v>4.1500000000000002E-2</v>
      </c>
      <c r="E118" s="150">
        <f>Defaults!F99*$B$12*$B$13*(1+$B$14)</f>
        <v>4.1500000000000002E-2</v>
      </c>
      <c r="F118" s="150">
        <f>Defaults!G99*$B$12*$B$13*(1+$B$14)</f>
        <v>0</v>
      </c>
      <c r="G118" s="150">
        <f>Defaults!H99*$B$12*$B$13*(1+$B$14)</f>
        <v>0</v>
      </c>
      <c r="H118" s="150">
        <f>Defaults!I99*$B$12*$B$13*(1+$B$14)</f>
        <v>0</v>
      </c>
      <c r="I118" s="150">
        <f>Defaults!J99*$B$12*$B$13*(1+$B$14)</f>
        <v>4.1500000000000002E-2</v>
      </c>
      <c r="J118" s="150">
        <f>Defaults!K99*$B$12*$B$13*(1+$B$14)</f>
        <v>0</v>
      </c>
      <c r="K118" s="150">
        <f>Defaults!L99*$B$12*$B$13*(1+$B$14)</f>
        <v>0</v>
      </c>
      <c r="L118" s="158">
        <f>Defaults!M99*$B$12*$B$13*(1+$B$14)</f>
        <v>4.1500000000000002E-2</v>
      </c>
      <c r="M118" s="126" t="s">
        <v>52</v>
      </c>
    </row>
    <row r="119" spans="1:13" s="77" customFormat="1" x14ac:dyDescent="0.25">
      <c r="A119" s="128" t="str">
        <f>Defaults!B100</f>
        <v>Water Pollution</v>
      </c>
      <c r="B119" s="149">
        <f>Defaults!C100*$B$12*$B$13*(1+$B$14)</f>
        <v>1.4E-2</v>
      </c>
      <c r="C119" s="150">
        <f>Defaults!D100*$B$12*$B$13*(1+$B$14)</f>
        <v>1.4E-2</v>
      </c>
      <c r="D119" s="150">
        <f>Defaults!E100*$B$12*$B$13*(1+$B$14)</f>
        <v>7.0000000000000001E-3</v>
      </c>
      <c r="E119" s="150">
        <f>Defaults!F100*$B$12*$B$13*(1+$B$14)</f>
        <v>1.4E-2</v>
      </c>
      <c r="F119" s="150">
        <f>Defaults!G100*$B$12*$B$13*(1+$B$14)</f>
        <v>0</v>
      </c>
      <c r="G119" s="150">
        <f>Defaults!H100*$B$12*$B$13*(1+$B$14)</f>
        <v>1.4E-2</v>
      </c>
      <c r="H119" s="150">
        <f>Defaults!I100*$B$12*$B$13*(1+$B$14)</f>
        <v>7.0000000000000001E-3</v>
      </c>
      <c r="I119" s="150">
        <f>Defaults!J100*$B$12*$B$13*(1+$B$14)</f>
        <v>1.4E-2</v>
      </c>
      <c r="J119" s="150">
        <f>Defaults!K100*$B$12*$B$13*(1+$B$14)</f>
        <v>0</v>
      </c>
      <c r="K119" s="150">
        <f>Defaults!L100*$B$12*$B$13*(1+$B$14)</f>
        <v>0</v>
      </c>
      <c r="L119" s="158">
        <f>Defaults!M100*$B$12*$B$13*(1+$B$14)</f>
        <v>0</v>
      </c>
      <c r="M119" s="126" t="s">
        <v>52</v>
      </c>
    </row>
    <row r="120" spans="1:13" s="77" customFormat="1" ht="13" thickBot="1" x14ac:dyDescent="0.3">
      <c r="A120" s="129" t="str">
        <f>Defaults!B101</f>
        <v>Waste</v>
      </c>
      <c r="B120" s="156">
        <f>Defaults!C101*$B$12*$B$13*(1+$B$14)</f>
        <v>4.0000000000000002E-4</v>
      </c>
      <c r="C120" s="157">
        <f>Defaults!D101*$B$12*$B$13*(1+$B$14)</f>
        <v>4.0000000000000002E-4</v>
      </c>
      <c r="D120" s="157">
        <f>Defaults!E101*$B$12*$B$13*(1+$B$14)</f>
        <v>4.0000000000000002E-4</v>
      </c>
      <c r="E120" s="157">
        <f>Defaults!F101*$B$12*$B$13*(1+$B$14)</f>
        <v>4.0000000000000002E-4</v>
      </c>
      <c r="F120" s="157">
        <f>Defaults!G101*$B$12*$B$13*(1+$B$14)</f>
        <v>0</v>
      </c>
      <c r="G120" s="157">
        <f>Defaults!H101*$B$12*$B$13*(1+$B$14)</f>
        <v>4.0000000000000002E-4</v>
      </c>
      <c r="H120" s="157">
        <f>Defaults!I101*$B$12*$B$13*(1+$B$14)</f>
        <v>4.0000000000000002E-4</v>
      </c>
      <c r="I120" s="157">
        <f>Defaults!J101*$B$12*$B$13*(1+$B$14)</f>
        <v>4.0000000000000002E-4</v>
      </c>
      <c r="J120" s="157">
        <f>Defaults!K101*$B$12*$B$13*(1+$B$14)</f>
        <v>0</v>
      </c>
      <c r="K120" s="157">
        <f>Defaults!L101*$B$12*$B$13*(1+$B$14)</f>
        <v>0</v>
      </c>
      <c r="L120" s="160">
        <f>Defaults!M101*$B$12*$B$13*(1+$B$14)</f>
        <v>0</v>
      </c>
      <c r="M120" s="126" t="s">
        <v>52</v>
      </c>
    </row>
    <row r="121" spans="1:13" s="77" customFormat="1" ht="13" x14ac:dyDescent="0.3">
      <c r="A121" s="82" t="s">
        <v>53</v>
      </c>
      <c r="B121" s="83">
        <f>B98+B106</f>
        <v>0.312</v>
      </c>
      <c r="C121" s="83">
        <f t="shared" ref="C121:L121" si="10">C98+C106</f>
        <v>0.27599999999999997</v>
      </c>
      <c r="D121" s="83">
        <f t="shared" si="10"/>
        <v>0.38100000000000001</v>
      </c>
      <c r="E121" s="83">
        <f t="shared" si="10"/>
        <v>0.39399999999999996</v>
      </c>
      <c r="F121" s="83">
        <f t="shared" si="10"/>
        <v>0</v>
      </c>
      <c r="G121" s="83">
        <f t="shared" si="10"/>
        <v>0</v>
      </c>
      <c r="H121" s="83">
        <f t="shared" si="10"/>
        <v>0</v>
      </c>
      <c r="I121" s="83">
        <f t="shared" si="10"/>
        <v>0.36499999999999999</v>
      </c>
      <c r="J121" s="83">
        <f t="shared" si="10"/>
        <v>6.8000000000000005E-2</v>
      </c>
      <c r="K121" s="83">
        <f t="shared" si="10"/>
        <v>0</v>
      </c>
      <c r="L121" s="83">
        <f t="shared" si="10"/>
        <v>0.26400000000000001</v>
      </c>
      <c r="M121" s="126"/>
    </row>
    <row r="122" spans="1:13" s="77" customFormat="1" ht="13" x14ac:dyDescent="0.3">
      <c r="A122" s="84" t="s">
        <v>54</v>
      </c>
      <c r="B122" s="85">
        <f>B99+B101+B102</f>
        <v>0.36224999999999996</v>
      </c>
      <c r="C122" s="85">
        <f t="shared" ref="C122:L122" si="11">C99+C101+C102</f>
        <v>0.33574999999999999</v>
      </c>
      <c r="D122" s="85">
        <f t="shared" si="11"/>
        <v>0.42025000000000001</v>
      </c>
      <c r="E122" s="85">
        <f t="shared" si="11"/>
        <v>0.42025000000000001</v>
      </c>
      <c r="F122" s="85">
        <f t="shared" si="11"/>
        <v>0.14850000000000002</v>
      </c>
      <c r="G122" s="85">
        <f t="shared" si="11"/>
        <v>2.4060000000000001</v>
      </c>
      <c r="H122" s="85">
        <f t="shared" si="11"/>
        <v>3.8420000000000001</v>
      </c>
      <c r="I122" s="85">
        <f t="shared" si="11"/>
        <v>0.70550000000000002</v>
      </c>
      <c r="J122" s="85">
        <f t="shared" si="11"/>
        <v>0.48400000000000004</v>
      </c>
      <c r="K122" s="85">
        <f t="shared" si="11"/>
        <v>1.3859999999999999</v>
      </c>
      <c r="L122" s="85">
        <f t="shared" si="11"/>
        <v>0</v>
      </c>
      <c r="M122" s="126"/>
    </row>
    <row r="123" spans="1:13" s="77" customFormat="1" ht="13.5" thickBot="1" x14ac:dyDescent="0.35">
      <c r="A123" s="86" t="s">
        <v>52</v>
      </c>
      <c r="B123" s="87">
        <f>B100+B103+SUM(B107:B120)</f>
        <v>0.26790000000000008</v>
      </c>
      <c r="C123" s="87">
        <f t="shared" ref="C123:L123" si="12">C100+C103+SUM(C107:C120)</f>
        <v>0.25490000000000007</v>
      </c>
      <c r="D123" s="87">
        <f t="shared" si="12"/>
        <v>0.24590000000000006</v>
      </c>
      <c r="E123" s="87">
        <f t="shared" si="12"/>
        <v>0.2919000000000001</v>
      </c>
      <c r="F123" s="87">
        <f t="shared" si="12"/>
        <v>1E-3</v>
      </c>
      <c r="G123" s="87">
        <f t="shared" si="12"/>
        <v>2.3024</v>
      </c>
      <c r="H123" s="87">
        <f t="shared" si="12"/>
        <v>4.2893999999999997</v>
      </c>
      <c r="I123" s="87">
        <f t="shared" si="12"/>
        <v>0.33290000000000008</v>
      </c>
      <c r="J123" s="87">
        <f t="shared" si="12"/>
        <v>7.0000000000000001E-3</v>
      </c>
      <c r="K123" s="87">
        <f t="shared" si="12"/>
        <v>6.0000000000000001E-3</v>
      </c>
      <c r="L123" s="87">
        <f t="shared" si="12"/>
        <v>4.5499999999999999E-2</v>
      </c>
      <c r="M123" s="126"/>
    </row>
    <row r="124" spans="1:13" s="77" customFormat="1" ht="13.5" thickBot="1" x14ac:dyDescent="0.35">
      <c r="A124" s="88" t="s">
        <v>31</v>
      </c>
      <c r="B124" s="89">
        <f>SUM(B98:B120)</f>
        <v>0.94215000000000015</v>
      </c>
      <c r="C124" s="89">
        <f t="shared" ref="C124:L124" si="13">SUM(C98:C120)</f>
        <v>0.86665000000000014</v>
      </c>
      <c r="D124" s="89">
        <f t="shared" si="13"/>
        <v>1.04715</v>
      </c>
      <c r="E124" s="89">
        <f t="shared" si="13"/>
        <v>1.1061500000000004</v>
      </c>
      <c r="F124" s="89">
        <f t="shared" si="13"/>
        <v>0.14950000000000002</v>
      </c>
      <c r="G124" s="89">
        <f t="shared" si="13"/>
        <v>4.7083999999999993</v>
      </c>
      <c r="H124" s="89">
        <f t="shared" si="13"/>
        <v>8.1313999999999993</v>
      </c>
      <c r="I124" s="89">
        <f t="shared" si="13"/>
        <v>1.4034</v>
      </c>
      <c r="J124" s="89">
        <f t="shared" si="13"/>
        <v>0.36899999999999999</v>
      </c>
      <c r="K124" s="89">
        <f t="shared" si="13"/>
        <v>0.91199999999999981</v>
      </c>
      <c r="L124" s="90">
        <f t="shared" si="13"/>
        <v>0.3095</v>
      </c>
      <c r="M124" s="130"/>
    </row>
    <row r="125" spans="1:13" s="77" customFormat="1" x14ac:dyDescent="0.25"/>
    <row r="126" spans="1:13" s="77" customFormat="1" x14ac:dyDescent="0.25">
      <c r="C126" s="77" t="s">
        <v>16</v>
      </c>
    </row>
    <row r="127" spans="1:13" s="77" customFormat="1" ht="13.5" thickBot="1" x14ac:dyDescent="0.35">
      <c r="A127" s="1" t="s">
        <v>32</v>
      </c>
    </row>
    <row r="128" spans="1:13" s="77" customFormat="1" x14ac:dyDescent="0.25">
      <c r="A128" s="18" t="s">
        <v>33</v>
      </c>
      <c r="B128" s="135">
        <v>0.2</v>
      </c>
      <c r="E128" s="13"/>
      <c r="F128" s="13"/>
      <c r="G128" s="13"/>
    </row>
    <row r="129" spans="1:13" s="77" customFormat="1" x14ac:dyDescent="0.25">
      <c r="A129" s="20" t="s">
        <v>34</v>
      </c>
      <c r="B129" s="21">
        <v>0.4</v>
      </c>
      <c r="E129" s="136"/>
      <c r="F129" s="137"/>
      <c r="G129" s="136"/>
    </row>
    <row r="130" spans="1:13" s="77" customFormat="1" ht="13" thickBot="1" x14ac:dyDescent="0.3">
      <c r="A130" s="22" t="s">
        <v>35</v>
      </c>
      <c r="B130" s="23">
        <v>0.4</v>
      </c>
    </row>
    <row r="131" spans="1:13" s="77" customFormat="1" x14ac:dyDescent="0.25">
      <c r="A131" s="16" t="s">
        <v>36</v>
      </c>
      <c r="B131" s="17">
        <f>SUM(B128:B130)</f>
        <v>1</v>
      </c>
    </row>
    <row r="132" spans="1:13" s="77" customFormat="1" x14ac:dyDescent="0.25"/>
    <row r="133" spans="1:13" s="77" customFormat="1" ht="13.5" thickBot="1" x14ac:dyDescent="0.35">
      <c r="A133" s="1" t="s">
        <v>6</v>
      </c>
      <c r="D133" s="104" t="str">
        <f>$B$15</f>
        <v>2007 U.S. Dollars per mile</v>
      </c>
    </row>
    <row r="134" spans="1:13" s="77" customFormat="1" ht="25.5" thickBot="1" x14ac:dyDescent="0.3">
      <c r="A134" s="134" t="str">
        <f>A64</f>
        <v>Mode</v>
      </c>
      <c r="B134" s="247" t="str">
        <f t="shared" ref="B134:L134" si="14">B64</f>
        <v>Average Car</v>
      </c>
      <c r="C134" s="245" t="str">
        <f t="shared" si="14"/>
        <v>Compact Car</v>
      </c>
      <c r="D134" s="245" t="str">
        <f t="shared" si="14"/>
        <v>Electric Car</v>
      </c>
      <c r="E134" s="245" t="str">
        <f t="shared" si="14"/>
        <v>Van or Pickup</v>
      </c>
      <c r="F134" s="245" t="str">
        <f t="shared" si="14"/>
        <v>Rideshare Passenger</v>
      </c>
      <c r="G134" s="245" t="str">
        <f t="shared" si="14"/>
        <v>Diesel Bus</v>
      </c>
      <c r="H134" s="245" t="str">
        <f t="shared" si="14"/>
        <v>Electric Trolley</v>
      </c>
      <c r="I134" s="245" t="str">
        <f t="shared" si="14"/>
        <v>Motor-cycle</v>
      </c>
      <c r="J134" s="245" t="str">
        <f t="shared" si="14"/>
        <v>Bicycle</v>
      </c>
      <c r="K134" s="245" t="str">
        <f t="shared" si="14"/>
        <v>Walk</v>
      </c>
      <c r="L134" s="248" t="str">
        <f t="shared" si="14"/>
        <v>Telework</v>
      </c>
      <c r="M134" s="91" t="s">
        <v>55</v>
      </c>
    </row>
    <row r="135" spans="1:13" s="77" customFormat="1" ht="13" thickBot="1" x14ac:dyDescent="0.3">
      <c r="A135" s="132" t="str">
        <f>A65</f>
        <v>Average Occupancy</v>
      </c>
      <c r="B135" s="171">
        <f t="shared" ref="B135:B141" si="15">(B32*$B$128)+(B65*$B$129)+(B97*$B$130)</f>
        <v>1.4200000000000002</v>
      </c>
      <c r="C135" s="172">
        <f t="shared" ref="C135:L135" si="16">(C32*$B$128)+(C65*$B$129)+(C97*$B$130)</f>
        <v>1.4200000000000002</v>
      </c>
      <c r="D135" s="172">
        <f t="shared" si="16"/>
        <v>1.4200000000000002</v>
      </c>
      <c r="E135" s="172">
        <f t="shared" si="16"/>
        <v>1.4200000000000002</v>
      </c>
      <c r="F135" s="172">
        <f t="shared" si="16"/>
        <v>1</v>
      </c>
      <c r="G135" s="172">
        <f t="shared" si="16"/>
        <v>10.199999999999999</v>
      </c>
      <c r="H135" s="172">
        <f t="shared" si="16"/>
        <v>14</v>
      </c>
      <c r="I135" s="172">
        <f t="shared" si="16"/>
        <v>1</v>
      </c>
      <c r="J135" s="172">
        <f t="shared" si="16"/>
        <v>1</v>
      </c>
      <c r="K135" s="172">
        <f t="shared" si="16"/>
        <v>1</v>
      </c>
      <c r="L135" s="173">
        <f t="shared" si="16"/>
        <v>1</v>
      </c>
      <c r="M135" s="126"/>
    </row>
    <row r="136" spans="1:13" s="77" customFormat="1" x14ac:dyDescent="0.25">
      <c r="A136" s="138" t="str">
        <f t="shared" ref="A136:A141" si="17">A33</f>
        <v>Vehicle Ownership</v>
      </c>
      <c r="B136" s="45">
        <f t="shared" si="15"/>
        <v>0.27200000000000002</v>
      </c>
      <c r="C136" s="46">
        <f t="shared" ref="C136:L136" si="18">(C33*$B$128)+(C66*$B$129)+(C98*$B$130)</f>
        <v>0.23899999999999999</v>
      </c>
      <c r="D136" s="46">
        <f t="shared" si="18"/>
        <v>0.34100000000000008</v>
      </c>
      <c r="E136" s="46">
        <f t="shared" si="18"/>
        <v>0.35399999999999998</v>
      </c>
      <c r="F136" s="46">
        <f t="shared" si="18"/>
        <v>0</v>
      </c>
      <c r="G136" s="46">
        <f t="shared" si="18"/>
        <v>0</v>
      </c>
      <c r="H136" s="46">
        <f t="shared" si="18"/>
        <v>0</v>
      </c>
      <c r="I136" s="46">
        <f t="shared" si="18"/>
        <v>0.33300000000000007</v>
      </c>
      <c r="J136" s="46">
        <f t="shared" si="18"/>
        <v>6.6000000000000003E-2</v>
      </c>
      <c r="K136" s="46">
        <f t="shared" si="18"/>
        <v>0</v>
      </c>
      <c r="L136" s="78">
        <f t="shared" si="18"/>
        <v>0.26400000000000001</v>
      </c>
      <c r="M136" s="126" t="s">
        <v>50</v>
      </c>
    </row>
    <row r="137" spans="1:13" s="77" customFormat="1" x14ac:dyDescent="0.25">
      <c r="A137" s="139" t="str">
        <f t="shared" si="17"/>
        <v>Vehicle Operation</v>
      </c>
      <c r="B137" s="48">
        <f t="shared" si="15"/>
        <v>0.16400000000000001</v>
      </c>
      <c r="C137" s="44">
        <f t="shared" ref="C137:L137" si="19">(C34*$B$128)+(C67*$B$129)+(C99*$B$130)</f>
        <v>0.11899999999999999</v>
      </c>
      <c r="D137" s="44">
        <f t="shared" si="19"/>
        <v>0.23060000000000003</v>
      </c>
      <c r="E137" s="44">
        <f t="shared" si="19"/>
        <v>0.23060000000000003</v>
      </c>
      <c r="F137" s="44">
        <f t="shared" si="19"/>
        <v>3.6000000000000003E-3</v>
      </c>
      <c r="G137" s="44">
        <f t="shared" si="19"/>
        <v>2.4948000000000001</v>
      </c>
      <c r="H137" s="44">
        <f t="shared" si="19"/>
        <v>3.2434000000000003</v>
      </c>
      <c r="I137" s="44">
        <f t="shared" si="19"/>
        <v>7.1199999999999999E-2</v>
      </c>
      <c r="J137" s="44">
        <f t="shared" si="19"/>
        <v>2.5999999999999999E-2</v>
      </c>
      <c r="K137" s="44">
        <f t="shared" si="19"/>
        <v>5.3000000000000005E-2</v>
      </c>
      <c r="L137" s="79">
        <f t="shared" si="19"/>
        <v>0</v>
      </c>
      <c r="M137" s="126" t="s">
        <v>51</v>
      </c>
    </row>
    <row r="138" spans="1:13" s="77" customFormat="1" x14ac:dyDescent="0.25">
      <c r="A138" s="139" t="str">
        <f t="shared" si="17"/>
        <v>Operating Subsidy</v>
      </c>
      <c r="B138" s="48">
        <f t="shared" si="15"/>
        <v>0</v>
      </c>
      <c r="C138" s="44">
        <f t="shared" ref="C138:L138" si="20">(C35*$B$128)+(C68*$B$129)+(C100*$B$130)</f>
        <v>0</v>
      </c>
      <c r="D138" s="44">
        <f t="shared" si="20"/>
        <v>0</v>
      </c>
      <c r="E138" s="44">
        <f t="shared" si="20"/>
        <v>0</v>
      </c>
      <c r="F138" s="44">
        <f t="shared" si="20"/>
        <v>0</v>
      </c>
      <c r="G138" s="44">
        <f t="shared" si="20"/>
        <v>3.3660000000000005</v>
      </c>
      <c r="H138" s="44">
        <f t="shared" si="20"/>
        <v>5.3592000000000004</v>
      </c>
      <c r="I138" s="44">
        <f t="shared" si="20"/>
        <v>0</v>
      </c>
      <c r="J138" s="44">
        <f t="shared" si="20"/>
        <v>0</v>
      </c>
      <c r="K138" s="44">
        <f t="shared" si="20"/>
        <v>0</v>
      </c>
      <c r="L138" s="79">
        <f t="shared" si="20"/>
        <v>0</v>
      </c>
      <c r="M138" s="126" t="s">
        <v>52</v>
      </c>
    </row>
    <row r="139" spans="1:13" s="77" customFormat="1" x14ac:dyDescent="0.25">
      <c r="A139" s="139" t="str">
        <f t="shared" si="17"/>
        <v>Travel Time</v>
      </c>
      <c r="B139" s="48">
        <f>(B36*$B$128)+(B69*$B$129)+(B101*$B$130)</f>
        <v>0.14574999999999999</v>
      </c>
      <c r="C139" s="44">
        <f t="shared" ref="C139:L139" si="21">(C36*$B$128)+(C69*$B$129)+(C101*$B$130)</f>
        <v>0.14574999999999999</v>
      </c>
      <c r="D139" s="44">
        <f t="shared" si="21"/>
        <v>0.14574999999999999</v>
      </c>
      <c r="E139" s="44">
        <f t="shared" si="21"/>
        <v>0.14574999999999999</v>
      </c>
      <c r="F139" s="44">
        <f t="shared" si="21"/>
        <v>0.1</v>
      </c>
      <c r="G139" s="44">
        <f t="shared" si="21"/>
        <v>3.3474999999999997</v>
      </c>
      <c r="H139" s="44">
        <f t="shared" si="21"/>
        <v>4.375</v>
      </c>
      <c r="I139" s="44">
        <f t="shared" si="21"/>
        <v>0.11249999999999999</v>
      </c>
      <c r="J139" s="44">
        <f t="shared" si="21"/>
        <v>0.38750000000000007</v>
      </c>
      <c r="K139" s="44">
        <f t="shared" si="21"/>
        <v>1.25</v>
      </c>
      <c r="L139" s="79">
        <f t="shared" si="21"/>
        <v>0</v>
      </c>
      <c r="M139" s="126" t="s">
        <v>51</v>
      </c>
    </row>
    <row r="140" spans="1:13" s="77" customFormat="1" x14ac:dyDescent="0.25">
      <c r="A140" s="139" t="str">
        <f t="shared" si="17"/>
        <v>Internal Crash</v>
      </c>
      <c r="B140" s="48">
        <f t="shared" si="15"/>
        <v>0.11786000000000002</v>
      </c>
      <c r="C140" s="44">
        <f t="shared" ref="C140:L140" si="22">(C37*$B$128)+(C70*$B$129)+(C102*$B$130)</f>
        <v>0.13064000000000001</v>
      </c>
      <c r="D140" s="44">
        <f t="shared" si="22"/>
        <v>0.11786000000000002</v>
      </c>
      <c r="E140" s="44">
        <f t="shared" si="22"/>
        <v>0.11786000000000002</v>
      </c>
      <c r="F140" s="44">
        <f t="shared" si="22"/>
        <v>8.299999999999999E-2</v>
      </c>
      <c r="G140" s="44">
        <f t="shared" si="22"/>
        <v>4.0800000000000003E-2</v>
      </c>
      <c r="H140" s="44">
        <f t="shared" si="22"/>
        <v>5.6000000000000001E-2</v>
      </c>
      <c r="I140" s="44">
        <f t="shared" si="22"/>
        <v>0.57699999999999996</v>
      </c>
      <c r="J140" s="44">
        <f t="shared" si="22"/>
        <v>8.299999999999999E-2</v>
      </c>
      <c r="K140" s="44">
        <f t="shared" si="22"/>
        <v>8.299999999999999E-2</v>
      </c>
      <c r="L140" s="79">
        <f t="shared" si="22"/>
        <v>0</v>
      </c>
      <c r="M140" s="126" t="s">
        <v>51</v>
      </c>
    </row>
    <row r="141" spans="1:13" s="77" customFormat="1" x14ac:dyDescent="0.25">
      <c r="A141" s="139" t="str">
        <f t="shared" si="17"/>
        <v>External Crash</v>
      </c>
      <c r="B141" s="48">
        <f t="shared" si="15"/>
        <v>5.5000000000000007E-2</v>
      </c>
      <c r="C141" s="44">
        <f t="shared" ref="C141:L141" si="23">(C38*$B$128)+(C71*$B$129)+(C103*$B$130)</f>
        <v>5.3000000000000005E-2</v>
      </c>
      <c r="D141" s="44">
        <f t="shared" si="23"/>
        <v>5.5000000000000007E-2</v>
      </c>
      <c r="E141" s="44">
        <f t="shared" si="23"/>
        <v>5.5000000000000007E-2</v>
      </c>
      <c r="F141" s="44">
        <f t="shared" si="23"/>
        <v>0</v>
      </c>
      <c r="G141" s="44">
        <f t="shared" si="23"/>
        <v>0.26400000000000001</v>
      </c>
      <c r="H141" s="44">
        <f t="shared" si="23"/>
        <v>0.26400000000000001</v>
      </c>
      <c r="I141" s="44">
        <f t="shared" si="23"/>
        <v>0.10200000000000001</v>
      </c>
      <c r="J141" s="44">
        <f t="shared" si="23"/>
        <v>3.0000000000000001E-3</v>
      </c>
      <c r="K141" s="44">
        <f t="shared" si="23"/>
        <v>3.0000000000000001E-3</v>
      </c>
      <c r="L141" s="79">
        <f t="shared" si="23"/>
        <v>0</v>
      </c>
      <c r="M141" s="126" t="s">
        <v>52</v>
      </c>
    </row>
    <row r="142" spans="1:13" s="77" customFormat="1" x14ac:dyDescent="0.25">
      <c r="A142" s="8" t="s">
        <v>109</v>
      </c>
      <c r="B142" s="48">
        <f t="shared" ref="B142:L142" si="24">(B39*$B$128)+(B72*$B$129)+(B104*$B$130)</f>
        <v>0</v>
      </c>
      <c r="C142" s="44">
        <f t="shared" si="24"/>
        <v>0</v>
      </c>
      <c r="D142" s="44">
        <f t="shared" si="24"/>
        <v>0</v>
      </c>
      <c r="E142" s="44">
        <f t="shared" si="24"/>
        <v>0</v>
      </c>
      <c r="F142" s="44">
        <f t="shared" si="24"/>
        <v>0</v>
      </c>
      <c r="G142" s="44">
        <f t="shared" si="24"/>
        <v>0</v>
      </c>
      <c r="H142" s="44">
        <f t="shared" si="24"/>
        <v>0</v>
      </c>
      <c r="I142" s="44">
        <f t="shared" si="24"/>
        <v>0</v>
      </c>
      <c r="J142" s="44">
        <f t="shared" si="24"/>
        <v>-9.5000000000000015E-2</v>
      </c>
      <c r="K142" s="44">
        <f t="shared" si="24"/>
        <v>-0.24000000000000002</v>
      </c>
      <c r="L142" s="79">
        <f t="shared" si="24"/>
        <v>0</v>
      </c>
      <c r="M142" s="126" t="s">
        <v>51</v>
      </c>
    </row>
    <row r="143" spans="1:13" s="77" customFormat="1" x14ac:dyDescent="0.25">
      <c r="A143" s="8" t="s">
        <v>108</v>
      </c>
      <c r="B143" s="48">
        <f t="shared" ref="B143:L143" si="25">(B40*$B$128)+(B73*$B$129)+(B105*$B$130)</f>
        <v>0</v>
      </c>
      <c r="C143" s="44">
        <f t="shared" si="25"/>
        <v>0</v>
      </c>
      <c r="D143" s="44">
        <f t="shared" si="25"/>
        <v>0</v>
      </c>
      <c r="E143" s="44">
        <f t="shared" si="25"/>
        <v>0</v>
      </c>
      <c r="F143" s="44">
        <f t="shared" si="25"/>
        <v>0</v>
      </c>
      <c r="G143" s="44">
        <f t="shared" si="25"/>
        <v>0</v>
      </c>
      <c r="H143" s="44">
        <f t="shared" si="25"/>
        <v>0</v>
      </c>
      <c r="I143" s="44">
        <f t="shared" si="25"/>
        <v>0</v>
      </c>
      <c r="J143" s="44">
        <f t="shared" si="25"/>
        <v>-9.5000000000000015E-2</v>
      </c>
      <c r="K143" s="44">
        <f t="shared" si="25"/>
        <v>-0.24000000000000002</v>
      </c>
      <c r="L143" s="79">
        <f t="shared" si="25"/>
        <v>0</v>
      </c>
      <c r="M143" s="126" t="s">
        <v>52</v>
      </c>
    </row>
    <row r="144" spans="1:13" s="77" customFormat="1" x14ac:dyDescent="0.25">
      <c r="A144" s="139" t="str">
        <f t="shared" ref="A144:A151" si="26">A41</f>
        <v>Internal Parking</v>
      </c>
      <c r="B144" s="48">
        <f t="shared" ref="B144:B158" si="27">(B41*$B$128)+(B74*$B$129)+(B106*$B$130)</f>
        <v>6.4000000000000001E-2</v>
      </c>
      <c r="C144" s="44">
        <f t="shared" ref="C144:L144" si="28">(C41*$B$128)+(C74*$B$129)+(C106*$B$130)</f>
        <v>5.8000000000000003E-2</v>
      </c>
      <c r="D144" s="44">
        <f t="shared" si="28"/>
        <v>6.4000000000000001E-2</v>
      </c>
      <c r="E144" s="44">
        <f t="shared" si="28"/>
        <v>6.4000000000000001E-2</v>
      </c>
      <c r="F144" s="44">
        <f t="shared" si="28"/>
        <v>0</v>
      </c>
      <c r="G144" s="44">
        <f t="shared" si="28"/>
        <v>0</v>
      </c>
      <c r="H144" s="44">
        <f t="shared" si="28"/>
        <v>0</v>
      </c>
      <c r="I144" s="44">
        <f t="shared" si="28"/>
        <v>5.1200000000000002E-2</v>
      </c>
      <c r="J144" s="44">
        <f t="shared" si="28"/>
        <v>3.8E-3</v>
      </c>
      <c r="K144" s="44">
        <f t="shared" si="28"/>
        <v>0</v>
      </c>
      <c r="L144" s="79">
        <f t="shared" si="28"/>
        <v>0</v>
      </c>
      <c r="M144" s="126" t="s">
        <v>50</v>
      </c>
    </row>
    <row r="145" spans="1:13" s="77" customFormat="1" x14ac:dyDescent="0.25">
      <c r="A145" s="139" t="str">
        <f t="shared" si="26"/>
        <v>External Parking</v>
      </c>
      <c r="B145" s="48">
        <f t="shared" si="27"/>
        <v>6.0000000000000005E-2</v>
      </c>
      <c r="C145" s="44">
        <f t="shared" ref="C145:L145" si="29">(C42*$B$128)+(C75*$B$129)+(C107*$B$130)</f>
        <v>5.6999999999999995E-2</v>
      </c>
      <c r="D145" s="44">
        <f t="shared" si="29"/>
        <v>6.0000000000000005E-2</v>
      </c>
      <c r="E145" s="44">
        <f t="shared" si="29"/>
        <v>6.0000000000000005E-2</v>
      </c>
      <c r="F145" s="44">
        <f t="shared" si="29"/>
        <v>0</v>
      </c>
      <c r="G145" s="44">
        <f t="shared" si="29"/>
        <v>0</v>
      </c>
      <c r="H145" s="44">
        <f t="shared" si="29"/>
        <v>0</v>
      </c>
      <c r="I145" s="44">
        <f t="shared" si="29"/>
        <v>4.4600000000000001E-2</v>
      </c>
      <c r="J145" s="44">
        <f t="shared" si="29"/>
        <v>3.2000000000000006E-3</v>
      </c>
      <c r="K145" s="44">
        <f t="shared" si="29"/>
        <v>0</v>
      </c>
      <c r="L145" s="79">
        <f t="shared" si="29"/>
        <v>0</v>
      </c>
      <c r="M145" s="126" t="s">
        <v>52</v>
      </c>
    </row>
    <row r="146" spans="1:13" s="77" customFormat="1" x14ac:dyDescent="0.25">
      <c r="A146" s="139" t="str">
        <f t="shared" si="26"/>
        <v>Congestion</v>
      </c>
      <c r="B146" s="48">
        <f t="shared" si="27"/>
        <v>3.4000000000000002E-2</v>
      </c>
      <c r="C146" s="44">
        <f t="shared" ref="C146:L146" si="30">(C43*$B$128)+(C76*$B$129)+(C108*$B$130)</f>
        <v>3.4000000000000002E-2</v>
      </c>
      <c r="D146" s="44">
        <f t="shared" si="30"/>
        <v>3.4000000000000002E-2</v>
      </c>
      <c r="E146" s="44">
        <f t="shared" si="30"/>
        <v>3.4000000000000002E-2</v>
      </c>
      <c r="F146" s="44">
        <f t="shared" si="30"/>
        <v>0</v>
      </c>
      <c r="G146" s="44">
        <f t="shared" si="30"/>
        <v>7.0000000000000007E-2</v>
      </c>
      <c r="H146" s="44">
        <f t="shared" si="30"/>
        <v>7.0000000000000007E-2</v>
      </c>
      <c r="I146" s="44">
        <f t="shared" si="30"/>
        <v>3.4000000000000002E-2</v>
      </c>
      <c r="J146" s="44">
        <f t="shared" si="30"/>
        <v>2.4000000000000002E-3</v>
      </c>
      <c r="K146" s="44">
        <f t="shared" si="30"/>
        <v>1E-3</v>
      </c>
      <c r="L146" s="79">
        <f t="shared" si="30"/>
        <v>0</v>
      </c>
      <c r="M146" s="126" t="s">
        <v>52</v>
      </c>
    </row>
    <row r="147" spans="1:13" s="77" customFormat="1" x14ac:dyDescent="0.25">
      <c r="A147" s="139" t="str">
        <f t="shared" si="26"/>
        <v>Road Facilities</v>
      </c>
      <c r="B147" s="48">
        <f t="shared" si="27"/>
        <v>2.1999999999999999E-2</v>
      </c>
      <c r="C147" s="44">
        <f t="shared" ref="C147:L147" si="31">(C44*$B$128)+(C77*$B$129)+(C109*$B$130)</f>
        <v>2.1999999999999999E-2</v>
      </c>
      <c r="D147" s="44">
        <f t="shared" si="31"/>
        <v>5.3600000000000002E-2</v>
      </c>
      <c r="E147" s="44">
        <f t="shared" si="31"/>
        <v>2.9400000000000006E-2</v>
      </c>
      <c r="F147" s="44">
        <f t="shared" si="31"/>
        <v>0</v>
      </c>
      <c r="G147" s="44">
        <f t="shared" si="31"/>
        <v>4.0400000000000005E-2</v>
      </c>
      <c r="H147" s="44">
        <f t="shared" si="31"/>
        <v>4.0400000000000005E-2</v>
      </c>
      <c r="I147" s="44">
        <f t="shared" si="31"/>
        <v>1.1600000000000001E-2</v>
      </c>
      <c r="J147" s="44">
        <f t="shared" si="31"/>
        <v>1.6000000000000001E-3</v>
      </c>
      <c r="K147" s="44">
        <f t="shared" si="31"/>
        <v>1.6000000000000001E-3</v>
      </c>
      <c r="L147" s="79">
        <f t="shared" si="31"/>
        <v>0</v>
      </c>
      <c r="M147" s="126" t="s">
        <v>52</v>
      </c>
    </row>
    <row r="148" spans="1:13" s="77" customFormat="1" x14ac:dyDescent="0.25">
      <c r="A148" s="139" t="str">
        <f t="shared" si="26"/>
        <v>Land Value</v>
      </c>
      <c r="B148" s="48">
        <f t="shared" si="27"/>
        <v>3.4000000000000002E-2</v>
      </c>
      <c r="C148" s="44">
        <f t="shared" ref="C148:L148" si="32">(C45*$B$128)+(C78*$B$129)+(C110*$B$130)</f>
        <v>3.4000000000000002E-2</v>
      </c>
      <c r="D148" s="44">
        <f t="shared" si="32"/>
        <v>3.4000000000000002E-2</v>
      </c>
      <c r="E148" s="44">
        <f t="shared" si="32"/>
        <v>3.4000000000000002E-2</v>
      </c>
      <c r="F148" s="44">
        <f t="shared" si="32"/>
        <v>0</v>
      </c>
      <c r="G148" s="44">
        <f t="shared" si="32"/>
        <v>3.4000000000000002E-2</v>
      </c>
      <c r="H148" s="44">
        <f t="shared" si="32"/>
        <v>3.4000000000000002E-2</v>
      </c>
      <c r="I148" s="44">
        <f t="shared" si="32"/>
        <v>3.4000000000000002E-2</v>
      </c>
      <c r="J148" s="44">
        <f t="shared" si="32"/>
        <v>2E-3</v>
      </c>
      <c r="K148" s="44">
        <f t="shared" si="32"/>
        <v>2E-3</v>
      </c>
      <c r="L148" s="79">
        <f t="shared" si="32"/>
        <v>0</v>
      </c>
      <c r="M148" s="126" t="s">
        <v>52</v>
      </c>
    </row>
    <row r="149" spans="1:13" s="77" customFormat="1" x14ac:dyDescent="0.25">
      <c r="A149" s="139" t="str">
        <f t="shared" si="26"/>
        <v>Traffic Services</v>
      </c>
      <c r="B149" s="48">
        <f t="shared" si="27"/>
        <v>1.2E-2</v>
      </c>
      <c r="C149" s="44">
        <f t="shared" ref="C149:L149" si="33">(C46*$B$128)+(C79*$B$129)+(C111*$B$130)</f>
        <v>1.2E-2</v>
      </c>
      <c r="D149" s="44">
        <f t="shared" si="33"/>
        <v>1.2E-2</v>
      </c>
      <c r="E149" s="44">
        <f t="shared" si="33"/>
        <v>1.2E-2</v>
      </c>
      <c r="F149" s="44">
        <f t="shared" si="33"/>
        <v>0</v>
      </c>
      <c r="G149" s="44">
        <f t="shared" si="33"/>
        <v>1.2E-2</v>
      </c>
      <c r="H149" s="44">
        <f t="shared" si="33"/>
        <v>1.2E-2</v>
      </c>
      <c r="I149" s="44">
        <f t="shared" si="33"/>
        <v>1.2E-2</v>
      </c>
      <c r="J149" s="44">
        <f t="shared" si="33"/>
        <v>8.0000000000000004E-4</v>
      </c>
      <c r="K149" s="44">
        <f t="shared" si="33"/>
        <v>8.0000000000000004E-4</v>
      </c>
      <c r="L149" s="79">
        <f t="shared" si="33"/>
        <v>8.0000000000000004E-4</v>
      </c>
      <c r="M149" s="126" t="s">
        <v>52</v>
      </c>
    </row>
    <row r="150" spans="1:13" s="77" customFormat="1" x14ac:dyDescent="0.25">
      <c r="A150" s="139" t="str">
        <f t="shared" si="26"/>
        <v>Transport Diversity</v>
      </c>
      <c r="B150" s="48">
        <f t="shared" si="27"/>
        <v>7.000000000000001E-3</v>
      </c>
      <c r="C150" s="44">
        <f t="shared" ref="C150:L150" si="34">(C47*$B$128)+(C80*$B$129)+(C112*$B$130)</f>
        <v>7.000000000000001E-3</v>
      </c>
      <c r="D150" s="44">
        <f t="shared" si="34"/>
        <v>7.000000000000001E-3</v>
      </c>
      <c r="E150" s="44">
        <f t="shared" si="34"/>
        <v>7.000000000000001E-3</v>
      </c>
      <c r="F150" s="44">
        <f t="shared" si="34"/>
        <v>0</v>
      </c>
      <c r="G150" s="44">
        <f t="shared" si="34"/>
        <v>0</v>
      </c>
      <c r="H150" s="44">
        <f t="shared" si="34"/>
        <v>0</v>
      </c>
      <c r="I150" s="44">
        <f t="shared" si="34"/>
        <v>7.000000000000001E-3</v>
      </c>
      <c r="J150" s="44">
        <f t="shared" si="34"/>
        <v>0</v>
      </c>
      <c r="K150" s="44">
        <f t="shared" si="34"/>
        <v>0</v>
      </c>
      <c r="L150" s="79">
        <f t="shared" si="34"/>
        <v>0</v>
      </c>
      <c r="M150" s="126" t="s">
        <v>52</v>
      </c>
    </row>
    <row r="151" spans="1:13" s="77" customFormat="1" x14ac:dyDescent="0.25">
      <c r="A151" s="139" t="str">
        <f t="shared" si="26"/>
        <v>Air Pollution</v>
      </c>
      <c r="B151" s="48">
        <f t="shared" si="27"/>
        <v>3.4799999999999998E-2</v>
      </c>
      <c r="C151" s="44">
        <f t="shared" ref="C151:L151" si="35">(C48*$B$128)+(C81*$B$129)+(C113*$B$130)</f>
        <v>2.8200000000000003E-2</v>
      </c>
      <c r="D151" s="44">
        <f t="shared" si="35"/>
        <v>8.7999999999999988E-3</v>
      </c>
      <c r="E151" s="44">
        <f t="shared" si="35"/>
        <v>6.2800000000000009E-2</v>
      </c>
      <c r="F151" s="44">
        <f t="shared" si="35"/>
        <v>1.2000000000000001E-3</v>
      </c>
      <c r="G151" s="44">
        <f t="shared" si="35"/>
        <v>0.1062</v>
      </c>
      <c r="H151" s="44">
        <f t="shared" si="35"/>
        <v>4.3600000000000007E-2</v>
      </c>
      <c r="I151" s="44">
        <f t="shared" si="35"/>
        <v>5.7999999999999996E-2</v>
      </c>
      <c r="J151" s="44">
        <f t="shared" si="35"/>
        <v>0</v>
      </c>
      <c r="K151" s="44">
        <f t="shared" si="35"/>
        <v>0</v>
      </c>
      <c r="L151" s="79">
        <f t="shared" si="35"/>
        <v>0</v>
      </c>
      <c r="M151" s="126" t="s">
        <v>52</v>
      </c>
    </row>
    <row r="152" spans="1:13" s="77" customFormat="1" x14ac:dyDescent="0.25">
      <c r="A152" s="139" t="s">
        <v>104</v>
      </c>
      <c r="B152" s="48">
        <f t="shared" si="27"/>
        <v>1.66E-2</v>
      </c>
      <c r="C152" s="44">
        <f t="shared" ref="C152:L152" si="36">(C49*$B$128)+(C82*$B$129)+(C114*$B$130)</f>
        <v>1.2800000000000001E-2</v>
      </c>
      <c r="D152" s="44">
        <f t="shared" si="36"/>
        <v>4.1999999999999997E-3</v>
      </c>
      <c r="E152" s="44">
        <f t="shared" si="36"/>
        <v>2.3200000000000002E-2</v>
      </c>
      <c r="F152" s="44">
        <f t="shared" si="36"/>
        <v>0</v>
      </c>
      <c r="G152" s="44">
        <f t="shared" si="36"/>
        <v>8.3999999999999991E-2</v>
      </c>
      <c r="H152" s="44">
        <f t="shared" si="36"/>
        <v>2.7800000000000002E-2</v>
      </c>
      <c r="I152" s="44">
        <f t="shared" si="36"/>
        <v>8.6E-3</v>
      </c>
      <c r="J152" s="44">
        <f t="shared" si="36"/>
        <v>0</v>
      </c>
      <c r="K152" s="44">
        <f t="shared" si="36"/>
        <v>0</v>
      </c>
      <c r="L152" s="79">
        <f t="shared" si="36"/>
        <v>0</v>
      </c>
      <c r="M152" s="126" t="s">
        <v>52</v>
      </c>
    </row>
    <row r="153" spans="1:13" s="77" customFormat="1" x14ac:dyDescent="0.25">
      <c r="A153" s="139" t="str">
        <f t="shared" ref="A153:A158" si="37">A50</f>
        <v>Noise</v>
      </c>
      <c r="B153" s="48">
        <f t="shared" si="27"/>
        <v>1.06E-2</v>
      </c>
      <c r="C153" s="44">
        <f t="shared" ref="C153:L153" si="38">(C50*$B$128)+(C83*$B$129)+(C115*$B$130)</f>
        <v>1.06E-2</v>
      </c>
      <c r="D153" s="44">
        <f t="shared" si="38"/>
        <v>4.0000000000000001E-3</v>
      </c>
      <c r="E153" s="44">
        <f t="shared" si="38"/>
        <v>1.06E-2</v>
      </c>
      <c r="F153" s="44">
        <f t="shared" si="38"/>
        <v>0</v>
      </c>
      <c r="G153" s="44">
        <f t="shared" si="38"/>
        <v>5.2800000000000007E-2</v>
      </c>
      <c r="H153" s="44">
        <f t="shared" si="38"/>
        <v>3.2000000000000001E-2</v>
      </c>
      <c r="I153" s="44">
        <f t="shared" si="38"/>
        <v>0.10560000000000001</v>
      </c>
      <c r="J153" s="44">
        <f t="shared" si="38"/>
        <v>0</v>
      </c>
      <c r="K153" s="44">
        <f t="shared" si="38"/>
        <v>0</v>
      </c>
      <c r="L153" s="79">
        <f t="shared" si="38"/>
        <v>0</v>
      </c>
      <c r="M153" s="126" t="s">
        <v>52</v>
      </c>
    </row>
    <row r="154" spans="1:13" s="77" customFormat="1" x14ac:dyDescent="0.25">
      <c r="A154" s="139" t="str">
        <f t="shared" si="37"/>
        <v>Resource Externalities</v>
      </c>
      <c r="B154" s="48">
        <f t="shared" si="27"/>
        <v>3.8800000000000001E-2</v>
      </c>
      <c r="C154" s="44">
        <f t="shared" ref="C154:L154" si="39">(C51*$B$128)+(C84*$B$129)+(C116*$B$130)</f>
        <v>3.2000000000000001E-2</v>
      </c>
      <c r="D154" s="44">
        <f t="shared" si="39"/>
        <v>1.5800000000000002E-2</v>
      </c>
      <c r="E154" s="44">
        <f t="shared" si="39"/>
        <v>5.04E-2</v>
      </c>
      <c r="F154" s="44">
        <f t="shared" si="39"/>
        <v>1E-3</v>
      </c>
      <c r="G154" s="44">
        <f t="shared" si="39"/>
        <v>0.19360000000000002</v>
      </c>
      <c r="H154" s="44">
        <f t="shared" si="39"/>
        <v>6.4600000000000005E-2</v>
      </c>
      <c r="I154" s="44">
        <f t="shared" si="39"/>
        <v>1.54E-2</v>
      </c>
      <c r="J154" s="44">
        <f t="shared" si="39"/>
        <v>0</v>
      </c>
      <c r="K154" s="44">
        <f t="shared" si="39"/>
        <v>0</v>
      </c>
      <c r="L154" s="79">
        <f t="shared" si="39"/>
        <v>4.0000000000000001E-3</v>
      </c>
      <c r="M154" s="126" t="s">
        <v>52</v>
      </c>
    </row>
    <row r="155" spans="1:13" s="77" customFormat="1" x14ac:dyDescent="0.25">
      <c r="A155" s="139" t="str">
        <f t="shared" si="37"/>
        <v>Barrier Effect</v>
      </c>
      <c r="B155" s="48">
        <f t="shared" si="27"/>
        <v>1.38E-2</v>
      </c>
      <c r="C155" s="44">
        <f t="shared" ref="C155:L155" si="40">(C52*$B$128)+(C85*$B$129)+(C117*$B$130)</f>
        <v>1.38E-2</v>
      </c>
      <c r="D155" s="44">
        <f t="shared" si="40"/>
        <v>1.38E-2</v>
      </c>
      <c r="E155" s="44">
        <f t="shared" si="40"/>
        <v>1.38E-2</v>
      </c>
      <c r="F155" s="44">
        <f t="shared" si="40"/>
        <v>0</v>
      </c>
      <c r="G155" s="44">
        <f t="shared" si="40"/>
        <v>2.2800000000000001E-2</v>
      </c>
      <c r="H155" s="44">
        <f t="shared" si="40"/>
        <v>2.2800000000000001E-2</v>
      </c>
      <c r="I155" s="44">
        <f t="shared" si="40"/>
        <v>1.38E-2</v>
      </c>
      <c r="J155" s="44">
        <f t="shared" si="40"/>
        <v>6.0000000000000006E-4</v>
      </c>
      <c r="K155" s="44">
        <f t="shared" si="40"/>
        <v>0</v>
      </c>
      <c r="L155" s="79">
        <f t="shared" si="40"/>
        <v>0</v>
      </c>
      <c r="M155" s="126" t="s">
        <v>52</v>
      </c>
    </row>
    <row r="156" spans="1:13" s="77" customFormat="1" x14ac:dyDescent="0.25">
      <c r="A156" s="139" t="str">
        <f t="shared" si="37"/>
        <v>Land Use Impacts</v>
      </c>
      <c r="B156" s="48">
        <f t="shared" si="27"/>
        <v>6.6400000000000001E-2</v>
      </c>
      <c r="C156" s="44">
        <f t="shared" ref="C156:L156" si="41">(C53*$B$128)+(C86*$B$129)+(C118*$B$130)</f>
        <v>6.6400000000000001E-2</v>
      </c>
      <c r="D156" s="44">
        <f t="shared" si="41"/>
        <v>6.6400000000000001E-2</v>
      </c>
      <c r="E156" s="44">
        <f t="shared" si="41"/>
        <v>6.6400000000000001E-2</v>
      </c>
      <c r="F156" s="44">
        <f t="shared" si="41"/>
        <v>0</v>
      </c>
      <c r="G156" s="44">
        <f t="shared" si="41"/>
        <v>0</v>
      </c>
      <c r="H156" s="44">
        <f t="shared" si="41"/>
        <v>0</v>
      </c>
      <c r="I156" s="44">
        <f t="shared" si="41"/>
        <v>6.6400000000000001E-2</v>
      </c>
      <c r="J156" s="44">
        <f t="shared" si="41"/>
        <v>0</v>
      </c>
      <c r="K156" s="44">
        <f t="shared" si="41"/>
        <v>0</v>
      </c>
      <c r="L156" s="79">
        <f t="shared" si="41"/>
        <v>6.6400000000000001E-2</v>
      </c>
      <c r="M156" s="126" t="s">
        <v>52</v>
      </c>
    </row>
    <row r="157" spans="1:13" s="77" customFormat="1" x14ac:dyDescent="0.25">
      <c r="A157" s="139" t="str">
        <f t="shared" si="37"/>
        <v>Water Pollution</v>
      </c>
      <c r="B157" s="48">
        <f t="shared" si="27"/>
        <v>1.4000000000000002E-2</v>
      </c>
      <c r="C157" s="44">
        <f t="shared" ref="C157:L157" si="42">(C54*$B$128)+(C87*$B$129)+(C119*$B$130)</f>
        <v>1.4000000000000002E-2</v>
      </c>
      <c r="D157" s="44">
        <f t="shared" si="42"/>
        <v>7.000000000000001E-3</v>
      </c>
      <c r="E157" s="44">
        <f t="shared" si="42"/>
        <v>1.4000000000000002E-2</v>
      </c>
      <c r="F157" s="44">
        <f t="shared" si="42"/>
        <v>0</v>
      </c>
      <c r="G157" s="44">
        <f t="shared" si="42"/>
        <v>1.4000000000000002E-2</v>
      </c>
      <c r="H157" s="44">
        <f t="shared" si="42"/>
        <v>7.000000000000001E-3</v>
      </c>
      <c r="I157" s="44">
        <f t="shared" si="42"/>
        <v>1.4000000000000002E-2</v>
      </c>
      <c r="J157" s="44">
        <f t="shared" si="42"/>
        <v>0</v>
      </c>
      <c r="K157" s="44">
        <f t="shared" si="42"/>
        <v>0</v>
      </c>
      <c r="L157" s="79">
        <f t="shared" si="42"/>
        <v>0</v>
      </c>
      <c r="M157" s="126" t="s">
        <v>52</v>
      </c>
    </row>
    <row r="158" spans="1:13" s="77" customFormat="1" ht="13" thickBot="1" x14ac:dyDescent="0.3">
      <c r="A158" s="132" t="str">
        <f t="shared" si="37"/>
        <v>Waste</v>
      </c>
      <c r="B158" s="50">
        <f t="shared" si="27"/>
        <v>4.0000000000000007E-4</v>
      </c>
      <c r="C158" s="51">
        <f t="shared" ref="C158:L158" si="43">(C55*$B$128)+(C88*$B$129)+(C120*$B$130)</f>
        <v>4.0000000000000007E-4</v>
      </c>
      <c r="D158" s="51">
        <f t="shared" si="43"/>
        <v>4.0000000000000007E-4</v>
      </c>
      <c r="E158" s="51">
        <f t="shared" si="43"/>
        <v>4.0000000000000007E-4</v>
      </c>
      <c r="F158" s="51">
        <f t="shared" si="43"/>
        <v>0</v>
      </c>
      <c r="G158" s="51">
        <f t="shared" si="43"/>
        <v>4.0000000000000007E-4</v>
      </c>
      <c r="H158" s="51">
        <f t="shared" si="43"/>
        <v>4.0000000000000007E-4</v>
      </c>
      <c r="I158" s="51">
        <f t="shared" si="43"/>
        <v>4.0000000000000007E-4</v>
      </c>
      <c r="J158" s="51">
        <f t="shared" si="43"/>
        <v>0</v>
      </c>
      <c r="K158" s="51">
        <f t="shared" si="43"/>
        <v>0</v>
      </c>
      <c r="L158" s="80">
        <f t="shared" si="43"/>
        <v>0</v>
      </c>
      <c r="M158" s="126" t="s">
        <v>52</v>
      </c>
    </row>
    <row r="159" spans="1:13" s="77" customFormat="1" ht="13" x14ac:dyDescent="0.3">
      <c r="A159" s="82" t="s">
        <v>53</v>
      </c>
      <c r="B159" s="83">
        <f>B136+B144</f>
        <v>0.33600000000000002</v>
      </c>
      <c r="C159" s="83">
        <f t="shared" ref="C159:L159" si="44">C136+C144</f>
        <v>0.29699999999999999</v>
      </c>
      <c r="D159" s="83">
        <f t="shared" si="44"/>
        <v>0.40500000000000008</v>
      </c>
      <c r="E159" s="83">
        <f t="shared" si="44"/>
        <v>0.41799999999999998</v>
      </c>
      <c r="F159" s="83">
        <f t="shared" si="44"/>
        <v>0</v>
      </c>
      <c r="G159" s="83">
        <f t="shared" si="44"/>
        <v>0</v>
      </c>
      <c r="H159" s="83">
        <f t="shared" si="44"/>
        <v>0</v>
      </c>
      <c r="I159" s="83">
        <f t="shared" si="44"/>
        <v>0.3842000000000001</v>
      </c>
      <c r="J159" s="83">
        <f t="shared" si="44"/>
        <v>6.9800000000000001E-2</v>
      </c>
      <c r="K159" s="83">
        <f t="shared" si="44"/>
        <v>0</v>
      </c>
      <c r="L159" s="83">
        <f t="shared" si="44"/>
        <v>0.26400000000000001</v>
      </c>
      <c r="M159" s="126"/>
    </row>
    <row r="160" spans="1:13" s="77" customFormat="1" ht="13" x14ac:dyDescent="0.3">
      <c r="A160" s="84" t="s">
        <v>54</v>
      </c>
      <c r="B160" s="85">
        <f>B137+B139+B140</f>
        <v>0.42760999999999999</v>
      </c>
      <c r="C160" s="85">
        <f t="shared" ref="C160:L160" si="45">C137+C139+C140</f>
        <v>0.39539000000000002</v>
      </c>
      <c r="D160" s="85">
        <f t="shared" si="45"/>
        <v>0.49421000000000004</v>
      </c>
      <c r="E160" s="85">
        <f t="shared" si="45"/>
        <v>0.49421000000000004</v>
      </c>
      <c r="F160" s="85">
        <f t="shared" si="45"/>
        <v>0.18659999999999999</v>
      </c>
      <c r="G160" s="85">
        <f t="shared" si="45"/>
        <v>5.8830999999999998</v>
      </c>
      <c r="H160" s="85">
        <f t="shared" si="45"/>
        <v>7.6744000000000003</v>
      </c>
      <c r="I160" s="85">
        <f t="shared" si="45"/>
        <v>0.76069999999999993</v>
      </c>
      <c r="J160" s="85">
        <f t="shared" si="45"/>
        <v>0.49650000000000005</v>
      </c>
      <c r="K160" s="85">
        <f t="shared" si="45"/>
        <v>1.3859999999999999</v>
      </c>
      <c r="L160" s="85">
        <f t="shared" si="45"/>
        <v>0</v>
      </c>
      <c r="M160" s="126"/>
    </row>
    <row r="161" spans="1:13" s="77" customFormat="1" ht="13.5" thickBot="1" x14ac:dyDescent="0.35">
      <c r="A161" s="86" t="s">
        <v>52</v>
      </c>
      <c r="B161" s="87">
        <f>B138+B141+SUM(B145:B158)</f>
        <v>0.41940000000000005</v>
      </c>
      <c r="C161" s="87">
        <f t="shared" ref="C161:L161" si="46">C138+C141+SUM(C145:C158)</f>
        <v>0.39720000000000005</v>
      </c>
      <c r="D161" s="87">
        <f t="shared" si="46"/>
        <v>0.37600000000000006</v>
      </c>
      <c r="E161" s="87">
        <f t="shared" si="46"/>
        <v>0.47300000000000003</v>
      </c>
      <c r="F161" s="87">
        <f t="shared" si="46"/>
        <v>2.2000000000000001E-3</v>
      </c>
      <c r="G161" s="87">
        <f t="shared" si="46"/>
        <v>4.2602000000000011</v>
      </c>
      <c r="H161" s="87">
        <f t="shared" si="46"/>
        <v>5.9778000000000002</v>
      </c>
      <c r="I161" s="87">
        <f t="shared" si="46"/>
        <v>0.52740000000000009</v>
      </c>
      <c r="J161" s="87">
        <f t="shared" si="46"/>
        <v>1.3600000000000001E-2</v>
      </c>
      <c r="K161" s="87">
        <f t="shared" si="46"/>
        <v>8.4000000000000012E-3</v>
      </c>
      <c r="L161" s="87">
        <f t="shared" si="46"/>
        <v>7.1199999999999999E-2</v>
      </c>
      <c r="M161" s="126"/>
    </row>
    <row r="162" spans="1:13" s="77" customFormat="1" ht="13.5" thickBot="1" x14ac:dyDescent="0.35">
      <c r="A162" s="88" t="s">
        <v>31</v>
      </c>
      <c r="B162" s="89">
        <f>SUM(B136:B158)</f>
        <v>1.1830100000000001</v>
      </c>
      <c r="C162" s="89">
        <f t="shared" ref="C162:L162" si="47">SUM(C136:C158)</f>
        <v>1.0895900000000001</v>
      </c>
      <c r="D162" s="89">
        <f t="shared" si="47"/>
        <v>1.2752100000000002</v>
      </c>
      <c r="E162" s="89">
        <f t="shared" si="47"/>
        <v>1.3852100000000003</v>
      </c>
      <c r="F162" s="89">
        <f t="shared" si="47"/>
        <v>0.1888</v>
      </c>
      <c r="G162" s="89">
        <f t="shared" si="47"/>
        <v>10.143300000000002</v>
      </c>
      <c r="H162" s="89">
        <f t="shared" si="47"/>
        <v>13.652200000000001</v>
      </c>
      <c r="I162" s="89">
        <f t="shared" si="47"/>
        <v>1.6723000000000001</v>
      </c>
      <c r="J162" s="89">
        <f t="shared" si="47"/>
        <v>0.38989999999999997</v>
      </c>
      <c r="K162" s="89">
        <f t="shared" si="47"/>
        <v>0.91439999999999988</v>
      </c>
      <c r="L162" s="90">
        <f t="shared" si="47"/>
        <v>0.33520000000000005</v>
      </c>
      <c r="M162" s="130"/>
    </row>
    <row r="168" spans="1:13" ht="13" thickBot="1" x14ac:dyDescent="0.3">
      <c r="A168" s="211"/>
      <c r="B168" s="211"/>
      <c r="C168" s="77"/>
      <c r="D168" s="211"/>
      <c r="E168" s="212"/>
      <c r="F168" s="123"/>
      <c r="G168" s="77"/>
      <c r="H168" s="77"/>
      <c r="I168" s="77"/>
      <c r="J168" s="77"/>
      <c r="K168" s="175"/>
      <c r="L168" s="176"/>
      <c r="M168" s="77"/>
    </row>
    <row r="169" spans="1:13" x14ac:dyDescent="0.25">
      <c r="A169" s="214" t="s">
        <v>114</v>
      </c>
      <c r="B169" s="215"/>
      <c r="C169" s="216"/>
      <c r="D169" s="216"/>
      <c r="E169" s="217"/>
      <c r="F169" s="218"/>
      <c r="G169" s="218"/>
      <c r="H169" s="218"/>
      <c r="I169" s="218"/>
      <c r="J169" s="218"/>
      <c r="K169" s="216"/>
      <c r="L169" s="219"/>
      <c r="M169" s="77"/>
    </row>
    <row r="170" spans="1:13" ht="37.5" x14ac:dyDescent="0.25">
      <c r="A170" s="220"/>
      <c r="B170" s="249" t="s">
        <v>7</v>
      </c>
      <c r="C170" s="249" t="s">
        <v>8</v>
      </c>
      <c r="D170" s="249" t="s">
        <v>9</v>
      </c>
      <c r="E170" s="249" t="s">
        <v>110</v>
      </c>
      <c r="F170" s="249" t="s">
        <v>11</v>
      </c>
      <c r="G170" s="249" t="s">
        <v>12</v>
      </c>
      <c r="H170" s="249" t="s">
        <v>111</v>
      </c>
      <c r="I170" s="249" t="s">
        <v>112</v>
      </c>
      <c r="J170" s="249" t="s">
        <v>113</v>
      </c>
      <c r="K170" s="249" t="s">
        <v>2</v>
      </c>
      <c r="L170" s="250" t="s">
        <v>75</v>
      </c>
      <c r="M170" s="77"/>
    </row>
    <row r="171" spans="1:13" x14ac:dyDescent="0.25">
      <c r="A171" s="220" t="s">
        <v>33</v>
      </c>
      <c r="B171" s="221">
        <v>0.161</v>
      </c>
      <c r="C171" s="221">
        <v>0.121</v>
      </c>
      <c r="D171" s="221">
        <v>0.04</v>
      </c>
      <c r="E171" s="221">
        <v>0.222</v>
      </c>
      <c r="F171" s="221">
        <v>4.0000000000000001E-3</v>
      </c>
      <c r="G171" s="221">
        <v>0.80600000000000005</v>
      </c>
      <c r="H171" s="221">
        <v>0.26900000000000002</v>
      </c>
      <c r="I171" s="221">
        <v>8.1000000000000003E-2</v>
      </c>
      <c r="J171" s="221">
        <v>0</v>
      </c>
      <c r="K171" s="221">
        <v>0</v>
      </c>
      <c r="L171" s="222">
        <v>0</v>
      </c>
      <c r="M171" s="77"/>
    </row>
    <row r="172" spans="1:13" x14ac:dyDescent="0.25">
      <c r="A172" s="220" t="s">
        <v>34</v>
      </c>
      <c r="B172" s="221">
        <v>0.14699999999999999</v>
      </c>
      <c r="C172" s="221">
        <v>0.11</v>
      </c>
      <c r="D172" s="221">
        <v>3.6999999999999998E-2</v>
      </c>
      <c r="E172" s="221">
        <v>0.20200000000000001</v>
      </c>
      <c r="F172" s="221">
        <v>4.0000000000000001E-3</v>
      </c>
      <c r="G172" s="221">
        <v>0.73299999999999998</v>
      </c>
      <c r="H172" s="221">
        <v>0.24399999999999999</v>
      </c>
      <c r="I172" s="221">
        <v>7.2999999999999995E-2</v>
      </c>
      <c r="J172" s="221">
        <v>0</v>
      </c>
      <c r="K172" s="221">
        <v>0</v>
      </c>
      <c r="L172" s="222">
        <v>0</v>
      </c>
      <c r="M172" s="77"/>
    </row>
    <row r="173" spans="1:13" ht="13" thickBot="1" x14ac:dyDescent="0.3">
      <c r="A173" s="223" t="s">
        <v>35</v>
      </c>
      <c r="B173" s="224">
        <v>0.13200000000000001</v>
      </c>
      <c r="C173" s="224">
        <v>9.9000000000000005E-2</v>
      </c>
      <c r="D173" s="224">
        <v>3.3000000000000002E-2</v>
      </c>
      <c r="E173" s="224">
        <v>0.18099999999999999</v>
      </c>
      <c r="F173" s="224">
        <v>4.0000000000000001E-3</v>
      </c>
      <c r="G173" s="224">
        <v>0.66</v>
      </c>
      <c r="H173" s="224">
        <v>0.22</v>
      </c>
      <c r="I173" s="224">
        <v>6.6000000000000003E-2</v>
      </c>
      <c r="J173" s="224">
        <v>0</v>
      </c>
      <c r="K173" s="224">
        <v>0</v>
      </c>
      <c r="L173" s="225">
        <v>0</v>
      </c>
      <c r="M173" s="77"/>
    </row>
    <row r="174" spans="1:13" x14ac:dyDescent="0.25">
      <c r="A174" s="175"/>
      <c r="B174" s="213"/>
      <c r="C174" s="199"/>
      <c r="D174" s="199"/>
      <c r="E174" s="199"/>
      <c r="F174" s="77"/>
      <c r="G174" s="77"/>
      <c r="H174" s="77"/>
      <c r="I174" s="77"/>
      <c r="J174" s="77"/>
      <c r="K174" s="175"/>
      <c r="L174" s="176"/>
      <c r="M174" s="77"/>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topLeftCell="A23" workbookViewId="0">
      <selection activeCell="G39" sqref="G39"/>
    </sheetView>
  </sheetViews>
  <sheetFormatPr defaultRowHeight="12.5" x14ac:dyDescent="0.25"/>
  <cols>
    <col min="1" max="1" width="22.81640625" customWidth="1"/>
    <col min="6" max="6" width="10.54296875" customWidth="1"/>
    <col min="9" max="9" width="9.81640625" customWidth="1"/>
    <col min="12" max="12" width="12" customWidth="1"/>
    <col min="13" max="13" width="16.26953125" customWidth="1"/>
  </cols>
  <sheetData>
    <row r="1" spans="1:13" ht="15.5" x14ac:dyDescent="0.35">
      <c r="A1" s="235" t="str">
        <f>Defaults!$A$1</f>
        <v>Transportation Cost Analysis Spreadsheets</v>
      </c>
    </row>
    <row r="2" spans="1:13" x14ac:dyDescent="0.25">
      <c r="A2" s="77" t="str">
        <f>Defaults!$A$2</f>
        <v>Victoria Transport Policy Institute (www.vtpi.org)</v>
      </c>
    </row>
    <row r="3" spans="1:13" x14ac:dyDescent="0.25">
      <c r="A3" s="234">
        <f>Defaults!$A$3</f>
        <v>39815</v>
      </c>
    </row>
    <row r="5" spans="1:13" ht="14" x14ac:dyDescent="0.3">
      <c r="A5" s="2" t="s">
        <v>41</v>
      </c>
    </row>
    <row r="6" spans="1:13" x14ac:dyDescent="0.25">
      <c r="A6" t="s">
        <v>57</v>
      </c>
    </row>
    <row r="8" spans="1:13" ht="13" x14ac:dyDescent="0.3">
      <c r="A8" s="116" t="s">
        <v>62</v>
      </c>
      <c r="B8" s="104" t="str">
        <f>'Per-Passenger Costs'!C10</f>
        <v>2007 U.S. Dollars per mile</v>
      </c>
    </row>
    <row r="10" spans="1:13" ht="13.5" thickBot="1" x14ac:dyDescent="0.35">
      <c r="A10" s="1" t="str">
        <f>'Per-Vehicle Costs'!A30</f>
        <v>Table 1, Urban Peak</v>
      </c>
      <c r="B10" t="s">
        <v>16</v>
      </c>
      <c r="C10" s="104" t="str">
        <f>'Per-Vehicle Costs'!$B$15</f>
        <v>2007 U.S. Dollars per mile</v>
      </c>
      <c r="F10" t="s">
        <v>16</v>
      </c>
      <c r="G10" t="s">
        <v>16</v>
      </c>
      <c r="H10" t="s">
        <v>16</v>
      </c>
      <c r="I10" t="s">
        <v>16</v>
      </c>
      <c r="J10" t="s">
        <v>16</v>
      </c>
      <c r="K10" t="s">
        <v>16</v>
      </c>
      <c r="L10" t="s">
        <v>16</v>
      </c>
      <c r="M10" t="s">
        <v>16</v>
      </c>
    </row>
    <row r="11" spans="1:13" ht="25" x14ac:dyDescent="0.25">
      <c r="A11" s="9" t="str">
        <f>'Per-Vehicle Costs'!A31</f>
        <v>Mode</v>
      </c>
      <c r="B11" s="238" t="str">
        <f>'Per-Vehicle Costs'!B31</f>
        <v>Average Car</v>
      </c>
      <c r="C11" s="239" t="str">
        <f>'Per-Vehicle Costs'!C31</f>
        <v>Compact Car</v>
      </c>
      <c r="D11" s="239" t="str">
        <f>'Per-Vehicle Costs'!D31</f>
        <v>Electric Car</v>
      </c>
      <c r="E11" s="239" t="str">
        <f>'Per-Vehicle Costs'!E31</f>
        <v>Van or Pickup</v>
      </c>
      <c r="F11" s="239" t="str">
        <f>'Per-Vehicle Costs'!F31</f>
        <v>Rideshare Passenger</v>
      </c>
      <c r="G11" s="239" t="str">
        <f>'Per-Vehicle Costs'!G31</f>
        <v>Diesel Bus</v>
      </c>
      <c r="H11" s="239" t="str">
        <f>'Per-Vehicle Costs'!H31</f>
        <v>Electric Trolley</v>
      </c>
      <c r="I11" s="239" t="str">
        <f>'Per-Vehicle Costs'!I31</f>
        <v>Motor-cycle</v>
      </c>
      <c r="J11" s="239" t="str">
        <f>'Per-Vehicle Costs'!J31</f>
        <v>Bicycle</v>
      </c>
      <c r="K11" s="239" t="str">
        <f>'Per-Vehicle Costs'!K31</f>
        <v>Walk</v>
      </c>
      <c r="L11" s="243" t="str">
        <f>'Per-Vehicle Costs'!L31</f>
        <v>Telework</v>
      </c>
      <c r="M11" s="110" t="s">
        <v>55</v>
      </c>
    </row>
    <row r="12" spans="1:13" ht="13" thickBot="1" x14ac:dyDescent="0.3">
      <c r="A12" s="6" t="str">
        <f>'Per-Vehicle Costs'!A32</f>
        <v>Average Occupancy</v>
      </c>
      <c r="B12" s="31">
        <f>'Per-Vehicle Costs'!B32</f>
        <v>1.1000000000000001</v>
      </c>
      <c r="C12" s="41">
        <f>'Per-Vehicle Costs'!C32</f>
        <v>1.1000000000000001</v>
      </c>
      <c r="D12" s="41">
        <f>'Per-Vehicle Costs'!D32</f>
        <v>1.1000000000000001</v>
      </c>
      <c r="E12" s="41">
        <f>'Per-Vehicle Costs'!E32</f>
        <v>1.1000000000000001</v>
      </c>
      <c r="F12" s="41">
        <f>'Per-Vehicle Costs'!F32</f>
        <v>1</v>
      </c>
      <c r="G12" s="41">
        <f>'Per-Vehicle Costs'!G32</f>
        <v>25</v>
      </c>
      <c r="H12" s="41">
        <f>'Per-Vehicle Costs'!H32</f>
        <v>30</v>
      </c>
      <c r="I12" s="41">
        <f>'Per-Vehicle Costs'!I32</f>
        <v>1</v>
      </c>
      <c r="J12" s="41">
        <f>'Per-Vehicle Costs'!J32</f>
        <v>1</v>
      </c>
      <c r="K12" s="41">
        <f>'Per-Vehicle Costs'!K32</f>
        <v>1</v>
      </c>
      <c r="L12" s="70">
        <f>'Per-Vehicle Costs'!L32</f>
        <v>1</v>
      </c>
      <c r="M12" s="111"/>
    </row>
    <row r="13" spans="1:13" x14ac:dyDescent="0.25">
      <c r="A13" s="7" t="str">
        <f>'Per-Vehicle Costs'!A33</f>
        <v>Vehicle Ownership</v>
      </c>
      <c r="B13" s="35">
        <f>'Per-Vehicle Costs'!B33/B$12</f>
        <v>0.24727272727272728</v>
      </c>
      <c r="C13" s="53">
        <f>'Per-Vehicle Costs'!C33/C$12</f>
        <v>0.21727272727272726</v>
      </c>
      <c r="D13" s="53">
        <f>'Per-Vehicle Costs'!D33/D$12</f>
        <v>0.31</v>
      </c>
      <c r="E13" s="53">
        <f>'Per-Vehicle Costs'!E33/E$12</f>
        <v>0.32181818181818178</v>
      </c>
      <c r="F13" s="53">
        <f>'Per-Vehicle Costs'!F33/F$12</f>
        <v>0</v>
      </c>
      <c r="G13" s="53">
        <f>'Per-Vehicle Costs'!G33/G$12</f>
        <v>0</v>
      </c>
      <c r="H13" s="53">
        <f>'Per-Vehicle Costs'!H33/H$12</f>
        <v>0</v>
      </c>
      <c r="I13" s="53">
        <f>'Per-Vehicle Costs'!I33/I$12</f>
        <v>0.33300000000000002</v>
      </c>
      <c r="J13" s="53">
        <f>'Per-Vehicle Costs'!J33/J$12</f>
        <v>6.6000000000000003E-2</v>
      </c>
      <c r="K13" s="53">
        <f>'Per-Vehicle Costs'!K33/K$12</f>
        <v>0</v>
      </c>
      <c r="L13" s="81">
        <f>'Per-Vehicle Costs'!L33/L$12</f>
        <v>0.26400000000000001</v>
      </c>
      <c r="M13" s="111" t="s">
        <v>50</v>
      </c>
    </row>
    <row r="14" spans="1:13" x14ac:dyDescent="0.25">
      <c r="A14" s="8" t="str">
        <f>'Per-Vehicle Costs'!A34</f>
        <v>Vehicle Operation</v>
      </c>
      <c r="B14" s="54">
        <f>'Per-Vehicle Costs'!B34/B$12</f>
        <v>0.17636363636363636</v>
      </c>
      <c r="C14" s="24">
        <f>'Per-Vehicle Costs'!C34/C$12</f>
        <v>0.12818181818181815</v>
      </c>
      <c r="D14" s="24">
        <f>'Per-Vehicle Costs'!D34/D$12</f>
        <v>0.24818181818181817</v>
      </c>
      <c r="E14" s="24">
        <f>'Per-Vehicle Costs'!E34/E$12</f>
        <v>0.24818181818181817</v>
      </c>
      <c r="F14" s="24">
        <f>'Per-Vehicle Costs'!F34/F$12</f>
        <v>4.0000000000000001E-3</v>
      </c>
      <c r="G14" s="24">
        <f>'Per-Vehicle Costs'!G34/G$12</f>
        <v>0.2772</v>
      </c>
      <c r="H14" s="24">
        <f>'Per-Vehicle Costs'!H34/H$12</f>
        <v>0.30030000000000001</v>
      </c>
      <c r="I14" s="24">
        <f>'Per-Vehicle Costs'!I34/I$12</f>
        <v>8.2000000000000003E-2</v>
      </c>
      <c r="J14" s="24">
        <f>'Per-Vehicle Costs'!J34/J$12</f>
        <v>2.5999999999999999E-2</v>
      </c>
      <c r="K14" s="24">
        <f>'Per-Vehicle Costs'!K34/K$12</f>
        <v>5.2999999999999999E-2</v>
      </c>
      <c r="L14" s="71">
        <f>'Per-Vehicle Costs'!L34/L$12</f>
        <v>0</v>
      </c>
      <c r="M14" s="111" t="s">
        <v>51</v>
      </c>
    </row>
    <row r="15" spans="1:13" x14ac:dyDescent="0.25">
      <c r="A15" s="8" t="str">
        <f>'Per-Vehicle Costs'!A35</f>
        <v>Operating Subsidy</v>
      </c>
      <c r="B15" s="54">
        <f>'Per-Vehicle Costs'!B35/B$12</f>
        <v>0</v>
      </c>
      <c r="C15" s="24">
        <f>'Per-Vehicle Costs'!C35/C$12</f>
        <v>0</v>
      </c>
      <c r="D15" s="24">
        <f>'Per-Vehicle Costs'!D35/D$12</f>
        <v>0</v>
      </c>
      <c r="E15" s="24">
        <f>'Per-Vehicle Costs'!E35/E$12</f>
        <v>0</v>
      </c>
      <c r="F15" s="24">
        <f>'Per-Vehicle Costs'!F35/F$12</f>
        <v>0</v>
      </c>
      <c r="G15" s="24">
        <f>'Per-Vehicle Costs'!G35/G$12</f>
        <v>0.33</v>
      </c>
      <c r="H15" s="24">
        <f>'Per-Vehicle Costs'!H35/H$12</f>
        <v>0.38279999999999997</v>
      </c>
      <c r="I15" s="24">
        <f>'Per-Vehicle Costs'!I35/I$12</f>
        <v>0</v>
      </c>
      <c r="J15" s="24">
        <f>'Per-Vehicle Costs'!J35/J$12</f>
        <v>0</v>
      </c>
      <c r="K15" s="24">
        <f>'Per-Vehicle Costs'!K35/K$12</f>
        <v>0</v>
      </c>
      <c r="L15" s="71">
        <f>'Per-Vehicle Costs'!L35/L$12</f>
        <v>0</v>
      </c>
      <c r="M15" s="111" t="s">
        <v>52</v>
      </c>
    </row>
    <row r="16" spans="1:13" x14ac:dyDescent="0.25">
      <c r="A16" s="8" t="str">
        <f>'Per-Vehicle Costs'!A36</f>
        <v>Travel Time</v>
      </c>
      <c r="B16" s="54">
        <f>'Per-Vehicle Costs'!B36/B$12</f>
        <v>0.28749999999999998</v>
      </c>
      <c r="C16" s="24">
        <f>'Per-Vehicle Costs'!C36/C$12</f>
        <v>0.28749999999999998</v>
      </c>
      <c r="D16" s="24">
        <f>'Per-Vehicle Costs'!D36/D$12</f>
        <v>0.28749999999999998</v>
      </c>
      <c r="E16" s="24">
        <f>'Per-Vehicle Costs'!E36/E$12</f>
        <v>0.28749999999999998</v>
      </c>
      <c r="F16" s="24">
        <f>'Per-Vehicle Costs'!F36/F$12</f>
        <v>0.22500000000000001</v>
      </c>
      <c r="G16" s="24">
        <f>'Per-Vehicle Costs'!G36/G$12</f>
        <v>0.4375</v>
      </c>
      <c r="H16" s="24">
        <f>'Per-Vehicle Costs'!H36/H$12</f>
        <v>0.4375</v>
      </c>
      <c r="I16" s="24">
        <f>'Per-Vehicle Costs'!I36/I$12</f>
        <v>0.28749999999999998</v>
      </c>
      <c r="J16" s="24">
        <f>'Per-Vehicle Costs'!J36/J$12</f>
        <v>0.4375</v>
      </c>
      <c r="K16" s="24">
        <f>'Per-Vehicle Costs'!K36/K$12</f>
        <v>1.25</v>
      </c>
      <c r="L16" s="71">
        <f>'Per-Vehicle Costs'!L36/L$12</f>
        <v>0</v>
      </c>
      <c r="M16" s="111" t="s">
        <v>51</v>
      </c>
    </row>
    <row r="17" spans="1:13" x14ac:dyDescent="0.25">
      <c r="A17" s="8" t="str">
        <f>'Per-Vehicle Costs'!A37</f>
        <v>Internal Crash</v>
      </c>
      <c r="B17" s="54">
        <f>'Per-Vehicle Costs'!B37/B$12</f>
        <v>8.3000000000000004E-2</v>
      </c>
      <c r="C17" s="24">
        <f>'Per-Vehicle Costs'!C37/C$12</f>
        <v>9.1999999999999998E-2</v>
      </c>
      <c r="D17" s="24">
        <f>'Per-Vehicle Costs'!D37/D$12</f>
        <v>8.3000000000000004E-2</v>
      </c>
      <c r="E17" s="24">
        <f>'Per-Vehicle Costs'!E37/E$12</f>
        <v>8.3000000000000004E-2</v>
      </c>
      <c r="F17" s="24">
        <f>'Per-Vehicle Costs'!F37/F$12</f>
        <v>8.3000000000000004E-2</v>
      </c>
      <c r="G17" s="24">
        <f>'Per-Vehicle Costs'!G37/G$12</f>
        <v>4.0000000000000001E-3</v>
      </c>
      <c r="H17" s="24">
        <f>'Per-Vehicle Costs'!H37/H$12</f>
        <v>4.0000000000000001E-3</v>
      </c>
      <c r="I17" s="24">
        <f>'Per-Vehicle Costs'!I37/I$12</f>
        <v>0.57699999999999996</v>
      </c>
      <c r="J17" s="24">
        <f>'Per-Vehicle Costs'!J37/J$12</f>
        <v>8.3000000000000004E-2</v>
      </c>
      <c r="K17" s="24">
        <f>'Per-Vehicle Costs'!K37/K$12</f>
        <v>8.3000000000000004E-2</v>
      </c>
      <c r="L17" s="71">
        <f>'Per-Vehicle Costs'!L37/L$12</f>
        <v>0</v>
      </c>
      <c r="M17" s="111" t="s">
        <v>51</v>
      </c>
    </row>
    <row r="18" spans="1:13" x14ac:dyDescent="0.25">
      <c r="A18" s="8" t="str">
        <f>'Per-Vehicle Costs'!A38</f>
        <v>External Crash</v>
      </c>
      <c r="B18" s="54">
        <f>'Per-Vehicle Costs'!B38/B$12</f>
        <v>4.9999999999999996E-2</v>
      </c>
      <c r="C18" s="24">
        <f>'Per-Vehicle Costs'!C38/C$12</f>
        <v>4.818181818181818E-2</v>
      </c>
      <c r="D18" s="24">
        <f>'Per-Vehicle Costs'!D38/D$12</f>
        <v>4.9999999999999996E-2</v>
      </c>
      <c r="E18" s="24">
        <f>'Per-Vehicle Costs'!E38/E$12</f>
        <v>4.9999999999999996E-2</v>
      </c>
      <c r="F18" s="24">
        <f>'Per-Vehicle Costs'!F38/F$12</f>
        <v>0</v>
      </c>
      <c r="G18" s="24">
        <f>'Per-Vehicle Costs'!G38/G$12</f>
        <v>1.056E-2</v>
      </c>
      <c r="H18" s="24">
        <f>'Per-Vehicle Costs'!H38/H$12</f>
        <v>8.8000000000000005E-3</v>
      </c>
      <c r="I18" s="24">
        <f>'Per-Vehicle Costs'!I38/I$12</f>
        <v>0.10199999999999999</v>
      </c>
      <c r="J18" s="24">
        <f>'Per-Vehicle Costs'!J38/J$12</f>
        <v>3.0000000000000001E-3</v>
      </c>
      <c r="K18" s="24">
        <f>'Per-Vehicle Costs'!K38/K$12</f>
        <v>3.0000000000000001E-3</v>
      </c>
      <c r="L18" s="71">
        <f>'Per-Vehicle Costs'!L38/L$12</f>
        <v>0</v>
      </c>
      <c r="M18" s="111" t="s">
        <v>52</v>
      </c>
    </row>
    <row r="19" spans="1:13" x14ac:dyDescent="0.25">
      <c r="A19" s="8" t="s">
        <v>109</v>
      </c>
      <c r="B19" s="54">
        <f>'Per-Vehicle Costs'!B39/B$12</f>
        <v>0</v>
      </c>
      <c r="C19" s="24">
        <f>'Per-Vehicle Costs'!C39/C$12</f>
        <v>0</v>
      </c>
      <c r="D19" s="24">
        <f>'Per-Vehicle Costs'!D39/D$12</f>
        <v>0</v>
      </c>
      <c r="E19" s="24">
        <f>'Per-Vehicle Costs'!E39/E$12</f>
        <v>0</v>
      </c>
      <c r="F19" s="24">
        <f>'Per-Vehicle Costs'!F39/F$12</f>
        <v>0</v>
      </c>
      <c r="G19" s="24">
        <f>'Per-Vehicle Costs'!G39/G$12</f>
        <v>0</v>
      </c>
      <c r="H19" s="24">
        <f>'Per-Vehicle Costs'!H39/H$12</f>
        <v>0</v>
      </c>
      <c r="I19" s="24">
        <f>'Per-Vehicle Costs'!I39/I$12</f>
        <v>0</v>
      </c>
      <c r="J19" s="24">
        <f>'Per-Vehicle Costs'!J39/J$12</f>
        <v>-9.5000000000000001E-2</v>
      </c>
      <c r="K19" s="24">
        <f>'Per-Vehicle Costs'!K39/K$12</f>
        <v>-0.24</v>
      </c>
      <c r="L19" s="71">
        <f>'Per-Vehicle Costs'!L39/L$12</f>
        <v>0</v>
      </c>
      <c r="M19" s="126" t="s">
        <v>51</v>
      </c>
    </row>
    <row r="20" spans="1:13" x14ac:dyDescent="0.25">
      <c r="A20" s="8" t="s">
        <v>108</v>
      </c>
      <c r="B20" s="54">
        <f>'Per-Vehicle Costs'!B40/B$12</f>
        <v>0</v>
      </c>
      <c r="C20" s="24">
        <f>'Per-Vehicle Costs'!C40/C$12</f>
        <v>0</v>
      </c>
      <c r="D20" s="24">
        <f>'Per-Vehicle Costs'!D40/D$12</f>
        <v>0</v>
      </c>
      <c r="E20" s="24">
        <f>'Per-Vehicle Costs'!E40/E$12</f>
        <v>0</v>
      </c>
      <c r="F20" s="24">
        <f>'Per-Vehicle Costs'!F40/F$12</f>
        <v>0</v>
      </c>
      <c r="G20" s="24">
        <f>'Per-Vehicle Costs'!G40/G$12</f>
        <v>0</v>
      </c>
      <c r="H20" s="24">
        <f>'Per-Vehicle Costs'!H40/H$12</f>
        <v>0</v>
      </c>
      <c r="I20" s="24">
        <f>'Per-Vehicle Costs'!I40/I$12</f>
        <v>0</v>
      </c>
      <c r="J20" s="24">
        <f>'Per-Vehicle Costs'!J40/J$12</f>
        <v>-9.5000000000000001E-2</v>
      </c>
      <c r="K20" s="24">
        <f>'Per-Vehicle Costs'!K40/K$12</f>
        <v>-0.24</v>
      </c>
      <c r="L20" s="71">
        <f>'Per-Vehicle Costs'!L40/L$12</f>
        <v>0</v>
      </c>
      <c r="M20" s="126" t="s">
        <v>52</v>
      </c>
    </row>
    <row r="21" spans="1:13" x14ac:dyDescent="0.25">
      <c r="A21" s="8" t="str">
        <f>'Per-Vehicle Costs'!A41</f>
        <v>Internal Parking</v>
      </c>
      <c r="B21" s="54">
        <f>'Per-Vehicle Costs'!B41/B$12</f>
        <v>7.2727272727272724E-2</v>
      </c>
      <c r="C21" s="24">
        <f>'Per-Vehicle Costs'!C41/C$12</f>
        <v>6.5454545454545446E-2</v>
      </c>
      <c r="D21" s="24">
        <f>'Per-Vehicle Costs'!D41/D$12</f>
        <v>7.2727272727272724E-2</v>
      </c>
      <c r="E21" s="24">
        <f>'Per-Vehicle Costs'!E41/E$12</f>
        <v>7.2727272727272724E-2</v>
      </c>
      <c r="F21" s="24">
        <f>'Per-Vehicle Costs'!F41/F$12</f>
        <v>0</v>
      </c>
      <c r="G21" s="24">
        <f>'Per-Vehicle Costs'!G41/G$12</f>
        <v>0</v>
      </c>
      <c r="H21" s="24">
        <f>'Per-Vehicle Costs'!H41/H$12</f>
        <v>0</v>
      </c>
      <c r="I21" s="24">
        <f>'Per-Vehicle Costs'!I41/I$12</f>
        <v>6.4000000000000001E-2</v>
      </c>
      <c r="J21" s="24">
        <f>'Per-Vehicle Costs'!J41/J$12</f>
        <v>5.0000000000000001E-3</v>
      </c>
      <c r="K21" s="24">
        <f>'Per-Vehicle Costs'!K41/K$12</f>
        <v>0</v>
      </c>
      <c r="L21" s="71">
        <f>'Per-Vehicle Costs'!L41/L$12</f>
        <v>0</v>
      </c>
      <c r="M21" s="111" t="s">
        <v>50</v>
      </c>
    </row>
    <row r="22" spans="1:13" x14ac:dyDescent="0.25">
      <c r="A22" s="8" t="str">
        <f>'Per-Vehicle Costs'!A42</f>
        <v>External Parking</v>
      </c>
      <c r="B22" s="54">
        <f>'Per-Vehicle Costs'!B42/B$12</f>
        <v>0.13636363636363635</v>
      </c>
      <c r="C22" s="24">
        <f>'Per-Vehicle Costs'!C42/C$12</f>
        <v>0.12999999999999998</v>
      </c>
      <c r="D22" s="24">
        <f>'Per-Vehicle Costs'!D42/D$12</f>
        <v>0.13636363636363635</v>
      </c>
      <c r="E22" s="24">
        <f>'Per-Vehicle Costs'!E42/E$12</f>
        <v>0.13636363636363635</v>
      </c>
      <c r="F22" s="24">
        <f>'Per-Vehicle Costs'!F42/F$12</f>
        <v>0</v>
      </c>
      <c r="G22" s="24">
        <f>'Per-Vehicle Costs'!G42/G$12</f>
        <v>0</v>
      </c>
      <c r="H22" s="24">
        <f>'Per-Vehicle Costs'!H42/H$12</f>
        <v>0</v>
      </c>
      <c r="I22" s="24">
        <f>'Per-Vehicle Costs'!I42/I$12</f>
        <v>0.113</v>
      </c>
      <c r="J22" s="24">
        <f>'Per-Vehicle Costs'!J42/J$12</f>
        <v>8.0000000000000002E-3</v>
      </c>
      <c r="K22" s="24">
        <f>'Per-Vehicle Costs'!K42/K$12</f>
        <v>0</v>
      </c>
      <c r="L22" s="71">
        <f>'Per-Vehicle Costs'!L42/L$12</f>
        <v>0</v>
      </c>
      <c r="M22" s="111" t="s">
        <v>52</v>
      </c>
    </row>
    <row r="23" spans="1:13" x14ac:dyDescent="0.25">
      <c r="A23" s="8" t="str">
        <f>'Per-Vehicle Costs'!A43</f>
        <v>Congestion</v>
      </c>
      <c r="B23" s="54">
        <f>'Per-Vehicle Costs'!B43/B$12</f>
        <v>0.11818181818181818</v>
      </c>
      <c r="C23" s="24">
        <f>'Per-Vehicle Costs'!C43/C$12</f>
        <v>0.11818181818181818</v>
      </c>
      <c r="D23" s="24">
        <f>'Per-Vehicle Costs'!D43/D$12</f>
        <v>0.11818181818181818</v>
      </c>
      <c r="E23" s="24">
        <f>'Per-Vehicle Costs'!E43/E$12</f>
        <v>0.11818181818181818</v>
      </c>
      <c r="F23" s="24">
        <f>'Per-Vehicle Costs'!F43/F$12</f>
        <v>0</v>
      </c>
      <c r="G23" s="24">
        <f>'Per-Vehicle Costs'!G43/G$12</f>
        <v>1.0800000000000001E-2</v>
      </c>
      <c r="H23" s="24">
        <f>'Per-Vehicle Costs'!H43/H$12</f>
        <v>9.0000000000000011E-3</v>
      </c>
      <c r="I23" s="24">
        <f>'Per-Vehicle Costs'!I43/I$12</f>
        <v>0.13</v>
      </c>
      <c r="J23" s="24">
        <f>'Per-Vehicle Costs'!J43/J$12</f>
        <v>0.01</v>
      </c>
      <c r="K23" s="24">
        <f>'Per-Vehicle Costs'!K43/K$12</f>
        <v>3.0000000000000001E-3</v>
      </c>
      <c r="L23" s="71">
        <f>'Per-Vehicle Costs'!L43/L$12</f>
        <v>0</v>
      </c>
      <c r="M23" s="111" t="s">
        <v>52</v>
      </c>
    </row>
    <row r="24" spans="1:13" x14ac:dyDescent="0.25">
      <c r="A24" s="8" t="str">
        <f>'Per-Vehicle Costs'!A44</f>
        <v>Road Facilities</v>
      </c>
      <c r="B24" s="54">
        <f>'Per-Vehicle Costs'!B44/B$12</f>
        <v>2.3636363636363632E-2</v>
      </c>
      <c r="C24" s="24">
        <f>'Per-Vehicle Costs'!C44/C$12</f>
        <v>2.3636363636363632E-2</v>
      </c>
      <c r="D24" s="24">
        <f>'Per-Vehicle Costs'!D44/D$12</f>
        <v>5.8181818181818182E-2</v>
      </c>
      <c r="E24" s="24">
        <f>'Per-Vehicle Costs'!E44/E$12</f>
        <v>3.1818181818181822E-2</v>
      </c>
      <c r="F24" s="24">
        <f>'Per-Vehicle Costs'!F44/F$12</f>
        <v>0</v>
      </c>
      <c r="G24" s="24">
        <f>'Per-Vehicle Costs'!G44/G$12</f>
        <v>1.92E-3</v>
      </c>
      <c r="H24" s="24">
        <f>'Per-Vehicle Costs'!H44/H$12</f>
        <v>1.6000000000000001E-3</v>
      </c>
      <c r="I24" s="24">
        <f>'Per-Vehicle Costs'!I44/I$12</f>
        <v>1.4E-2</v>
      </c>
      <c r="J24" s="24">
        <f>'Per-Vehicle Costs'!J44/J$12</f>
        <v>2E-3</v>
      </c>
      <c r="K24" s="24">
        <f>'Per-Vehicle Costs'!K44/K$12</f>
        <v>2E-3</v>
      </c>
      <c r="L24" s="71">
        <f>'Per-Vehicle Costs'!L44/L$12</f>
        <v>0</v>
      </c>
      <c r="M24" s="111" t="s">
        <v>52</v>
      </c>
    </row>
    <row r="25" spans="1:13" x14ac:dyDescent="0.25">
      <c r="A25" s="8" t="str">
        <f>'Per-Vehicle Costs'!A45</f>
        <v>Land Value</v>
      </c>
      <c r="B25" s="54">
        <f>'Per-Vehicle Costs'!B45/B$12</f>
        <v>3.090909090909091E-2</v>
      </c>
      <c r="C25" s="24">
        <f>'Per-Vehicle Costs'!C45/C$12</f>
        <v>3.090909090909091E-2</v>
      </c>
      <c r="D25" s="24">
        <f>'Per-Vehicle Costs'!D45/D$12</f>
        <v>3.090909090909091E-2</v>
      </c>
      <c r="E25" s="24">
        <f>'Per-Vehicle Costs'!E45/E$12</f>
        <v>3.090909090909091E-2</v>
      </c>
      <c r="F25" s="24">
        <f>'Per-Vehicle Costs'!F45/F$12</f>
        <v>0</v>
      </c>
      <c r="G25" s="24">
        <f>'Per-Vehicle Costs'!G45/G$12</f>
        <v>1.3600000000000001E-3</v>
      </c>
      <c r="H25" s="24">
        <f>'Per-Vehicle Costs'!H45/H$12</f>
        <v>1.1333333333333334E-3</v>
      </c>
      <c r="I25" s="24">
        <f>'Per-Vehicle Costs'!I45/I$12</f>
        <v>3.4000000000000002E-2</v>
      </c>
      <c r="J25" s="24">
        <f>'Per-Vehicle Costs'!J45/J$12</f>
        <v>2E-3</v>
      </c>
      <c r="K25" s="24">
        <f>'Per-Vehicle Costs'!K45/K$12</f>
        <v>2E-3</v>
      </c>
      <c r="L25" s="71">
        <f>'Per-Vehicle Costs'!L45/L$12</f>
        <v>0</v>
      </c>
      <c r="M25" s="111" t="s">
        <v>52</v>
      </c>
    </row>
    <row r="26" spans="1:13" x14ac:dyDescent="0.25">
      <c r="A26" s="8" t="str">
        <f>'Per-Vehicle Costs'!A46</f>
        <v>Traffic Services</v>
      </c>
      <c r="B26" s="54">
        <f>'Per-Vehicle Costs'!B46/B$12</f>
        <v>1.8181818181818181E-2</v>
      </c>
      <c r="C26" s="24">
        <f>'Per-Vehicle Costs'!C46/C$12</f>
        <v>1.8181818181818181E-2</v>
      </c>
      <c r="D26" s="24">
        <f>'Per-Vehicle Costs'!D46/D$12</f>
        <v>1.8181818181818181E-2</v>
      </c>
      <c r="E26" s="24">
        <f>'Per-Vehicle Costs'!E46/E$12</f>
        <v>1.8181818181818181E-2</v>
      </c>
      <c r="F26" s="24">
        <f>'Per-Vehicle Costs'!F46/F$12</f>
        <v>0</v>
      </c>
      <c r="G26" s="24">
        <f>'Per-Vehicle Costs'!G46/G$12</f>
        <v>8.0000000000000004E-4</v>
      </c>
      <c r="H26" s="24">
        <f>'Per-Vehicle Costs'!H46/H$12</f>
        <v>6.6666666666666664E-4</v>
      </c>
      <c r="I26" s="24">
        <f>'Per-Vehicle Costs'!I46/I$12</f>
        <v>0.02</v>
      </c>
      <c r="J26" s="24">
        <f>'Per-Vehicle Costs'!J46/J$12</f>
        <v>2E-3</v>
      </c>
      <c r="K26" s="24">
        <f>'Per-Vehicle Costs'!K46/K$12</f>
        <v>2E-3</v>
      </c>
      <c r="L26" s="71">
        <f>'Per-Vehicle Costs'!L46/L$12</f>
        <v>2E-3</v>
      </c>
      <c r="M26" s="111" t="s">
        <v>52</v>
      </c>
    </row>
    <row r="27" spans="1:13" x14ac:dyDescent="0.25">
      <c r="A27" s="8" t="str">
        <f>'Per-Vehicle Costs'!A47</f>
        <v>Transport Diversity</v>
      </c>
      <c r="B27" s="54">
        <f>'Per-Vehicle Costs'!B47/B$12</f>
        <v>6.363636363636363E-3</v>
      </c>
      <c r="C27" s="24">
        <f>'Per-Vehicle Costs'!C47/C$12</f>
        <v>6.363636363636363E-3</v>
      </c>
      <c r="D27" s="24">
        <f>'Per-Vehicle Costs'!D47/D$12</f>
        <v>6.363636363636363E-3</v>
      </c>
      <c r="E27" s="24">
        <f>'Per-Vehicle Costs'!E47/E$12</f>
        <v>6.363636363636363E-3</v>
      </c>
      <c r="F27" s="24">
        <f>'Per-Vehicle Costs'!F47/F$12</f>
        <v>0</v>
      </c>
      <c r="G27" s="24">
        <f>'Per-Vehicle Costs'!G47/G$12</f>
        <v>0</v>
      </c>
      <c r="H27" s="24">
        <f>'Per-Vehicle Costs'!H47/H$12</f>
        <v>0</v>
      </c>
      <c r="I27" s="24">
        <f>'Per-Vehicle Costs'!I47/I$12</f>
        <v>7.0000000000000001E-3</v>
      </c>
      <c r="J27" s="24">
        <f>'Per-Vehicle Costs'!J47/J$12</f>
        <v>0</v>
      </c>
      <c r="K27" s="24">
        <f>'Per-Vehicle Costs'!K47/K$12</f>
        <v>0</v>
      </c>
      <c r="L27" s="71">
        <f>'Per-Vehicle Costs'!L47/L$12</f>
        <v>0</v>
      </c>
      <c r="M27" s="111" t="s">
        <v>52</v>
      </c>
    </row>
    <row r="28" spans="1:13" x14ac:dyDescent="0.25">
      <c r="A28" s="8" t="str">
        <f>'Per-Vehicle Costs'!A48</f>
        <v>Air Pollution</v>
      </c>
      <c r="B28" s="54">
        <f>'Per-Vehicle Costs'!B48/B$12</f>
        <v>5.6363636363636359E-2</v>
      </c>
      <c r="C28" s="24">
        <f>'Per-Vehicle Costs'!C48/C$12</f>
        <v>4.6363636363636357E-2</v>
      </c>
      <c r="D28" s="24">
        <f>'Per-Vehicle Costs'!D48/D$12</f>
        <v>1.4545454545454545E-2</v>
      </c>
      <c r="E28" s="24">
        <f>'Per-Vehicle Costs'!E48/E$12</f>
        <v>0.10181818181818181</v>
      </c>
      <c r="F28" s="24">
        <f>'Per-Vehicle Costs'!F48/F$12</f>
        <v>2E-3</v>
      </c>
      <c r="G28" s="24">
        <f>'Per-Vehicle Costs'!G48/G$12</f>
        <v>7.4000000000000003E-3</v>
      </c>
      <c r="H28" s="24">
        <f>'Per-Vehicle Costs'!H48/H$12</f>
        <v>2.5999999999999999E-3</v>
      </c>
      <c r="I28" s="24">
        <f>'Per-Vehicle Costs'!I48/I$12</f>
        <v>0.106</v>
      </c>
      <c r="J28" s="24">
        <f>'Per-Vehicle Costs'!J48/J$12</f>
        <v>0</v>
      </c>
      <c r="K28" s="24">
        <f>'Per-Vehicle Costs'!K48/K$12</f>
        <v>0</v>
      </c>
      <c r="L28" s="71">
        <f>'Per-Vehicle Costs'!L48/L$12</f>
        <v>0</v>
      </c>
      <c r="M28" s="111" t="s">
        <v>52</v>
      </c>
    </row>
    <row r="29" spans="1:13" x14ac:dyDescent="0.25">
      <c r="A29" s="139" t="s">
        <v>104</v>
      </c>
      <c r="B29" s="54">
        <f>'Per-Vehicle Costs'!B49/B$12</f>
        <v>1.7272727272727269E-2</v>
      </c>
      <c r="C29" s="24">
        <f>'Per-Vehicle Costs'!C49/C$12</f>
        <v>1.2727272727272726E-2</v>
      </c>
      <c r="D29" s="24">
        <f>'Per-Vehicle Costs'!D49/D$12</f>
        <v>4.5454545454545452E-3</v>
      </c>
      <c r="E29" s="24">
        <f>'Per-Vehicle Costs'!E49/E$12</f>
        <v>2.3636363636363632E-2</v>
      </c>
      <c r="F29" s="24">
        <f>'Per-Vehicle Costs'!F49/F$12</f>
        <v>0</v>
      </c>
      <c r="G29" s="24">
        <f>'Per-Vehicle Costs'!G49/G$12</f>
        <v>3.7599999999999999E-3</v>
      </c>
      <c r="H29" s="24">
        <f>'Per-Vehicle Costs'!H49/H$12</f>
        <v>1.0333333333333334E-3</v>
      </c>
      <c r="I29" s="24">
        <f>'Per-Vehicle Costs'!I49/I$12</f>
        <v>8.9999999999999993E-3</v>
      </c>
      <c r="J29" s="24">
        <f>'Per-Vehicle Costs'!J49/J$12</f>
        <v>0</v>
      </c>
      <c r="K29" s="24">
        <f>'Per-Vehicle Costs'!K49/K$12</f>
        <v>0</v>
      </c>
      <c r="L29" s="71">
        <f>'Per-Vehicle Costs'!L49/L$12</f>
        <v>0</v>
      </c>
      <c r="M29" s="126" t="s">
        <v>52</v>
      </c>
    </row>
    <row r="30" spans="1:13" x14ac:dyDescent="0.25">
      <c r="A30" s="8" t="str">
        <f>'Per-Vehicle Costs'!A50</f>
        <v>Noise</v>
      </c>
      <c r="B30" s="54">
        <f>'Per-Vehicle Costs'!B50/B$12</f>
        <v>1.1818181818181816E-2</v>
      </c>
      <c r="C30" s="24">
        <f>'Per-Vehicle Costs'!C50/C$12</f>
        <v>1.1818181818181816E-2</v>
      </c>
      <c r="D30" s="24">
        <f>'Per-Vehicle Costs'!D50/D$12</f>
        <v>3.6363636363636364E-3</v>
      </c>
      <c r="E30" s="24">
        <f>'Per-Vehicle Costs'!E50/E$12</f>
        <v>1.1818181818181816E-2</v>
      </c>
      <c r="F30" s="24">
        <f>'Per-Vehicle Costs'!F50/F$12</f>
        <v>0</v>
      </c>
      <c r="G30" s="24">
        <f>'Per-Vehicle Costs'!G50/G$12</f>
        <v>2.64E-3</v>
      </c>
      <c r="H30" s="24">
        <f>'Per-Vehicle Costs'!H50/H$12</f>
        <v>1.3333333333333333E-3</v>
      </c>
      <c r="I30" s="24">
        <f>'Per-Vehicle Costs'!I50/I$12</f>
        <v>0.13200000000000001</v>
      </c>
      <c r="J30" s="24">
        <f>'Per-Vehicle Costs'!J50/J$12</f>
        <v>0</v>
      </c>
      <c r="K30" s="24">
        <f>'Per-Vehicle Costs'!K50/K$12</f>
        <v>0</v>
      </c>
      <c r="L30" s="71">
        <f>'Per-Vehicle Costs'!L50/L$12</f>
        <v>0</v>
      </c>
      <c r="M30" s="111" t="s">
        <v>52</v>
      </c>
    </row>
    <row r="31" spans="1:13" x14ac:dyDescent="0.25">
      <c r="A31" s="8" t="str">
        <f>'Per-Vehicle Costs'!A51</f>
        <v>Resource Externalities</v>
      </c>
      <c r="B31" s="54">
        <f>'Per-Vehicle Costs'!B51/B$12</f>
        <v>4.1818181818181817E-2</v>
      </c>
      <c r="C31" s="24">
        <f>'Per-Vehicle Costs'!C51/C$12</f>
        <v>3.4545454545454539E-2</v>
      </c>
      <c r="D31" s="24">
        <f>'Per-Vehicle Costs'!D51/D$12</f>
        <v>1.7272727272727269E-2</v>
      </c>
      <c r="E31" s="24">
        <f>'Per-Vehicle Costs'!E51/E$12</f>
        <v>5.4545454545454536E-2</v>
      </c>
      <c r="F31" s="24">
        <f>'Per-Vehicle Costs'!F51/F$12</f>
        <v>1E-3</v>
      </c>
      <c r="G31" s="24">
        <f>'Per-Vehicle Costs'!G51/G$12</f>
        <v>9.2800000000000001E-3</v>
      </c>
      <c r="H31" s="24">
        <f>'Per-Vehicle Costs'!H51/H$12</f>
        <v>2.5666666666666667E-3</v>
      </c>
      <c r="I31" s="24">
        <f>'Per-Vehicle Costs'!I51/I$12</f>
        <v>1.9E-2</v>
      </c>
      <c r="J31" s="24">
        <f>'Per-Vehicle Costs'!J51/J$12</f>
        <v>0</v>
      </c>
      <c r="K31" s="24">
        <f>'Per-Vehicle Costs'!K51/K$12</f>
        <v>0</v>
      </c>
      <c r="L31" s="71">
        <f>'Per-Vehicle Costs'!L51/L$12</f>
        <v>4.0000000000000001E-3</v>
      </c>
      <c r="M31" s="111" t="s">
        <v>52</v>
      </c>
    </row>
    <row r="32" spans="1:13" x14ac:dyDescent="0.25">
      <c r="A32" s="8" t="str">
        <f>'Per-Vehicle Costs'!A52</f>
        <v>Barrier Effect</v>
      </c>
      <c r="B32" s="54">
        <f>'Per-Vehicle Costs'!B52/B$12</f>
        <v>2.0909090909090908E-2</v>
      </c>
      <c r="C32" s="24">
        <f>'Per-Vehicle Costs'!C52/C$12</f>
        <v>2.0909090909090908E-2</v>
      </c>
      <c r="D32" s="24">
        <f>'Per-Vehicle Costs'!D52/D$12</f>
        <v>2.0909090909090908E-2</v>
      </c>
      <c r="E32" s="24">
        <f>'Per-Vehicle Costs'!E52/E$12</f>
        <v>2.0909090909090908E-2</v>
      </c>
      <c r="F32" s="24">
        <f>'Per-Vehicle Costs'!F52/F$12</f>
        <v>0</v>
      </c>
      <c r="G32" s="24">
        <f>'Per-Vehicle Costs'!G52/G$12</f>
        <v>1.5199999999999999E-3</v>
      </c>
      <c r="H32" s="24">
        <f>'Per-Vehicle Costs'!H52/H$12</f>
        <v>1.2666666666666666E-3</v>
      </c>
      <c r="I32" s="24">
        <f>'Per-Vehicle Costs'!I52/I$12</f>
        <v>2.3E-2</v>
      </c>
      <c r="J32" s="24">
        <f>'Per-Vehicle Costs'!J52/J$12</f>
        <v>1E-3</v>
      </c>
      <c r="K32" s="24">
        <f>'Per-Vehicle Costs'!K52/K$12</f>
        <v>0</v>
      </c>
      <c r="L32" s="71">
        <f>'Per-Vehicle Costs'!L52/L$12</f>
        <v>0</v>
      </c>
      <c r="M32" s="111" t="s">
        <v>52</v>
      </c>
    </row>
    <row r="33" spans="1:13" x14ac:dyDescent="0.25">
      <c r="A33" s="8" t="str">
        <f>'Per-Vehicle Costs'!A53</f>
        <v>Land Use Impacts</v>
      </c>
      <c r="B33" s="54">
        <f>'Per-Vehicle Costs'!B53/B$12</f>
        <v>7.5454545454545455E-2</v>
      </c>
      <c r="C33" s="24">
        <f>'Per-Vehicle Costs'!C53/C$12</f>
        <v>7.5454545454545455E-2</v>
      </c>
      <c r="D33" s="24">
        <f>'Per-Vehicle Costs'!D53/D$12</f>
        <v>7.5454545454545455E-2</v>
      </c>
      <c r="E33" s="24">
        <f>'Per-Vehicle Costs'!E53/E$12</f>
        <v>7.5454545454545455E-2</v>
      </c>
      <c r="F33" s="24">
        <f>'Per-Vehicle Costs'!F53/F$12</f>
        <v>0</v>
      </c>
      <c r="G33" s="24">
        <f>'Per-Vehicle Costs'!G53/G$12</f>
        <v>0</v>
      </c>
      <c r="H33" s="24">
        <f>'Per-Vehicle Costs'!H53/H$12</f>
        <v>0</v>
      </c>
      <c r="I33" s="24">
        <f>'Per-Vehicle Costs'!I53/I$12</f>
        <v>8.3000000000000004E-2</v>
      </c>
      <c r="J33" s="24">
        <f>'Per-Vehicle Costs'!J53/J$12</f>
        <v>0</v>
      </c>
      <c r="K33" s="24">
        <f>'Per-Vehicle Costs'!K53/K$12</f>
        <v>0</v>
      </c>
      <c r="L33" s="71">
        <f>'Per-Vehicle Costs'!L53/L$12</f>
        <v>8.3000000000000004E-2</v>
      </c>
      <c r="M33" s="111" t="s">
        <v>52</v>
      </c>
    </row>
    <row r="34" spans="1:13" x14ac:dyDescent="0.25">
      <c r="A34" s="8" t="str">
        <f>'Per-Vehicle Costs'!A54</f>
        <v>Water Pollution</v>
      </c>
      <c r="B34" s="54">
        <f>'Per-Vehicle Costs'!B54/B$12</f>
        <v>1.2727272727272726E-2</v>
      </c>
      <c r="C34" s="24">
        <f>'Per-Vehicle Costs'!C54/C$12</f>
        <v>1.2727272727272726E-2</v>
      </c>
      <c r="D34" s="24">
        <f>'Per-Vehicle Costs'!D54/D$12</f>
        <v>6.363636363636363E-3</v>
      </c>
      <c r="E34" s="24">
        <f>'Per-Vehicle Costs'!E54/E$12</f>
        <v>1.2727272727272726E-2</v>
      </c>
      <c r="F34" s="24">
        <f>'Per-Vehicle Costs'!F54/F$12</f>
        <v>0</v>
      </c>
      <c r="G34" s="24">
        <f>'Per-Vehicle Costs'!G54/G$12</f>
        <v>5.6000000000000006E-4</v>
      </c>
      <c r="H34" s="24">
        <f>'Per-Vehicle Costs'!H54/H$12</f>
        <v>2.3333333333333333E-4</v>
      </c>
      <c r="I34" s="24">
        <f>'Per-Vehicle Costs'!I54/I$12</f>
        <v>1.4E-2</v>
      </c>
      <c r="J34" s="24">
        <f>'Per-Vehicle Costs'!J54/J$12</f>
        <v>0</v>
      </c>
      <c r="K34" s="24">
        <f>'Per-Vehicle Costs'!K54/K$12</f>
        <v>0</v>
      </c>
      <c r="L34" s="71">
        <f>'Per-Vehicle Costs'!L54/L$12</f>
        <v>0</v>
      </c>
      <c r="M34" s="111" t="s">
        <v>52</v>
      </c>
    </row>
    <row r="35" spans="1:13" ht="13" thickBot="1" x14ac:dyDescent="0.3">
      <c r="A35" s="6" t="str">
        <f>'Per-Vehicle Costs'!A55</f>
        <v>Waste</v>
      </c>
      <c r="B35" s="55">
        <f>'Per-Vehicle Costs'!B55/B$12</f>
        <v>3.6363636363636361E-4</v>
      </c>
      <c r="C35" s="28">
        <f>'Per-Vehicle Costs'!C55/C$12</f>
        <v>3.6363636363636361E-4</v>
      </c>
      <c r="D35" s="28">
        <f>'Per-Vehicle Costs'!D55/D$12</f>
        <v>3.6363636363636361E-4</v>
      </c>
      <c r="E35" s="28">
        <f>'Per-Vehicle Costs'!E55/E$12</f>
        <v>3.6363636363636361E-4</v>
      </c>
      <c r="F35" s="28">
        <f>'Per-Vehicle Costs'!F55/F$12</f>
        <v>0</v>
      </c>
      <c r="G35" s="28">
        <f>'Per-Vehicle Costs'!G55/G$12</f>
        <v>1.5999999999999999E-5</v>
      </c>
      <c r="H35" s="28">
        <f>'Per-Vehicle Costs'!H55/H$12</f>
        <v>1.3333333333333333E-5</v>
      </c>
      <c r="I35" s="28">
        <f>'Per-Vehicle Costs'!I55/I$12</f>
        <v>4.0000000000000002E-4</v>
      </c>
      <c r="J35" s="28">
        <f>'Per-Vehicle Costs'!J55/J$12</f>
        <v>0</v>
      </c>
      <c r="K35" s="28">
        <f>'Per-Vehicle Costs'!K55/K$12</f>
        <v>0</v>
      </c>
      <c r="L35" s="105">
        <f>'Per-Vehicle Costs'!L55/L$12</f>
        <v>0</v>
      </c>
      <c r="M35" s="111" t="s">
        <v>52</v>
      </c>
    </row>
    <row r="36" spans="1:13" ht="13" x14ac:dyDescent="0.3">
      <c r="A36" s="82" t="s">
        <v>53</v>
      </c>
      <c r="B36" s="83">
        <f>B13+B21</f>
        <v>0.32</v>
      </c>
      <c r="C36" s="83">
        <f t="shared" ref="C36:L36" si="0">C13+C21</f>
        <v>0.28272727272727272</v>
      </c>
      <c r="D36" s="83">
        <f t="shared" si="0"/>
        <v>0.38272727272727269</v>
      </c>
      <c r="E36" s="83">
        <f t="shared" si="0"/>
        <v>0.39454545454545453</v>
      </c>
      <c r="F36" s="83">
        <f t="shared" si="0"/>
        <v>0</v>
      </c>
      <c r="G36" s="83">
        <f t="shared" si="0"/>
        <v>0</v>
      </c>
      <c r="H36" s="83">
        <f t="shared" si="0"/>
        <v>0</v>
      </c>
      <c r="I36" s="83">
        <f t="shared" si="0"/>
        <v>0.39700000000000002</v>
      </c>
      <c r="J36" s="83">
        <f t="shared" si="0"/>
        <v>7.1000000000000008E-2</v>
      </c>
      <c r="K36" s="83">
        <f t="shared" si="0"/>
        <v>0</v>
      </c>
      <c r="L36" s="106">
        <f t="shared" si="0"/>
        <v>0.26400000000000001</v>
      </c>
      <c r="M36" s="111"/>
    </row>
    <row r="37" spans="1:13" ht="13" x14ac:dyDescent="0.3">
      <c r="A37" s="84" t="s">
        <v>54</v>
      </c>
      <c r="B37" s="85">
        <f>B14+B16+B17</f>
        <v>0.54686363636363633</v>
      </c>
      <c r="C37" s="85">
        <f t="shared" ref="C37:L37" si="1">C14+C16+C17</f>
        <v>0.50768181818181812</v>
      </c>
      <c r="D37" s="85">
        <f t="shared" si="1"/>
        <v>0.61868181818181811</v>
      </c>
      <c r="E37" s="85">
        <f t="shared" si="1"/>
        <v>0.61868181818181811</v>
      </c>
      <c r="F37" s="85">
        <f t="shared" si="1"/>
        <v>0.312</v>
      </c>
      <c r="G37" s="85">
        <f t="shared" si="1"/>
        <v>0.71870000000000001</v>
      </c>
      <c r="H37" s="85">
        <f t="shared" si="1"/>
        <v>0.74180000000000001</v>
      </c>
      <c r="I37" s="85">
        <f t="shared" si="1"/>
        <v>0.9464999999999999</v>
      </c>
      <c r="J37" s="85">
        <f t="shared" si="1"/>
        <v>0.54649999999999999</v>
      </c>
      <c r="K37" s="85">
        <f t="shared" si="1"/>
        <v>1.3859999999999999</v>
      </c>
      <c r="L37" s="107">
        <f t="shared" si="1"/>
        <v>0</v>
      </c>
      <c r="M37" s="111"/>
    </row>
    <row r="38" spans="1:13" ht="13.5" thickBot="1" x14ac:dyDescent="0.35">
      <c r="A38" s="86" t="s">
        <v>52</v>
      </c>
      <c r="B38" s="87">
        <f>B15+B18+SUM(B22:B35)</f>
        <v>0.62036363636363634</v>
      </c>
      <c r="C38" s="87">
        <f t="shared" ref="C38:L38" si="2">C15+C18+SUM(C22:C35)</f>
        <v>0.59036363636363631</v>
      </c>
      <c r="D38" s="87">
        <f t="shared" si="2"/>
        <v>0.56127272727272726</v>
      </c>
      <c r="E38" s="87">
        <f t="shared" si="2"/>
        <v>0.69309090909090898</v>
      </c>
      <c r="F38" s="87">
        <f t="shared" si="2"/>
        <v>3.0000000000000001E-3</v>
      </c>
      <c r="G38" s="87">
        <f t="shared" si="2"/>
        <v>0.38061600000000001</v>
      </c>
      <c r="H38" s="87">
        <f t="shared" si="2"/>
        <v>0.41304666666666662</v>
      </c>
      <c r="I38" s="87">
        <f t="shared" si="2"/>
        <v>0.80640000000000001</v>
      </c>
      <c r="J38" s="87">
        <f t="shared" si="2"/>
        <v>2.8000000000000008E-2</v>
      </c>
      <c r="K38" s="87">
        <f t="shared" si="2"/>
        <v>1.2E-2</v>
      </c>
      <c r="L38" s="108">
        <f t="shared" si="2"/>
        <v>8.900000000000001E-2</v>
      </c>
      <c r="M38" s="111"/>
    </row>
    <row r="39" spans="1:13" ht="13.5" thickBot="1" x14ac:dyDescent="0.35">
      <c r="A39" s="88" t="s">
        <v>31</v>
      </c>
      <c r="B39" s="89">
        <f>SUM(B13:B35)</f>
        <v>1.4872272727272728</v>
      </c>
      <c r="C39" s="89">
        <f t="shared" ref="C39:L39" si="3">SUM(C13:C35)</f>
        <v>1.380772727272727</v>
      </c>
      <c r="D39" s="89">
        <f t="shared" si="3"/>
        <v>1.5626818181818183</v>
      </c>
      <c r="E39" s="89">
        <f t="shared" si="3"/>
        <v>1.7063181818181814</v>
      </c>
      <c r="F39" s="89">
        <f>SUM(F13:F35)</f>
        <v>0.315</v>
      </c>
      <c r="G39" s="89">
        <f t="shared" si="3"/>
        <v>1.0993159999999995</v>
      </c>
      <c r="H39" s="89">
        <f t="shared" si="3"/>
        <v>1.1548466666666668</v>
      </c>
      <c r="I39" s="89">
        <f t="shared" si="3"/>
        <v>2.1499000000000006</v>
      </c>
      <c r="J39" s="89">
        <f t="shared" si="3"/>
        <v>0.45550000000000002</v>
      </c>
      <c r="K39" s="89">
        <f t="shared" si="3"/>
        <v>0.91799999999999982</v>
      </c>
      <c r="L39" s="109">
        <f t="shared" si="3"/>
        <v>0.35300000000000004</v>
      </c>
      <c r="M39" s="112"/>
    </row>
    <row r="40" spans="1:13" x14ac:dyDescent="0.25">
      <c r="A40" t="s">
        <v>16</v>
      </c>
      <c r="B40" t="s">
        <v>16</v>
      </c>
    </row>
    <row r="41" spans="1:13" x14ac:dyDescent="0.25">
      <c r="A41" t="s">
        <v>16</v>
      </c>
      <c r="B41" t="s">
        <v>16</v>
      </c>
    </row>
    <row r="42" spans="1:13" x14ac:dyDescent="0.25">
      <c r="A42" t="s">
        <v>16</v>
      </c>
      <c r="B42" t="s">
        <v>16</v>
      </c>
    </row>
    <row r="43" spans="1:13" ht="13.5" thickBot="1" x14ac:dyDescent="0.35">
      <c r="A43" s="1" t="str">
        <f>'Per-Vehicle Costs'!A63</f>
        <v>Table 2, Urban Off-Peak</v>
      </c>
      <c r="C43" s="104" t="str">
        <f>'Per-Vehicle Costs'!$B$15</f>
        <v>2007 U.S. Dollars per mile</v>
      </c>
      <c r="E43" t="s">
        <v>16</v>
      </c>
      <c r="F43" t="s">
        <v>16</v>
      </c>
      <c r="G43" t="s">
        <v>16</v>
      </c>
      <c r="H43" t="s">
        <v>16</v>
      </c>
      <c r="I43" t="s">
        <v>16</v>
      </c>
      <c r="J43" t="s">
        <v>16</v>
      </c>
      <c r="K43" t="s">
        <v>16</v>
      </c>
      <c r="L43" t="s">
        <v>16</v>
      </c>
    </row>
    <row r="44" spans="1:13" ht="25" x14ac:dyDescent="0.25">
      <c r="A44" s="9" t="str">
        <f>'Per-Vehicle Costs'!A64</f>
        <v>Mode</v>
      </c>
      <c r="B44" s="238" t="str">
        <f>'Per-Vehicle Costs'!B64</f>
        <v>Average Car</v>
      </c>
      <c r="C44" s="239" t="str">
        <f>'Per-Vehicle Costs'!C64</f>
        <v>Compact Car</v>
      </c>
      <c r="D44" s="239" t="str">
        <f>'Per-Vehicle Costs'!D64</f>
        <v>Electric Car</v>
      </c>
      <c r="E44" s="239" t="str">
        <f>'Per-Vehicle Costs'!E64</f>
        <v>Van or Pickup</v>
      </c>
      <c r="F44" s="239" t="str">
        <f>'Per-Vehicle Costs'!F64</f>
        <v>Rideshare Passenger</v>
      </c>
      <c r="G44" s="239" t="str">
        <f>'Per-Vehicle Costs'!G64</f>
        <v>Diesel Bus</v>
      </c>
      <c r="H44" s="239" t="str">
        <f>'Per-Vehicle Costs'!H64</f>
        <v>Electric Trolley</v>
      </c>
      <c r="I44" s="239" t="str">
        <f>'Per-Vehicle Costs'!I64</f>
        <v>Motor-cycle</v>
      </c>
      <c r="J44" s="239" t="str">
        <f>'Per-Vehicle Costs'!J64</f>
        <v>Bicycle</v>
      </c>
      <c r="K44" s="239" t="str">
        <f>'Per-Vehicle Costs'!K64</f>
        <v>Walk</v>
      </c>
      <c r="L44" s="239" t="str">
        <f>'Per-Vehicle Costs'!L64</f>
        <v>Telework</v>
      </c>
      <c r="M44" s="91" t="s">
        <v>55</v>
      </c>
    </row>
    <row r="45" spans="1:13" ht="13" thickBot="1" x14ac:dyDescent="0.3">
      <c r="A45" s="40" t="str">
        <f>'Per-Vehicle Costs'!A65</f>
        <v>Average Occupancy</v>
      </c>
      <c r="B45" s="65">
        <f>'Per-Vehicle Costs'!B65</f>
        <v>1.5</v>
      </c>
      <c r="C45" s="66">
        <f>'Per-Vehicle Costs'!C65</f>
        <v>1.5</v>
      </c>
      <c r="D45" s="66">
        <f>'Per-Vehicle Costs'!D65</f>
        <v>1.5</v>
      </c>
      <c r="E45" s="66">
        <f>'Per-Vehicle Costs'!E65</f>
        <v>1.5</v>
      </c>
      <c r="F45" s="66">
        <f>'Per-Vehicle Costs'!F65</f>
        <v>1</v>
      </c>
      <c r="G45" s="66">
        <f>'Per-Vehicle Costs'!G65</f>
        <v>8</v>
      </c>
      <c r="H45" s="66">
        <f>'Per-Vehicle Costs'!H65</f>
        <v>10</v>
      </c>
      <c r="I45" s="66">
        <f>'Per-Vehicle Costs'!I65</f>
        <v>1</v>
      </c>
      <c r="J45" s="66">
        <f>'Per-Vehicle Costs'!J65</f>
        <v>1</v>
      </c>
      <c r="K45" s="66">
        <f>'Per-Vehicle Costs'!K65</f>
        <v>1</v>
      </c>
      <c r="L45" s="66">
        <f>'Per-Vehicle Costs'!L65</f>
        <v>1</v>
      </c>
      <c r="M45" s="12"/>
    </row>
    <row r="46" spans="1:13" x14ac:dyDescent="0.25">
      <c r="A46" s="56" t="str">
        <f>'Per-Vehicle Costs'!A66</f>
        <v>Vehicle Ownership</v>
      </c>
      <c r="B46" s="35">
        <f>'Per-Vehicle Costs'!B66/B$45</f>
        <v>0.18133333333333335</v>
      </c>
      <c r="C46" s="36">
        <f>'Per-Vehicle Costs'!C66/C$45</f>
        <v>0.15933333333333333</v>
      </c>
      <c r="D46" s="36">
        <f>'Per-Vehicle Costs'!D66/D$45</f>
        <v>0.22733333333333336</v>
      </c>
      <c r="E46" s="36">
        <f>'Per-Vehicle Costs'!E66/E$45</f>
        <v>0.23599999999999999</v>
      </c>
      <c r="F46" s="36">
        <f>'Per-Vehicle Costs'!F66/F$45</f>
        <v>0</v>
      </c>
      <c r="G46" s="36">
        <f>'Per-Vehicle Costs'!G66/G$45</f>
        <v>0</v>
      </c>
      <c r="H46" s="36">
        <f>'Per-Vehicle Costs'!H66/H$45</f>
        <v>0</v>
      </c>
      <c r="I46" s="36">
        <f>'Per-Vehicle Costs'!I66/I$45</f>
        <v>0.33300000000000002</v>
      </c>
      <c r="J46" s="36">
        <f>'Per-Vehicle Costs'!J66/J$45</f>
        <v>6.6000000000000003E-2</v>
      </c>
      <c r="K46" s="36">
        <f>'Per-Vehicle Costs'!K66/K$45</f>
        <v>0</v>
      </c>
      <c r="L46" s="37">
        <f>'Per-Vehicle Costs'!L66/L$45</f>
        <v>0.26400000000000001</v>
      </c>
      <c r="M46" s="12" t="s">
        <v>50</v>
      </c>
    </row>
    <row r="47" spans="1:13" x14ac:dyDescent="0.25">
      <c r="A47" s="32" t="str">
        <f>'Per-Vehicle Costs'!A67</f>
        <v>Vehicle Operation</v>
      </c>
      <c r="B47" s="38">
        <f>'Per-Vehicle Costs'!B67/B$45</f>
        <v>0.11266666666666668</v>
      </c>
      <c r="C47" s="26">
        <f>'Per-Vehicle Costs'!C67/C$45</f>
        <v>8.2000000000000003E-2</v>
      </c>
      <c r="D47" s="26">
        <f>'Per-Vehicle Costs'!D67/D$45</f>
        <v>0.15866666666666665</v>
      </c>
      <c r="E47" s="26">
        <f>'Per-Vehicle Costs'!E67/E$45</f>
        <v>0.15866666666666665</v>
      </c>
      <c r="F47" s="26">
        <f>'Per-Vehicle Costs'!F67/F$45</f>
        <v>4.0000000000000001E-3</v>
      </c>
      <c r="G47" s="26">
        <f>'Per-Vehicle Costs'!G67/G$45</f>
        <v>0.17324999999999999</v>
      </c>
      <c r="H47" s="26">
        <f>'Per-Vehicle Costs'!H67/H$45</f>
        <v>0.1802</v>
      </c>
      <c r="I47" s="26">
        <f>'Per-Vehicle Costs'!I67/I$45</f>
        <v>7.0999999999999994E-2</v>
      </c>
      <c r="J47" s="26">
        <f>'Per-Vehicle Costs'!J67/J$45</f>
        <v>2.5999999999999999E-2</v>
      </c>
      <c r="K47" s="26">
        <f>'Per-Vehicle Costs'!K67/K$45</f>
        <v>5.2999999999999999E-2</v>
      </c>
      <c r="L47" s="29">
        <f>'Per-Vehicle Costs'!L67/L$45</f>
        <v>0</v>
      </c>
      <c r="M47" s="12" t="s">
        <v>51</v>
      </c>
    </row>
    <row r="48" spans="1:13" x14ac:dyDescent="0.25">
      <c r="A48" s="32" t="str">
        <f>'Per-Vehicle Costs'!A68</f>
        <v>Operating Subsidy</v>
      </c>
      <c r="B48" s="38">
        <f>'Per-Vehicle Costs'!B68/B$45</f>
        <v>0</v>
      </c>
      <c r="C48" s="26">
        <f>'Per-Vehicle Costs'!C68/C$45</f>
        <v>0</v>
      </c>
      <c r="D48" s="26">
        <f>'Per-Vehicle Costs'!D68/D$45</f>
        <v>0</v>
      </c>
      <c r="E48" s="26">
        <f>'Per-Vehicle Costs'!E68/E$45</f>
        <v>0</v>
      </c>
      <c r="F48" s="26">
        <f>'Per-Vehicle Costs'!F68/F$45</f>
        <v>0</v>
      </c>
      <c r="G48" s="26">
        <f>'Per-Vehicle Costs'!G68/G$45</f>
        <v>0.33</v>
      </c>
      <c r="H48" s="26">
        <f>'Per-Vehicle Costs'!H68/H$45</f>
        <v>0.38279999999999997</v>
      </c>
      <c r="I48" s="26">
        <f>'Per-Vehicle Costs'!I68/I$45</f>
        <v>0</v>
      </c>
      <c r="J48" s="26">
        <f>'Per-Vehicle Costs'!J68/J$45</f>
        <v>0</v>
      </c>
      <c r="K48" s="26">
        <f>'Per-Vehicle Costs'!K68/K$45</f>
        <v>0</v>
      </c>
      <c r="L48" s="29">
        <f>'Per-Vehicle Costs'!L68/L$45</f>
        <v>0</v>
      </c>
      <c r="M48" s="12" t="s">
        <v>52</v>
      </c>
    </row>
    <row r="49" spans="1:13" x14ac:dyDescent="0.25">
      <c r="A49" s="32" t="str">
        <f>'Per-Vehicle Costs'!A69</f>
        <v>Travel Time</v>
      </c>
      <c r="B49" s="38">
        <f>'Per-Vehicle Costs'!B69/B$45</f>
        <v>7.4999999999999997E-2</v>
      </c>
      <c r="C49" s="26">
        <f>'Per-Vehicle Costs'!C69/C$45</f>
        <v>7.4999999999999997E-2</v>
      </c>
      <c r="D49" s="26">
        <f>'Per-Vehicle Costs'!D69/D$45</f>
        <v>7.4999999999999997E-2</v>
      </c>
      <c r="E49" s="26">
        <f>'Per-Vehicle Costs'!E69/E$45</f>
        <v>7.4999999999999997E-2</v>
      </c>
      <c r="F49" s="26">
        <f>'Per-Vehicle Costs'!F69/F$45</f>
        <v>7.4999999999999997E-2</v>
      </c>
      <c r="G49" s="26">
        <f>'Per-Vehicle Costs'!G69/G$45</f>
        <v>0.23749999999999999</v>
      </c>
      <c r="H49" s="26">
        <f>'Per-Vehicle Costs'!H69/H$45</f>
        <v>0.23749999999999999</v>
      </c>
      <c r="I49" s="26">
        <f>'Per-Vehicle Costs'!I69/I$45</f>
        <v>7.4999999999999997E-2</v>
      </c>
      <c r="J49" s="26">
        <f>'Per-Vehicle Costs'!J69/J$45</f>
        <v>0.375</v>
      </c>
      <c r="K49" s="26">
        <f>'Per-Vehicle Costs'!K69/K$45</f>
        <v>1.25</v>
      </c>
      <c r="L49" s="29">
        <f>'Per-Vehicle Costs'!L69/L$45</f>
        <v>0</v>
      </c>
      <c r="M49" s="12" t="s">
        <v>51</v>
      </c>
    </row>
    <row r="50" spans="1:13" x14ac:dyDescent="0.25">
      <c r="A50" s="32" t="str">
        <f>'Per-Vehicle Costs'!A70</f>
        <v>Internal Crash</v>
      </c>
      <c r="B50" s="38">
        <f>'Per-Vehicle Costs'!B70/B$45</f>
        <v>8.3000000000000004E-2</v>
      </c>
      <c r="C50" s="26">
        <f>'Per-Vehicle Costs'!C70/C$45</f>
        <v>9.2000000000000012E-2</v>
      </c>
      <c r="D50" s="26">
        <f>'Per-Vehicle Costs'!D70/D$45</f>
        <v>8.3000000000000004E-2</v>
      </c>
      <c r="E50" s="26">
        <f>'Per-Vehicle Costs'!E70/E$45</f>
        <v>8.3000000000000004E-2</v>
      </c>
      <c r="F50" s="26">
        <f>'Per-Vehicle Costs'!F70/F$45</f>
        <v>8.3000000000000004E-2</v>
      </c>
      <c r="G50" s="26">
        <f>'Per-Vehicle Costs'!G70/G$45</f>
        <v>4.0000000000000001E-3</v>
      </c>
      <c r="H50" s="26">
        <f>'Per-Vehicle Costs'!H70/H$45</f>
        <v>4.0000000000000001E-3</v>
      </c>
      <c r="I50" s="26">
        <f>'Per-Vehicle Costs'!I70/I$45</f>
        <v>0.57699999999999996</v>
      </c>
      <c r="J50" s="26">
        <f>'Per-Vehicle Costs'!J70/J$45</f>
        <v>8.3000000000000004E-2</v>
      </c>
      <c r="K50" s="26">
        <f>'Per-Vehicle Costs'!K70/K$45</f>
        <v>8.3000000000000004E-2</v>
      </c>
      <c r="L50" s="29">
        <f>'Per-Vehicle Costs'!L70/L$45</f>
        <v>0</v>
      </c>
      <c r="M50" s="12" t="s">
        <v>51</v>
      </c>
    </row>
    <row r="51" spans="1:13" x14ac:dyDescent="0.25">
      <c r="A51" s="32" t="str">
        <f>'Per-Vehicle Costs'!A71</f>
        <v>External Crash</v>
      </c>
      <c r="B51" s="38">
        <f>'Per-Vehicle Costs'!B71/B$45</f>
        <v>3.6666666666666667E-2</v>
      </c>
      <c r="C51" s="26">
        <f>'Per-Vehicle Costs'!C71/C$45</f>
        <v>3.5333333333333335E-2</v>
      </c>
      <c r="D51" s="26">
        <f>'Per-Vehicle Costs'!D71/D$45</f>
        <v>3.6666666666666667E-2</v>
      </c>
      <c r="E51" s="26">
        <f>'Per-Vehicle Costs'!E71/E$45</f>
        <v>3.6666666666666667E-2</v>
      </c>
      <c r="F51" s="26">
        <f>'Per-Vehicle Costs'!F71/F$45</f>
        <v>0</v>
      </c>
      <c r="G51" s="26">
        <f>'Per-Vehicle Costs'!G71/G$45</f>
        <v>3.3000000000000002E-2</v>
      </c>
      <c r="H51" s="26">
        <f>'Per-Vehicle Costs'!H71/H$45</f>
        <v>2.64E-2</v>
      </c>
      <c r="I51" s="26">
        <f>'Per-Vehicle Costs'!I71/I$45</f>
        <v>0.10199999999999999</v>
      </c>
      <c r="J51" s="26">
        <f>'Per-Vehicle Costs'!J71/J$45</f>
        <v>3.0000000000000001E-3</v>
      </c>
      <c r="K51" s="26">
        <f>'Per-Vehicle Costs'!K71/K$45</f>
        <v>3.0000000000000001E-3</v>
      </c>
      <c r="L51" s="29">
        <f>'Per-Vehicle Costs'!L71/L$45</f>
        <v>0</v>
      </c>
      <c r="M51" s="12" t="s">
        <v>52</v>
      </c>
    </row>
    <row r="52" spans="1:13" x14ac:dyDescent="0.25">
      <c r="A52" s="8" t="s">
        <v>109</v>
      </c>
      <c r="B52" s="38">
        <f>'Per-Vehicle Costs'!B72/B$45</f>
        <v>0</v>
      </c>
      <c r="C52" s="26">
        <f>'Per-Vehicle Costs'!C72/C$45</f>
        <v>0</v>
      </c>
      <c r="D52" s="26">
        <f>'Per-Vehicle Costs'!D72/D$45</f>
        <v>0</v>
      </c>
      <c r="E52" s="26">
        <f>'Per-Vehicle Costs'!E72/E$45</f>
        <v>0</v>
      </c>
      <c r="F52" s="26">
        <f>'Per-Vehicle Costs'!F72/F$45</f>
        <v>0</v>
      </c>
      <c r="G52" s="26">
        <f>'Per-Vehicle Costs'!G72/G$45</f>
        <v>0</v>
      </c>
      <c r="H52" s="26">
        <f>'Per-Vehicle Costs'!H72/H$45</f>
        <v>0</v>
      </c>
      <c r="I52" s="26">
        <f>'Per-Vehicle Costs'!I72/I$45</f>
        <v>0</v>
      </c>
      <c r="J52" s="26">
        <f>'Per-Vehicle Costs'!J72/J$45</f>
        <v>-9.5000000000000001E-2</v>
      </c>
      <c r="K52" s="26">
        <f>'Per-Vehicle Costs'!K72/K$45</f>
        <v>-0.24</v>
      </c>
      <c r="L52" s="29">
        <f>'Per-Vehicle Costs'!L72/L$45</f>
        <v>0</v>
      </c>
      <c r="M52" s="126" t="s">
        <v>51</v>
      </c>
    </row>
    <row r="53" spans="1:13" x14ac:dyDescent="0.25">
      <c r="A53" s="8" t="s">
        <v>108</v>
      </c>
      <c r="B53" s="38">
        <f>'Per-Vehicle Costs'!B73/B$45</f>
        <v>0</v>
      </c>
      <c r="C53" s="26">
        <f>'Per-Vehicle Costs'!C73/C$45</f>
        <v>0</v>
      </c>
      <c r="D53" s="26">
        <f>'Per-Vehicle Costs'!D73/D$45</f>
        <v>0</v>
      </c>
      <c r="E53" s="26">
        <f>'Per-Vehicle Costs'!E73/E$45</f>
        <v>0</v>
      </c>
      <c r="F53" s="26">
        <f>'Per-Vehicle Costs'!F73/F$45</f>
        <v>0</v>
      </c>
      <c r="G53" s="26">
        <f>'Per-Vehicle Costs'!G73/G$45</f>
        <v>0</v>
      </c>
      <c r="H53" s="26">
        <f>'Per-Vehicle Costs'!H73/H$45</f>
        <v>0</v>
      </c>
      <c r="I53" s="26">
        <f>'Per-Vehicle Costs'!I73/I$45</f>
        <v>0</v>
      </c>
      <c r="J53" s="26">
        <f>'Per-Vehicle Costs'!J73/J$45</f>
        <v>-9.5000000000000001E-2</v>
      </c>
      <c r="K53" s="26">
        <f>'Per-Vehicle Costs'!K73/K$45</f>
        <v>-0.24</v>
      </c>
      <c r="L53" s="29">
        <f>'Per-Vehicle Costs'!L73/L$45</f>
        <v>0</v>
      </c>
      <c r="M53" s="126" t="s">
        <v>52</v>
      </c>
    </row>
    <row r="54" spans="1:13" x14ac:dyDescent="0.25">
      <c r="A54" s="32" t="str">
        <f>'Per-Vehicle Costs'!A74</f>
        <v>Internal Parking</v>
      </c>
      <c r="B54" s="38">
        <f>'Per-Vehicle Costs'!B74/B$45</f>
        <v>5.3333333333333337E-2</v>
      </c>
      <c r="C54" s="26">
        <f>'Per-Vehicle Costs'!C74/C$45</f>
        <v>4.7999999999999994E-2</v>
      </c>
      <c r="D54" s="26">
        <f>'Per-Vehicle Costs'!D74/D$45</f>
        <v>5.3333333333333337E-2</v>
      </c>
      <c r="E54" s="26">
        <f>'Per-Vehicle Costs'!E74/E$45</f>
        <v>5.3333333333333337E-2</v>
      </c>
      <c r="F54" s="26">
        <f>'Per-Vehicle Costs'!F74/F$45</f>
        <v>0</v>
      </c>
      <c r="G54" s="26">
        <f>'Per-Vehicle Costs'!G74/G$45</f>
        <v>0</v>
      </c>
      <c r="H54" s="26">
        <f>'Per-Vehicle Costs'!H74/H$45</f>
        <v>0</v>
      </c>
      <c r="I54" s="26">
        <f>'Per-Vehicle Costs'!I74/I$45</f>
        <v>6.4000000000000001E-2</v>
      </c>
      <c r="J54" s="26">
        <f>'Per-Vehicle Costs'!J74/J$45</f>
        <v>5.0000000000000001E-3</v>
      </c>
      <c r="K54" s="26">
        <f>'Per-Vehicle Costs'!K74/K$45</f>
        <v>0</v>
      </c>
      <c r="L54" s="29">
        <f>'Per-Vehicle Costs'!L74/L$45</f>
        <v>0</v>
      </c>
      <c r="M54" s="12" t="s">
        <v>50</v>
      </c>
    </row>
    <row r="55" spans="1:13" x14ac:dyDescent="0.25">
      <c r="A55" s="32" t="str">
        <f>'Per-Vehicle Costs'!A75</f>
        <v>External Parking</v>
      </c>
      <c r="B55" s="38">
        <f>'Per-Vehicle Costs'!B75/B$45</f>
        <v>3.3333333333333333E-2</v>
      </c>
      <c r="C55" s="26">
        <f>'Per-Vehicle Costs'!C75/C$45</f>
        <v>3.1333333333333331E-2</v>
      </c>
      <c r="D55" s="26">
        <f>'Per-Vehicle Costs'!D75/D$45</f>
        <v>3.3333333333333333E-2</v>
      </c>
      <c r="E55" s="26">
        <f>'Per-Vehicle Costs'!E75/E$45</f>
        <v>3.3333333333333333E-2</v>
      </c>
      <c r="F55" s="26">
        <f>'Per-Vehicle Costs'!F75/F$45</f>
        <v>0</v>
      </c>
      <c r="G55" s="26">
        <f>'Per-Vehicle Costs'!G75/G$45</f>
        <v>0</v>
      </c>
      <c r="H55" s="26">
        <f>'Per-Vehicle Costs'!H75/H$45</f>
        <v>0</v>
      </c>
      <c r="I55" s="26">
        <f>'Per-Vehicle Costs'!I75/I$45</f>
        <v>3.6999999999999998E-2</v>
      </c>
      <c r="J55" s="26">
        <f>'Per-Vehicle Costs'!J75/J$45</f>
        <v>3.0000000000000001E-3</v>
      </c>
      <c r="K55" s="26">
        <f>'Per-Vehicle Costs'!K75/K$45</f>
        <v>0</v>
      </c>
      <c r="L55" s="29">
        <f>'Per-Vehicle Costs'!L75/L$45</f>
        <v>0</v>
      </c>
      <c r="M55" s="12" t="s">
        <v>52</v>
      </c>
    </row>
    <row r="56" spans="1:13" x14ac:dyDescent="0.25">
      <c r="A56" s="32" t="str">
        <f>'Per-Vehicle Costs'!A76</f>
        <v>Congestion</v>
      </c>
      <c r="B56" s="38">
        <f>'Per-Vehicle Costs'!B76/B$45</f>
        <v>1.3333333333333334E-2</v>
      </c>
      <c r="C56" s="26">
        <f>'Per-Vehicle Costs'!C76/C$45</f>
        <v>1.3333333333333334E-2</v>
      </c>
      <c r="D56" s="26">
        <f>'Per-Vehicle Costs'!D76/D$45</f>
        <v>1.3333333333333334E-2</v>
      </c>
      <c r="E56" s="26">
        <f>'Per-Vehicle Costs'!E76/E$45</f>
        <v>1.3333333333333334E-2</v>
      </c>
      <c r="F56" s="26">
        <f>'Per-Vehicle Costs'!F76/F$45</f>
        <v>0</v>
      </c>
      <c r="G56" s="26">
        <f>'Per-Vehicle Costs'!G76/G$45</f>
        <v>5.0000000000000001E-3</v>
      </c>
      <c r="H56" s="26">
        <f>'Per-Vehicle Costs'!H76/H$45</f>
        <v>4.0000000000000001E-3</v>
      </c>
      <c r="I56" s="26">
        <f>'Per-Vehicle Costs'!I76/I$45</f>
        <v>0.02</v>
      </c>
      <c r="J56" s="26">
        <f>'Per-Vehicle Costs'!J76/J$45</f>
        <v>1E-3</v>
      </c>
      <c r="K56" s="26">
        <f>'Per-Vehicle Costs'!K76/K$45</f>
        <v>1E-3</v>
      </c>
      <c r="L56" s="29">
        <f>'Per-Vehicle Costs'!L76/L$45</f>
        <v>0</v>
      </c>
      <c r="M56" s="12" t="s">
        <v>52</v>
      </c>
    </row>
    <row r="57" spans="1:13" x14ac:dyDescent="0.25">
      <c r="A57" s="32" t="str">
        <f>'Per-Vehicle Costs'!A77</f>
        <v>Road Facilities</v>
      </c>
      <c r="B57" s="38">
        <f>'Per-Vehicle Costs'!B77/B$45</f>
        <v>1.7333333333333333E-2</v>
      </c>
      <c r="C57" s="26">
        <f>'Per-Vehicle Costs'!C77/C$45</f>
        <v>1.7333333333333333E-2</v>
      </c>
      <c r="D57" s="26">
        <f>'Per-Vehicle Costs'!D77/D$45</f>
        <v>4.2666666666666665E-2</v>
      </c>
      <c r="E57" s="26">
        <f>'Per-Vehicle Costs'!E77/E$45</f>
        <v>2.3333333333333334E-2</v>
      </c>
      <c r="F57" s="26">
        <f>'Per-Vehicle Costs'!F77/F$45</f>
        <v>0</v>
      </c>
      <c r="G57" s="26">
        <f>'Per-Vehicle Costs'!G77/G$45</f>
        <v>6.0000000000000001E-3</v>
      </c>
      <c r="H57" s="26">
        <f>'Per-Vehicle Costs'!H77/H$45</f>
        <v>4.8000000000000004E-3</v>
      </c>
      <c r="I57" s="26">
        <f>'Per-Vehicle Costs'!I77/I$45</f>
        <v>1.4E-2</v>
      </c>
      <c r="J57" s="26">
        <f>'Per-Vehicle Costs'!J77/J$45</f>
        <v>2E-3</v>
      </c>
      <c r="K57" s="26">
        <f>'Per-Vehicle Costs'!K77/K$45</f>
        <v>2E-3</v>
      </c>
      <c r="L57" s="29">
        <f>'Per-Vehicle Costs'!L77/L$45</f>
        <v>0</v>
      </c>
      <c r="M57" s="12" t="s">
        <v>52</v>
      </c>
    </row>
    <row r="58" spans="1:13" x14ac:dyDescent="0.25">
      <c r="A58" s="32" t="str">
        <f>'Per-Vehicle Costs'!A78</f>
        <v>Land Value</v>
      </c>
      <c r="B58" s="38">
        <f>'Per-Vehicle Costs'!B78/B$45</f>
        <v>2.2666666666666668E-2</v>
      </c>
      <c r="C58" s="26">
        <f>'Per-Vehicle Costs'!C78/C$45</f>
        <v>2.2666666666666668E-2</v>
      </c>
      <c r="D58" s="26">
        <f>'Per-Vehicle Costs'!D78/D$45</f>
        <v>2.2666666666666668E-2</v>
      </c>
      <c r="E58" s="26">
        <f>'Per-Vehicle Costs'!E78/E$45</f>
        <v>2.2666666666666668E-2</v>
      </c>
      <c r="F58" s="26">
        <f>'Per-Vehicle Costs'!F78/F$45</f>
        <v>0</v>
      </c>
      <c r="G58" s="26">
        <f>'Per-Vehicle Costs'!G78/G$45</f>
        <v>4.2500000000000003E-3</v>
      </c>
      <c r="H58" s="26">
        <f>'Per-Vehicle Costs'!H78/H$45</f>
        <v>3.4000000000000002E-3</v>
      </c>
      <c r="I58" s="26">
        <f>'Per-Vehicle Costs'!I78/I$45</f>
        <v>3.4000000000000002E-2</v>
      </c>
      <c r="J58" s="26">
        <f>'Per-Vehicle Costs'!J78/J$45</f>
        <v>2E-3</v>
      </c>
      <c r="K58" s="26">
        <f>'Per-Vehicle Costs'!K78/K$45</f>
        <v>2E-3</v>
      </c>
      <c r="L58" s="29">
        <f>'Per-Vehicle Costs'!L78/L$45</f>
        <v>0</v>
      </c>
      <c r="M58" s="12" t="s">
        <v>52</v>
      </c>
    </row>
    <row r="59" spans="1:13" x14ac:dyDescent="0.25">
      <c r="A59" s="32" t="str">
        <f>'Per-Vehicle Costs'!A79</f>
        <v>Traffic Services</v>
      </c>
      <c r="B59" s="38">
        <f>'Per-Vehicle Costs'!B79/B$45</f>
        <v>8.6666666666666663E-3</v>
      </c>
      <c r="C59" s="26">
        <f>'Per-Vehicle Costs'!C79/C$45</f>
        <v>8.6666666666666663E-3</v>
      </c>
      <c r="D59" s="26">
        <f>'Per-Vehicle Costs'!D79/D$45</f>
        <v>8.6666666666666663E-3</v>
      </c>
      <c r="E59" s="26">
        <f>'Per-Vehicle Costs'!E79/E$45</f>
        <v>8.6666666666666663E-3</v>
      </c>
      <c r="F59" s="26">
        <f>'Per-Vehicle Costs'!F79/F$45</f>
        <v>0</v>
      </c>
      <c r="G59" s="26">
        <f>'Per-Vehicle Costs'!G79/G$45</f>
        <v>1.6249999999999999E-3</v>
      </c>
      <c r="H59" s="26">
        <f>'Per-Vehicle Costs'!H79/H$45</f>
        <v>1.2999999999999999E-3</v>
      </c>
      <c r="I59" s="26">
        <f>'Per-Vehicle Costs'!I79/I$45</f>
        <v>1.2999999999999999E-2</v>
      </c>
      <c r="J59" s="26">
        <f>'Per-Vehicle Costs'!J79/J$45</f>
        <v>1E-3</v>
      </c>
      <c r="K59" s="26">
        <f>'Per-Vehicle Costs'!K79/K$45</f>
        <v>1E-3</v>
      </c>
      <c r="L59" s="29">
        <f>'Per-Vehicle Costs'!L79/L$45</f>
        <v>1E-3</v>
      </c>
      <c r="M59" s="12" t="s">
        <v>52</v>
      </c>
    </row>
    <row r="60" spans="1:13" x14ac:dyDescent="0.25">
      <c r="A60" s="32" t="str">
        <f>'Per-Vehicle Costs'!A80</f>
        <v>Transport Diversity</v>
      </c>
      <c r="B60" s="38">
        <f>'Per-Vehicle Costs'!B80/B$45</f>
        <v>4.6666666666666671E-3</v>
      </c>
      <c r="C60" s="26">
        <f>'Per-Vehicle Costs'!C80/C$45</f>
        <v>4.6666666666666671E-3</v>
      </c>
      <c r="D60" s="26">
        <f>'Per-Vehicle Costs'!D80/D$45</f>
        <v>4.6666666666666671E-3</v>
      </c>
      <c r="E60" s="26">
        <f>'Per-Vehicle Costs'!E80/E$45</f>
        <v>4.6666666666666671E-3</v>
      </c>
      <c r="F60" s="26">
        <f>'Per-Vehicle Costs'!F80/F$45</f>
        <v>0</v>
      </c>
      <c r="G60" s="26">
        <f>'Per-Vehicle Costs'!G80/G$45</f>
        <v>0</v>
      </c>
      <c r="H60" s="26">
        <f>'Per-Vehicle Costs'!H80/H$45</f>
        <v>0</v>
      </c>
      <c r="I60" s="26">
        <f>'Per-Vehicle Costs'!I80/I$45</f>
        <v>7.0000000000000001E-3</v>
      </c>
      <c r="J60" s="26">
        <f>'Per-Vehicle Costs'!J80/J$45</f>
        <v>0</v>
      </c>
      <c r="K60" s="26">
        <f>'Per-Vehicle Costs'!K80/K$45</f>
        <v>0</v>
      </c>
      <c r="L60" s="29">
        <f>'Per-Vehicle Costs'!L80/L$45</f>
        <v>0</v>
      </c>
      <c r="M60" s="12" t="s">
        <v>52</v>
      </c>
    </row>
    <row r="61" spans="1:13" x14ac:dyDescent="0.25">
      <c r="A61" s="32" t="str">
        <f>'Per-Vehicle Costs'!A81</f>
        <v>Air Pollution</v>
      </c>
      <c r="B61" s="38">
        <f>'Per-Vehicle Costs'!B81/B$45</f>
        <v>3.4666666666666665E-2</v>
      </c>
      <c r="C61" s="26">
        <f>'Per-Vehicle Costs'!C81/C$45</f>
        <v>2.8000000000000001E-2</v>
      </c>
      <c r="D61" s="26">
        <f>'Per-Vehicle Costs'!D81/D$45</f>
        <v>8.6666666666666663E-3</v>
      </c>
      <c r="E61" s="26">
        <f>'Per-Vehicle Costs'!E81/E$45</f>
        <v>6.2666666666666662E-2</v>
      </c>
      <c r="F61" s="26">
        <f>'Per-Vehicle Costs'!F81/F$45</f>
        <v>2E-3</v>
      </c>
      <c r="G61" s="26">
        <f>'Per-Vehicle Costs'!G81/G$45</f>
        <v>0.02</v>
      </c>
      <c r="H61" s="26">
        <f>'Per-Vehicle Costs'!H81/H$45</f>
        <v>6.5000000000000006E-3</v>
      </c>
      <c r="I61" s="26">
        <f>'Per-Vehicle Costs'!I81/I$45</f>
        <v>8.5999999999999993E-2</v>
      </c>
      <c r="J61" s="26">
        <f>'Per-Vehicle Costs'!J81/J$45</f>
        <v>0</v>
      </c>
      <c r="K61" s="26">
        <f>'Per-Vehicle Costs'!K81/K$45</f>
        <v>0</v>
      </c>
      <c r="L61" s="29">
        <f>'Per-Vehicle Costs'!L81/L$45</f>
        <v>0</v>
      </c>
      <c r="M61" s="12" t="s">
        <v>52</v>
      </c>
    </row>
    <row r="62" spans="1:13" x14ac:dyDescent="0.25">
      <c r="A62" s="139" t="s">
        <v>104</v>
      </c>
      <c r="B62" s="38">
        <f>'Per-Vehicle Costs'!B82/B$45</f>
        <v>1.1333333333333334E-2</v>
      </c>
      <c r="C62" s="26">
        <f>'Per-Vehicle Costs'!C82/C$45</f>
        <v>8.6666666666666663E-3</v>
      </c>
      <c r="D62" s="26">
        <f>'Per-Vehicle Costs'!D82/D$45</f>
        <v>2.6666666666666666E-3</v>
      </c>
      <c r="E62" s="26">
        <f>'Per-Vehicle Costs'!E82/E$45</f>
        <v>1.6E-2</v>
      </c>
      <c r="F62" s="26">
        <f>'Per-Vehicle Costs'!F82/F$45</f>
        <v>0</v>
      </c>
      <c r="G62" s="26">
        <f>'Per-Vehicle Costs'!G82/G$45</f>
        <v>1.0749999999999999E-2</v>
      </c>
      <c r="H62" s="26">
        <f>'Per-Vehicle Costs'!H82/H$45</f>
        <v>2.8E-3</v>
      </c>
      <c r="I62" s="26">
        <f>'Per-Vehicle Costs'!I82/I$45</f>
        <v>8.9999999999999993E-3</v>
      </c>
      <c r="J62" s="26">
        <f>'Per-Vehicle Costs'!J82/J$45</f>
        <v>0</v>
      </c>
      <c r="K62" s="26">
        <f>'Per-Vehicle Costs'!K82/K$45</f>
        <v>0</v>
      </c>
      <c r="L62" s="29">
        <f>'Per-Vehicle Costs'!L82/L$45</f>
        <v>0</v>
      </c>
      <c r="M62" s="126" t="s">
        <v>52</v>
      </c>
    </row>
    <row r="63" spans="1:13" x14ac:dyDescent="0.25">
      <c r="A63" s="32" t="str">
        <f>'Per-Vehicle Costs'!A83</f>
        <v>Noise</v>
      </c>
      <c r="B63" s="38">
        <f>'Per-Vehicle Costs'!B83/B$45</f>
        <v>8.6666666666666663E-3</v>
      </c>
      <c r="C63" s="26">
        <f>'Per-Vehicle Costs'!C83/C$45</f>
        <v>8.6666666666666663E-3</v>
      </c>
      <c r="D63" s="26">
        <f>'Per-Vehicle Costs'!D83/D$45</f>
        <v>2.6666666666666666E-3</v>
      </c>
      <c r="E63" s="26">
        <f>'Per-Vehicle Costs'!E83/E$45</f>
        <v>8.6666666666666663E-3</v>
      </c>
      <c r="F63" s="26">
        <f>'Per-Vehicle Costs'!F83/F$45</f>
        <v>0</v>
      </c>
      <c r="G63" s="26">
        <f>'Per-Vehicle Costs'!G83/G$45</f>
        <v>8.2500000000000004E-3</v>
      </c>
      <c r="H63" s="26">
        <f>'Per-Vehicle Costs'!H83/H$45</f>
        <v>4.0000000000000001E-3</v>
      </c>
      <c r="I63" s="26">
        <f>'Per-Vehicle Costs'!I83/I$45</f>
        <v>0.13200000000000001</v>
      </c>
      <c r="J63" s="26">
        <f>'Per-Vehicle Costs'!J83/J$45</f>
        <v>0</v>
      </c>
      <c r="K63" s="26">
        <f>'Per-Vehicle Costs'!K83/K$45</f>
        <v>0</v>
      </c>
      <c r="L63" s="29">
        <f>'Per-Vehicle Costs'!L83/L$45</f>
        <v>0</v>
      </c>
      <c r="M63" s="12" t="s">
        <v>52</v>
      </c>
    </row>
    <row r="64" spans="1:13" x14ac:dyDescent="0.25">
      <c r="A64" s="32" t="str">
        <f>'Per-Vehicle Costs'!A84</f>
        <v>Resource Externalities</v>
      </c>
      <c r="B64" s="38">
        <f>'Per-Vehicle Costs'!B84/B$45</f>
        <v>2.6666666666666668E-2</v>
      </c>
      <c r="C64" s="26">
        <f>'Per-Vehicle Costs'!C84/C$45</f>
        <v>2.2000000000000002E-2</v>
      </c>
      <c r="D64" s="26">
        <f>'Per-Vehicle Costs'!D84/D$45</f>
        <v>1.0666666666666666E-2</v>
      </c>
      <c r="E64" s="26">
        <f>'Per-Vehicle Costs'!E84/E$45</f>
        <v>3.4666666666666665E-2</v>
      </c>
      <c r="F64" s="26">
        <f>'Per-Vehicle Costs'!F84/F$45</f>
        <v>1E-3</v>
      </c>
      <c r="G64" s="26">
        <f>'Per-Vehicle Costs'!G84/G$45</f>
        <v>2.5000000000000001E-2</v>
      </c>
      <c r="H64" s="26">
        <f>'Per-Vehicle Costs'!H84/H$45</f>
        <v>6.7000000000000002E-3</v>
      </c>
      <c r="I64" s="26">
        <f>'Per-Vehicle Costs'!I84/I$45</f>
        <v>1.6E-2</v>
      </c>
      <c r="J64" s="26">
        <f>'Per-Vehicle Costs'!J84/J$45</f>
        <v>0</v>
      </c>
      <c r="K64" s="26">
        <f>'Per-Vehicle Costs'!K84/K$45</f>
        <v>0</v>
      </c>
      <c r="L64" s="29">
        <f>'Per-Vehicle Costs'!L84/L$45</f>
        <v>4.0000000000000001E-3</v>
      </c>
      <c r="M64" s="12" t="s">
        <v>52</v>
      </c>
    </row>
    <row r="65" spans="1:13" x14ac:dyDescent="0.25">
      <c r="A65" s="32" t="str">
        <f>'Per-Vehicle Costs'!A85</f>
        <v>Barrier Effect</v>
      </c>
      <c r="B65" s="38">
        <f>'Per-Vehicle Costs'!B85/B$45</f>
        <v>0.01</v>
      </c>
      <c r="C65" s="26">
        <f>'Per-Vehicle Costs'!C85/C$45</f>
        <v>0.01</v>
      </c>
      <c r="D65" s="26">
        <f>'Per-Vehicle Costs'!D85/D$45</f>
        <v>0.01</v>
      </c>
      <c r="E65" s="26">
        <f>'Per-Vehicle Costs'!E85/E$45</f>
        <v>0.01</v>
      </c>
      <c r="F65" s="26">
        <f>'Per-Vehicle Costs'!F85/F$45</f>
        <v>0</v>
      </c>
      <c r="G65" s="26">
        <f>'Per-Vehicle Costs'!G85/G$45</f>
        <v>3.1250000000000002E-3</v>
      </c>
      <c r="H65" s="26">
        <f>'Per-Vehicle Costs'!H85/H$45</f>
        <v>2.5000000000000001E-3</v>
      </c>
      <c r="I65" s="26">
        <f>'Per-Vehicle Costs'!I85/I$45</f>
        <v>1.4999999999999999E-2</v>
      </c>
      <c r="J65" s="26">
        <f>'Per-Vehicle Costs'!J85/J$45</f>
        <v>1E-3</v>
      </c>
      <c r="K65" s="26">
        <f>'Per-Vehicle Costs'!K85/K$45</f>
        <v>0</v>
      </c>
      <c r="L65" s="29">
        <f>'Per-Vehicle Costs'!L85/L$45</f>
        <v>0</v>
      </c>
      <c r="M65" s="12" t="s">
        <v>52</v>
      </c>
    </row>
    <row r="66" spans="1:13" x14ac:dyDescent="0.25">
      <c r="A66" s="32" t="str">
        <f>'Per-Vehicle Costs'!A86</f>
        <v>Land Use Impacts</v>
      </c>
      <c r="B66" s="38">
        <f>'Per-Vehicle Costs'!B86/B$45</f>
        <v>5.5333333333333339E-2</v>
      </c>
      <c r="C66" s="26">
        <f>'Per-Vehicle Costs'!C86/C$45</f>
        <v>5.5333333333333339E-2</v>
      </c>
      <c r="D66" s="26">
        <f>'Per-Vehicle Costs'!D86/D$45</f>
        <v>5.5333333333333339E-2</v>
      </c>
      <c r="E66" s="26">
        <f>'Per-Vehicle Costs'!E86/E$45</f>
        <v>5.5333333333333339E-2</v>
      </c>
      <c r="F66" s="26">
        <f>'Per-Vehicle Costs'!F86/F$45</f>
        <v>0</v>
      </c>
      <c r="G66" s="26">
        <f>'Per-Vehicle Costs'!G86/G$45</f>
        <v>0</v>
      </c>
      <c r="H66" s="26">
        <f>'Per-Vehicle Costs'!H86/H$45</f>
        <v>0</v>
      </c>
      <c r="I66" s="26">
        <f>'Per-Vehicle Costs'!I86/I$45</f>
        <v>8.3000000000000004E-2</v>
      </c>
      <c r="J66" s="26">
        <f>'Per-Vehicle Costs'!J86/J$45</f>
        <v>0</v>
      </c>
      <c r="K66" s="26">
        <f>'Per-Vehicle Costs'!K86/K$45</f>
        <v>0</v>
      </c>
      <c r="L66" s="29">
        <f>'Per-Vehicle Costs'!L86/L$45</f>
        <v>8.3000000000000004E-2</v>
      </c>
      <c r="M66" s="12" t="s">
        <v>52</v>
      </c>
    </row>
    <row r="67" spans="1:13" x14ac:dyDescent="0.25">
      <c r="A67" s="32" t="str">
        <f>'Per-Vehicle Costs'!A87</f>
        <v>Water Pollution</v>
      </c>
      <c r="B67" s="38">
        <f>'Per-Vehicle Costs'!B87/B$45</f>
        <v>9.3333333333333341E-3</v>
      </c>
      <c r="C67" s="26">
        <f>'Per-Vehicle Costs'!C87/C$45</f>
        <v>9.3333333333333341E-3</v>
      </c>
      <c r="D67" s="26">
        <f>'Per-Vehicle Costs'!D87/D$45</f>
        <v>4.6666666666666671E-3</v>
      </c>
      <c r="E67" s="26">
        <f>'Per-Vehicle Costs'!E87/E$45</f>
        <v>9.3333333333333341E-3</v>
      </c>
      <c r="F67" s="26">
        <f>'Per-Vehicle Costs'!F87/F$45</f>
        <v>0</v>
      </c>
      <c r="G67" s="26">
        <f>'Per-Vehicle Costs'!G87/G$45</f>
        <v>1.75E-3</v>
      </c>
      <c r="H67" s="26">
        <f>'Per-Vehicle Costs'!H87/H$45</f>
        <v>6.9999999999999999E-4</v>
      </c>
      <c r="I67" s="26">
        <f>'Per-Vehicle Costs'!I87/I$45</f>
        <v>1.4E-2</v>
      </c>
      <c r="J67" s="26">
        <f>'Per-Vehicle Costs'!J87/J$45</f>
        <v>0</v>
      </c>
      <c r="K67" s="26">
        <f>'Per-Vehicle Costs'!K87/K$45</f>
        <v>0</v>
      </c>
      <c r="L67" s="29">
        <f>'Per-Vehicle Costs'!L87/L$45</f>
        <v>0</v>
      </c>
      <c r="M67" s="12" t="s">
        <v>52</v>
      </c>
    </row>
    <row r="68" spans="1:13" ht="13" thickBot="1" x14ac:dyDescent="0.3">
      <c r="A68" s="33" t="str">
        <f>'Per-Vehicle Costs'!A88</f>
        <v>Waste</v>
      </c>
      <c r="B68" s="39">
        <f>'Per-Vehicle Costs'!B88/B$45</f>
        <v>2.6666666666666668E-4</v>
      </c>
      <c r="C68" s="27">
        <f>'Per-Vehicle Costs'!C88/C$45</f>
        <v>2.6666666666666668E-4</v>
      </c>
      <c r="D68" s="27">
        <f>'Per-Vehicle Costs'!D88/D$45</f>
        <v>2.6666666666666668E-4</v>
      </c>
      <c r="E68" s="27">
        <f>'Per-Vehicle Costs'!E88/E$45</f>
        <v>2.6666666666666668E-4</v>
      </c>
      <c r="F68" s="27">
        <f>'Per-Vehicle Costs'!F88/F$45</f>
        <v>0</v>
      </c>
      <c r="G68" s="27">
        <f>'Per-Vehicle Costs'!G88/G$45</f>
        <v>5.0000000000000002E-5</v>
      </c>
      <c r="H68" s="27">
        <f>'Per-Vehicle Costs'!H88/H$45</f>
        <v>4.0000000000000003E-5</v>
      </c>
      <c r="I68" s="27">
        <f>'Per-Vehicle Costs'!I88/I$45</f>
        <v>4.0000000000000002E-4</v>
      </c>
      <c r="J68" s="27">
        <f>'Per-Vehicle Costs'!J88/J$45</f>
        <v>0</v>
      </c>
      <c r="K68" s="27">
        <f>'Per-Vehicle Costs'!K88/K$45</f>
        <v>0</v>
      </c>
      <c r="L68" s="30">
        <f>'Per-Vehicle Costs'!L88/L$45</f>
        <v>0</v>
      </c>
      <c r="M68" s="12" t="s">
        <v>52</v>
      </c>
    </row>
    <row r="69" spans="1:13" ht="13" x14ac:dyDescent="0.3">
      <c r="A69" s="82" t="s">
        <v>53</v>
      </c>
      <c r="B69" s="83">
        <f>B46+B54</f>
        <v>0.23466666666666669</v>
      </c>
      <c r="C69" s="83">
        <f t="shared" ref="C69:L69" si="4">C46+C54</f>
        <v>0.20733333333333331</v>
      </c>
      <c r="D69" s="83">
        <f t="shared" si="4"/>
        <v>0.28066666666666668</v>
      </c>
      <c r="E69" s="83">
        <f t="shared" si="4"/>
        <v>0.28933333333333333</v>
      </c>
      <c r="F69" s="83">
        <f t="shared" si="4"/>
        <v>0</v>
      </c>
      <c r="G69" s="83">
        <f t="shared" si="4"/>
        <v>0</v>
      </c>
      <c r="H69" s="83">
        <f t="shared" si="4"/>
        <v>0</v>
      </c>
      <c r="I69" s="83">
        <f t="shared" si="4"/>
        <v>0.39700000000000002</v>
      </c>
      <c r="J69" s="83">
        <f t="shared" si="4"/>
        <v>7.1000000000000008E-2</v>
      </c>
      <c r="K69" s="83">
        <f t="shared" si="4"/>
        <v>0</v>
      </c>
      <c r="L69" s="83">
        <f t="shared" si="4"/>
        <v>0.26400000000000001</v>
      </c>
      <c r="M69" s="12"/>
    </row>
    <row r="70" spans="1:13" ht="13" x14ac:dyDescent="0.3">
      <c r="A70" s="84" t="s">
        <v>54</v>
      </c>
      <c r="B70" s="85">
        <f>B47+B49+B50</f>
        <v>0.27066666666666667</v>
      </c>
      <c r="C70" s="85">
        <f t="shared" ref="C70:L70" si="5">C47+C49+C50</f>
        <v>0.249</v>
      </c>
      <c r="D70" s="85">
        <f t="shared" si="5"/>
        <v>0.31666666666666665</v>
      </c>
      <c r="E70" s="85">
        <f t="shared" si="5"/>
        <v>0.31666666666666665</v>
      </c>
      <c r="F70" s="85">
        <f t="shared" si="5"/>
        <v>0.16200000000000001</v>
      </c>
      <c r="G70" s="85">
        <f t="shared" si="5"/>
        <v>0.41474999999999995</v>
      </c>
      <c r="H70" s="85">
        <f t="shared" si="5"/>
        <v>0.42169999999999996</v>
      </c>
      <c r="I70" s="85">
        <f t="shared" si="5"/>
        <v>0.72299999999999998</v>
      </c>
      <c r="J70" s="85">
        <f t="shared" si="5"/>
        <v>0.48400000000000004</v>
      </c>
      <c r="K70" s="85">
        <f t="shared" si="5"/>
        <v>1.3859999999999999</v>
      </c>
      <c r="L70" s="85">
        <f t="shared" si="5"/>
        <v>0</v>
      </c>
      <c r="M70" s="12"/>
    </row>
    <row r="71" spans="1:13" ht="13.5" thickBot="1" x14ac:dyDescent="0.35">
      <c r="A71" s="86" t="s">
        <v>52</v>
      </c>
      <c r="B71" s="87">
        <f>B48+B51+SUM(B55:B68)</f>
        <v>0.29293333333333338</v>
      </c>
      <c r="C71" s="87">
        <f t="shared" ref="C71:L71" si="6">C48+C51+SUM(C55:C68)</f>
        <v>0.27560000000000001</v>
      </c>
      <c r="D71" s="87">
        <f t="shared" si="6"/>
        <v>0.2569333333333334</v>
      </c>
      <c r="E71" s="87">
        <f t="shared" si="6"/>
        <v>0.33960000000000012</v>
      </c>
      <c r="F71" s="87">
        <f t="shared" si="6"/>
        <v>3.0000000000000001E-3</v>
      </c>
      <c r="G71" s="87">
        <f t="shared" si="6"/>
        <v>0.44879999999999998</v>
      </c>
      <c r="H71" s="87">
        <f t="shared" si="6"/>
        <v>0.44593999999999995</v>
      </c>
      <c r="I71" s="87">
        <f t="shared" si="6"/>
        <v>0.58240000000000003</v>
      </c>
      <c r="J71" s="87">
        <f t="shared" si="6"/>
        <v>1.3000000000000001E-2</v>
      </c>
      <c r="K71" s="87">
        <f t="shared" si="6"/>
        <v>9.0000000000000011E-3</v>
      </c>
      <c r="L71" s="87">
        <f t="shared" si="6"/>
        <v>8.8000000000000009E-2</v>
      </c>
      <c r="M71" s="12"/>
    </row>
    <row r="72" spans="1:13" ht="13.5" thickBot="1" x14ac:dyDescent="0.35">
      <c r="A72" s="88" t="s">
        <v>31</v>
      </c>
      <c r="B72" s="89">
        <f>SUM(B46:B68)</f>
        <v>0.79826666666666668</v>
      </c>
      <c r="C72" s="89">
        <f t="shared" ref="C72:L72" si="7">SUM(C46:C68)</f>
        <v>0.73193333333333355</v>
      </c>
      <c r="D72" s="89">
        <f t="shared" si="7"/>
        <v>0.85426666666666695</v>
      </c>
      <c r="E72" s="89">
        <f t="shared" si="7"/>
        <v>0.94559999999999989</v>
      </c>
      <c r="F72" s="89">
        <f t="shared" si="7"/>
        <v>0.16500000000000001</v>
      </c>
      <c r="G72" s="89">
        <f t="shared" si="7"/>
        <v>0.86355000000000015</v>
      </c>
      <c r="H72" s="89">
        <f t="shared" si="7"/>
        <v>0.86763999999999997</v>
      </c>
      <c r="I72" s="89">
        <f t="shared" si="7"/>
        <v>1.7023999999999997</v>
      </c>
      <c r="J72" s="89">
        <f t="shared" si="7"/>
        <v>0.378</v>
      </c>
      <c r="K72" s="89">
        <f t="shared" si="7"/>
        <v>0.91499999999999981</v>
      </c>
      <c r="L72" s="90">
        <f t="shared" si="7"/>
        <v>0.35200000000000004</v>
      </c>
      <c r="M72" s="11"/>
    </row>
    <row r="75" spans="1:13" ht="13.5" thickBot="1" x14ac:dyDescent="0.35">
      <c r="A75" s="1" t="str">
        <f>'Per-Vehicle Costs'!A95</f>
        <v>Table 3, Rural Travel</v>
      </c>
      <c r="B75" t="s">
        <v>16</v>
      </c>
      <c r="C75" s="104" t="str">
        <f>'Per-Vehicle Costs'!$B$15</f>
        <v>2007 U.S. Dollars per mile</v>
      </c>
      <c r="E75" t="s">
        <v>16</v>
      </c>
      <c r="F75" t="s">
        <v>16</v>
      </c>
      <c r="G75" t="s">
        <v>16</v>
      </c>
      <c r="H75" t="s">
        <v>16</v>
      </c>
      <c r="I75" t="s">
        <v>16</v>
      </c>
      <c r="J75" t="s">
        <v>16</v>
      </c>
      <c r="K75" t="s">
        <v>16</v>
      </c>
      <c r="L75" t="s">
        <v>16</v>
      </c>
      <c r="M75" t="s">
        <v>16</v>
      </c>
    </row>
    <row r="76" spans="1:13" ht="25" x14ac:dyDescent="0.25">
      <c r="A76" s="10" t="str">
        <f>'Per-Vehicle Costs'!A96</f>
        <v>Mode</v>
      </c>
      <c r="B76" s="238" t="str">
        <f>'Per-Vehicle Costs'!B96</f>
        <v>Average Car</v>
      </c>
      <c r="C76" s="239" t="str">
        <f>'Per-Vehicle Costs'!C96</f>
        <v>Compact Car</v>
      </c>
      <c r="D76" s="239" t="str">
        <f>'Per-Vehicle Costs'!D96</f>
        <v>Electric Car</v>
      </c>
      <c r="E76" s="239" t="str">
        <f>'Per-Vehicle Costs'!E96</f>
        <v>Van or Pickup</v>
      </c>
      <c r="F76" s="239" t="str">
        <f>'Per-Vehicle Costs'!F96</f>
        <v>Rideshare Passenger</v>
      </c>
      <c r="G76" s="239" t="str">
        <f>'Per-Vehicle Costs'!G96</f>
        <v>Diesel Bus</v>
      </c>
      <c r="H76" s="239" t="str">
        <f>'Per-Vehicle Costs'!H96</f>
        <v>Electric Trolley</v>
      </c>
      <c r="I76" s="239" t="str">
        <f>'Per-Vehicle Costs'!I96</f>
        <v>Motor-cycle</v>
      </c>
      <c r="J76" s="239" t="str">
        <f>'Per-Vehicle Costs'!J96</f>
        <v>Bicycle</v>
      </c>
      <c r="K76" s="239" t="str">
        <f>'Per-Vehicle Costs'!K96</f>
        <v>Walk</v>
      </c>
      <c r="L76" s="239" t="str">
        <f>'Per-Vehicle Costs'!L96</f>
        <v>Telework</v>
      </c>
      <c r="M76" s="91" t="s">
        <v>55</v>
      </c>
    </row>
    <row r="77" spans="1:13" ht="13" thickBot="1" x14ac:dyDescent="0.3">
      <c r="A77" s="6" t="str">
        <f>'Per-Vehicle Costs'!A97</f>
        <v>Average Occupancy</v>
      </c>
      <c r="B77" s="65">
        <f>'Per-Vehicle Costs'!B97</f>
        <v>1.5</v>
      </c>
      <c r="C77" s="66">
        <f>'Per-Vehicle Costs'!C97</f>
        <v>1.5</v>
      </c>
      <c r="D77" s="66">
        <f>'Per-Vehicle Costs'!D97</f>
        <v>1.5</v>
      </c>
      <c r="E77" s="66">
        <f>'Per-Vehicle Costs'!E97</f>
        <v>1.5</v>
      </c>
      <c r="F77" s="66">
        <f>'Per-Vehicle Costs'!F97</f>
        <v>1</v>
      </c>
      <c r="G77" s="66">
        <f>'Per-Vehicle Costs'!G97</f>
        <v>5</v>
      </c>
      <c r="H77" s="66">
        <f>'Per-Vehicle Costs'!H97</f>
        <v>10</v>
      </c>
      <c r="I77" s="66">
        <f>'Per-Vehicle Costs'!I97</f>
        <v>1</v>
      </c>
      <c r="J77" s="66">
        <f>'Per-Vehicle Costs'!J97</f>
        <v>1</v>
      </c>
      <c r="K77" s="66">
        <f>'Per-Vehicle Costs'!K97</f>
        <v>1</v>
      </c>
      <c r="L77" s="67">
        <f>'Per-Vehicle Costs'!L97</f>
        <v>1</v>
      </c>
      <c r="M77" s="12"/>
    </row>
    <row r="78" spans="1:13" x14ac:dyDescent="0.25">
      <c r="A78" s="56" t="str">
        <f>'Per-Vehicle Costs'!A98</f>
        <v>Vehicle Ownership</v>
      </c>
      <c r="B78" s="35">
        <f>'Per-Vehicle Costs'!B98/B$77</f>
        <v>0.18133333333333335</v>
      </c>
      <c r="C78" s="36">
        <f>'Per-Vehicle Costs'!C98/C$77</f>
        <v>0.15933333333333333</v>
      </c>
      <c r="D78" s="36">
        <f>'Per-Vehicle Costs'!D98/D$77</f>
        <v>0.22733333333333336</v>
      </c>
      <c r="E78" s="36">
        <f>'Per-Vehicle Costs'!E98/E$77</f>
        <v>0.23599999999999999</v>
      </c>
      <c r="F78" s="36">
        <f>'Per-Vehicle Costs'!F98/F$77</f>
        <v>0</v>
      </c>
      <c r="G78" s="36">
        <f>'Per-Vehicle Costs'!G98/G$77</f>
        <v>0</v>
      </c>
      <c r="H78" s="36">
        <f>'Per-Vehicle Costs'!H98/H$77</f>
        <v>0</v>
      </c>
      <c r="I78" s="36">
        <f>'Per-Vehicle Costs'!I98/I$77</f>
        <v>0.33300000000000002</v>
      </c>
      <c r="J78" s="36">
        <f>'Per-Vehicle Costs'!J98/J$77</f>
        <v>6.6000000000000003E-2</v>
      </c>
      <c r="K78" s="36">
        <f>'Per-Vehicle Costs'!K98/K$77</f>
        <v>0</v>
      </c>
      <c r="L78" s="37">
        <f>'Per-Vehicle Costs'!L98/L$77</f>
        <v>0.26400000000000001</v>
      </c>
      <c r="M78" s="12" t="s">
        <v>50</v>
      </c>
    </row>
    <row r="79" spans="1:13" x14ac:dyDescent="0.25">
      <c r="A79" s="32" t="str">
        <f>'Per-Vehicle Costs'!A99</f>
        <v>Vehicle Operation</v>
      </c>
      <c r="B79" s="38">
        <f>'Per-Vehicle Costs'!B99/B$77</f>
        <v>9.5999999999999988E-2</v>
      </c>
      <c r="C79" s="26">
        <f>'Per-Vehicle Costs'!C99/C$77</f>
        <v>6.933333333333333E-2</v>
      </c>
      <c r="D79" s="26">
        <f>'Per-Vehicle Costs'!D99/D$77</f>
        <v>0.13466666666666668</v>
      </c>
      <c r="E79" s="26">
        <f>'Per-Vehicle Costs'!E99/E$77</f>
        <v>0.13466666666666668</v>
      </c>
      <c r="F79" s="26">
        <f>'Per-Vehicle Costs'!F99/F$77</f>
        <v>3.0000000000000001E-3</v>
      </c>
      <c r="G79" s="26">
        <f>'Per-Vehicle Costs'!G99/G$77</f>
        <v>0.2772</v>
      </c>
      <c r="H79" s="26">
        <f>'Per-Vehicle Costs'!H99/H$77</f>
        <v>0.1802</v>
      </c>
      <c r="I79" s="26">
        <f>'Per-Vehicle Costs'!I99/I$77</f>
        <v>6.6000000000000003E-2</v>
      </c>
      <c r="J79" s="26">
        <f>'Per-Vehicle Costs'!J99/J$77</f>
        <v>2.5999999999999999E-2</v>
      </c>
      <c r="K79" s="26">
        <f>'Per-Vehicle Costs'!K99/K$77</f>
        <v>5.2999999999999999E-2</v>
      </c>
      <c r="L79" s="29">
        <f>'Per-Vehicle Costs'!L99/L$77</f>
        <v>0</v>
      </c>
      <c r="M79" s="12" t="s">
        <v>51</v>
      </c>
    </row>
    <row r="80" spans="1:13" x14ac:dyDescent="0.25">
      <c r="A80" s="32" t="str">
        <f>'Per-Vehicle Costs'!A100</f>
        <v>Operating Subsidy</v>
      </c>
      <c r="B80" s="38">
        <f>'Per-Vehicle Costs'!B100/B$77</f>
        <v>0</v>
      </c>
      <c r="C80" s="26">
        <f>'Per-Vehicle Costs'!C100/C$77</f>
        <v>0</v>
      </c>
      <c r="D80" s="26">
        <f>'Per-Vehicle Costs'!D100/D$77</f>
        <v>0</v>
      </c>
      <c r="E80" s="26">
        <f>'Per-Vehicle Costs'!E100/E$77</f>
        <v>0</v>
      </c>
      <c r="F80" s="26">
        <f>'Per-Vehicle Costs'!F100/F$77</f>
        <v>0</v>
      </c>
      <c r="G80" s="26">
        <f>'Per-Vehicle Costs'!G100/G$77</f>
        <v>0.32999999999999996</v>
      </c>
      <c r="H80" s="26">
        <f>'Per-Vehicle Costs'!H100/H$77</f>
        <v>0.38279999999999997</v>
      </c>
      <c r="I80" s="26">
        <f>'Per-Vehicle Costs'!I100/I$77</f>
        <v>0</v>
      </c>
      <c r="J80" s="26">
        <f>'Per-Vehicle Costs'!J100/J$77</f>
        <v>0</v>
      </c>
      <c r="K80" s="26">
        <f>'Per-Vehicle Costs'!K100/K$77</f>
        <v>0</v>
      </c>
      <c r="L80" s="29">
        <f>'Per-Vehicle Costs'!L100/L$77</f>
        <v>0</v>
      </c>
      <c r="M80" s="12" t="s">
        <v>52</v>
      </c>
    </row>
    <row r="81" spans="1:13" x14ac:dyDescent="0.25">
      <c r="A81" s="32" t="str">
        <f>'Per-Vehicle Costs'!A101</f>
        <v>Travel Time</v>
      </c>
      <c r="B81" s="38">
        <f>'Per-Vehicle Costs'!B101/B$77</f>
        <v>6.25E-2</v>
      </c>
      <c r="C81" s="26">
        <f>'Per-Vehicle Costs'!C101/C$77</f>
        <v>6.25E-2</v>
      </c>
      <c r="D81" s="26">
        <f>'Per-Vehicle Costs'!D101/D$77</f>
        <v>6.25E-2</v>
      </c>
      <c r="E81" s="26">
        <f>'Per-Vehicle Costs'!E101/E$77</f>
        <v>6.25E-2</v>
      </c>
      <c r="F81" s="26">
        <f>'Per-Vehicle Costs'!F101/F$77</f>
        <v>6.25E-2</v>
      </c>
      <c r="G81" s="26">
        <f>'Per-Vehicle Costs'!G101/G$77</f>
        <v>0.2</v>
      </c>
      <c r="H81" s="26">
        <f>'Per-Vehicle Costs'!H101/H$77</f>
        <v>0.2</v>
      </c>
      <c r="I81" s="26">
        <f>'Per-Vehicle Costs'!I101/I$77</f>
        <v>6.25E-2</v>
      </c>
      <c r="J81" s="26">
        <f>'Per-Vehicle Costs'!J101/J$77</f>
        <v>0.375</v>
      </c>
      <c r="K81" s="26">
        <f>'Per-Vehicle Costs'!K101/K$77</f>
        <v>1.25</v>
      </c>
      <c r="L81" s="29">
        <f>'Per-Vehicle Costs'!L101/L$77</f>
        <v>0</v>
      </c>
      <c r="M81" s="12" t="s">
        <v>51</v>
      </c>
    </row>
    <row r="82" spans="1:13" x14ac:dyDescent="0.25">
      <c r="A82" s="32" t="str">
        <f>'Per-Vehicle Costs'!A102</f>
        <v>Internal Crash</v>
      </c>
      <c r="B82" s="38">
        <f>'Per-Vehicle Costs'!B102/B$77</f>
        <v>8.3000000000000004E-2</v>
      </c>
      <c r="C82" s="26">
        <f>'Per-Vehicle Costs'!C102/C$77</f>
        <v>9.2000000000000012E-2</v>
      </c>
      <c r="D82" s="26">
        <f>'Per-Vehicle Costs'!D102/D$77</f>
        <v>8.3000000000000004E-2</v>
      </c>
      <c r="E82" s="26">
        <f>'Per-Vehicle Costs'!E102/E$77</f>
        <v>8.3000000000000004E-2</v>
      </c>
      <c r="F82" s="26">
        <f>'Per-Vehicle Costs'!F102/F$77</f>
        <v>8.3000000000000004E-2</v>
      </c>
      <c r="G82" s="26">
        <f>'Per-Vehicle Costs'!G102/G$77</f>
        <v>4.0000000000000001E-3</v>
      </c>
      <c r="H82" s="26">
        <f>'Per-Vehicle Costs'!H102/H$77</f>
        <v>4.0000000000000001E-3</v>
      </c>
      <c r="I82" s="26">
        <f>'Per-Vehicle Costs'!I102/I$77</f>
        <v>0.57699999999999996</v>
      </c>
      <c r="J82" s="26">
        <f>'Per-Vehicle Costs'!J102/J$77</f>
        <v>8.3000000000000004E-2</v>
      </c>
      <c r="K82" s="26">
        <f>'Per-Vehicle Costs'!K102/K$77</f>
        <v>8.3000000000000004E-2</v>
      </c>
      <c r="L82" s="29">
        <f>'Per-Vehicle Costs'!L102/L$77</f>
        <v>0</v>
      </c>
      <c r="M82" s="12" t="s">
        <v>51</v>
      </c>
    </row>
    <row r="83" spans="1:13" x14ac:dyDescent="0.25">
      <c r="A83" s="32" t="str">
        <f>'Per-Vehicle Costs'!A103</f>
        <v>External Crash</v>
      </c>
      <c r="B83" s="38">
        <f>'Per-Vehicle Costs'!B103/B$77</f>
        <v>3.6666666666666667E-2</v>
      </c>
      <c r="C83" s="26">
        <f>'Per-Vehicle Costs'!C103/C$77</f>
        <v>3.5333333333333335E-2</v>
      </c>
      <c r="D83" s="26">
        <f>'Per-Vehicle Costs'!D103/D$77</f>
        <v>3.6666666666666667E-2</v>
      </c>
      <c r="E83" s="26">
        <f>'Per-Vehicle Costs'!E103/E$77</f>
        <v>3.6666666666666667E-2</v>
      </c>
      <c r="F83" s="26">
        <f>'Per-Vehicle Costs'!F103/F$77</f>
        <v>0</v>
      </c>
      <c r="G83" s="26">
        <f>'Per-Vehicle Costs'!G103/G$77</f>
        <v>5.28E-2</v>
      </c>
      <c r="H83" s="26">
        <f>'Per-Vehicle Costs'!H103/H$77</f>
        <v>2.64E-2</v>
      </c>
      <c r="I83" s="26">
        <f>'Per-Vehicle Costs'!I103/I$77</f>
        <v>0.10199999999999999</v>
      </c>
      <c r="J83" s="26">
        <f>'Per-Vehicle Costs'!J103/J$77</f>
        <v>3.0000000000000001E-3</v>
      </c>
      <c r="K83" s="26">
        <f>'Per-Vehicle Costs'!K103/K$77</f>
        <v>3.0000000000000001E-3</v>
      </c>
      <c r="L83" s="29">
        <f>'Per-Vehicle Costs'!L103/L$77</f>
        <v>0</v>
      </c>
      <c r="M83" s="12" t="s">
        <v>52</v>
      </c>
    </row>
    <row r="84" spans="1:13" x14ac:dyDescent="0.25">
      <c r="A84" s="8" t="s">
        <v>109</v>
      </c>
      <c r="B84" s="38">
        <f>'Per-Vehicle Costs'!B104/B$77</f>
        <v>0</v>
      </c>
      <c r="C84" s="26">
        <f>'Per-Vehicle Costs'!C104/C$77</f>
        <v>0</v>
      </c>
      <c r="D84" s="26">
        <f>'Per-Vehicle Costs'!D104/D$77</f>
        <v>0</v>
      </c>
      <c r="E84" s="26">
        <f>'Per-Vehicle Costs'!E104/E$77</f>
        <v>0</v>
      </c>
      <c r="F84" s="26">
        <f>'Per-Vehicle Costs'!F104/F$77</f>
        <v>0</v>
      </c>
      <c r="G84" s="26">
        <f>'Per-Vehicle Costs'!G104/G$77</f>
        <v>0</v>
      </c>
      <c r="H84" s="26">
        <f>'Per-Vehicle Costs'!H104/H$77</f>
        <v>0</v>
      </c>
      <c r="I84" s="26">
        <f>'Per-Vehicle Costs'!I104/I$77</f>
        <v>0</v>
      </c>
      <c r="J84" s="26">
        <f>'Per-Vehicle Costs'!J104/J$77</f>
        <v>-9.5000000000000001E-2</v>
      </c>
      <c r="K84" s="26">
        <f>'Per-Vehicle Costs'!K104/K$77</f>
        <v>-0.24</v>
      </c>
      <c r="L84" s="29">
        <f>'Per-Vehicle Costs'!L104/L$77</f>
        <v>0</v>
      </c>
      <c r="M84" s="126" t="s">
        <v>51</v>
      </c>
    </row>
    <row r="85" spans="1:13" x14ac:dyDescent="0.25">
      <c r="A85" s="8" t="s">
        <v>108</v>
      </c>
      <c r="B85" s="38">
        <f>'Per-Vehicle Costs'!B105/B$77</f>
        <v>0</v>
      </c>
      <c r="C85" s="26">
        <f>'Per-Vehicle Costs'!C105/C$77</f>
        <v>0</v>
      </c>
      <c r="D85" s="26">
        <f>'Per-Vehicle Costs'!D105/D$77</f>
        <v>0</v>
      </c>
      <c r="E85" s="26">
        <f>'Per-Vehicle Costs'!E105/E$77</f>
        <v>0</v>
      </c>
      <c r="F85" s="26">
        <f>'Per-Vehicle Costs'!F105/F$77</f>
        <v>0</v>
      </c>
      <c r="G85" s="26">
        <f>'Per-Vehicle Costs'!G105/G$77</f>
        <v>0</v>
      </c>
      <c r="H85" s="26">
        <f>'Per-Vehicle Costs'!H105/H$77</f>
        <v>0</v>
      </c>
      <c r="I85" s="26">
        <f>'Per-Vehicle Costs'!I105/I$77</f>
        <v>0</v>
      </c>
      <c r="J85" s="26">
        <f>'Per-Vehicle Costs'!J105/J$77</f>
        <v>-9.5000000000000001E-2</v>
      </c>
      <c r="K85" s="26">
        <f>'Per-Vehicle Costs'!K105/K$77</f>
        <v>-0.24</v>
      </c>
      <c r="L85" s="29">
        <f>'Per-Vehicle Costs'!L105/L$77</f>
        <v>0</v>
      </c>
      <c r="M85" s="126" t="s">
        <v>52</v>
      </c>
    </row>
    <row r="86" spans="1:13" x14ac:dyDescent="0.25">
      <c r="A86" s="32" t="str">
        <f>'Per-Vehicle Costs'!A106</f>
        <v>Internal Parking</v>
      </c>
      <c r="B86" s="38">
        <f>'Per-Vehicle Costs'!B106/B$77</f>
        <v>2.6666666666666668E-2</v>
      </c>
      <c r="C86" s="26">
        <f>'Per-Vehicle Costs'!C106/C$77</f>
        <v>2.4666666666666667E-2</v>
      </c>
      <c r="D86" s="26">
        <f>'Per-Vehicle Costs'!D106/D$77</f>
        <v>2.6666666666666668E-2</v>
      </c>
      <c r="E86" s="26">
        <f>'Per-Vehicle Costs'!E106/E$77</f>
        <v>2.6666666666666668E-2</v>
      </c>
      <c r="F86" s="26">
        <f>'Per-Vehicle Costs'!F106/F$77</f>
        <v>0</v>
      </c>
      <c r="G86" s="26">
        <f>'Per-Vehicle Costs'!G106/G$77</f>
        <v>0</v>
      </c>
      <c r="H86" s="26">
        <f>'Per-Vehicle Costs'!H106/H$77</f>
        <v>0</v>
      </c>
      <c r="I86" s="26">
        <f>'Per-Vehicle Costs'!I106/I$77</f>
        <v>3.2000000000000001E-2</v>
      </c>
      <c r="J86" s="26">
        <f>'Per-Vehicle Costs'!J106/J$77</f>
        <v>2E-3</v>
      </c>
      <c r="K86" s="26">
        <f>'Per-Vehicle Costs'!K106/K$77</f>
        <v>0</v>
      </c>
      <c r="L86" s="29">
        <f>'Per-Vehicle Costs'!L106/L$77</f>
        <v>0</v>
      </c>
      <c r="M86" s="12" t="s">
        <v>50</v>
      </c>
    </row>
    <row r="87" spans="1:13" x14ac:dyDescent="0.25">
      <c r="A87" s="32" t="str">
        <f>'Per-Vehicle Costs'!A107</f>
        <v>External Parking</v>
      </c>
      <c r="B87" s="38">
        <f>'Per-Vehicle Costs'!B107/B$77</f>
        <v>1.6666666666666666E-2</v>
      </c>
      <c r="C87" s="26">
        <f>'Per-Vehicle Costs'!C107/C$77</f>
        <v>1.6E-2</v>
      </c>
      <c r="D87" s="26">
        <f>'Per-Vehicle Costs'!D107/D$77</f>
        <v>1.6666666666666666E-2</v>
      </c>
      <c r="E87" s="26">
        <f>'Per-Vehicle Costs'!E107/E$77</f>
        <v>1.6666666666666666E-2</v>
      </c>
      <c r="F87" s="26">
        <f>'Per-Vehicle Costs'!F107/F$77</f>
        <v>0</v>
      </c>
      <c r="G87" s="26">
        <f>'Per-Vehicle Costs'!G107/G$77</f>
        <v>0</v>
      </c>
      <c r="H87" s="26">
        <f>'Per-Vehicle Costs'!H107/H$77</f>
        <v>0</v>
      </c>
      <c r="I87" s="26">
        <f>'Per-Vehicle Costs'!I107/I$77</f>
        <v>1.7999999999999999E-2</v>
      </c>
      <c r="J87" s="26">
        <f>'Per-Vehicle Costs'!J107/J$77</f>
        <v>1E-3</v>
      </c>
      <c r="K87" s="26">
        <f>'Per-Vehicle Costs'!K107/K$77</f>
        <v>0</v>
      </c>
      <c r="L87" s="29">
        <f>'Per-Vehicle Costs'!L107/L$77</f>
        <v>0</v>
      </c>
      <c r="M87" s="12" t="s">
        <v>52</v>
      </c>
    </row>
    <row r="88" spans="1:13" x14ac:dyDescent="0.25">
      <c r="A88" s="32" t="str">
        <f>'Per-Vehicle Costs'!A108</f>
        <v>Congestion</v>
      </c>
      <c r="B88" s="38">
        <f>'Per-Vehicle Costs'!B108/B$77</f>
        <v>0</v>
      </c>
      <c r="C88" s="26">
        <f>'Per-Vehicle Costs'!C108/C$77</f>
        <v>0</v>
      </c>
      <c r="D88" s="26">
        <f>'Per-Vehicle Costs'!D108/D$77</f>
        <v>0</v>
      </c>
      <c r="E88" s="26">
        <f>'Per-Vehicle Costs'!E108/E$77</f>
        <v>0</v>
      </c>
      <c r="F88" s="26">
        <f>'Per-Vehicle Costs'!F108/F$77</f>
        <v>0</v>
      </c>
      <c r="G88" s="26">
        <f>'Per-Vehicle Costs'!G108/G$77</f>
        <v>0</v>
      </c>
      <c r="H88" s="26">
        <f>'Per-Vehicle Costs'!H108/H$77</f>
        <v>0</v>
      </c>
      <c r="I88" s="26">
        <f>'Per-Vehicle Costs'!I108/I$77</f>
        <v>0</v>
      </c>
      <c r="J88" s="26">
        <f>'Per-Vehicle Costs'!J108/J$77</f>
        <v>0</v>
      </c>
      <c r="K88" s="26">
        <f>'Per-Vehicle Costs'!K108/K$77</f>
        <v>0</v>
      </c>
      <c r="L88" s="29">
        <f>'Per-Vehicle Costs'!L108/L$77</f>
        <v>0</v>
      </c>
      <c r="M88" s="12" t="s">
        <v>52</v>
      </c>
    </row>
    <row r="89" spans="1:13" x14ac:dyDescent="0.25">
      <c r="A89" s="32" t="str">
        <f>'Per-Vehicle Costs'!A109</f>
        <v>Road Facilities</v>
      </c>
      <c r="B89" s="38">
        <f>'Per-Vehicle Costs'!B109/B$77</f>
        <v>1.0666666666666666E-2</v>
      </c>
      <c r="C89" s="26">
        <f>'Per-Vehicle Costs'!C109/C$77</f>
        <v>1.0666666666666666E-2</v>
      </c>
      <c r="D89" s="26">
        <f>'Per-Vehicle Costs'!D109/D$77</f>
        <v>2.5333333333333333E-2</v>
      </c>
      <c r="E89" s="26">
        <f>'Per-Vehicle Costs'!E109/E$77</f>
        <v>1.4E-2</v>
      </c>
      <c r="F89" s="26">
        <f>'Per-Vehicle Costs'!F109/F$77</f>
        <v>0</v>
      </c>
      <c r="G89" s="26">
        <f>'Per-Vehicle Costs'!G109/G$77</f>
        <v>5.8000000000000005E-3</v>
      </c>
      <c r="H89" s="26">
        <f>'Per-Vehicle Costs'!H109/H$77</f>
        <v>2.9000000000000002E-3</v>
      </c>
      <c r="I89" s="26">
        <f>'Per-Vehicle Costs'!I109/I$77</f>
        <v>8.0000000000000002E-3</v>
      </c>
      <c r="J89" s="26">
        <f>'Per-Vehicle Costs'!J109/J$77</f>
        <v>1E-3</v>
      </c>
      <c r="K89" s="26">
        <f>'Per-Vehicle Costs'!K109/K$77</f>
        <v>1E-3</v>
      </c>
      <c r="L89" s="29">
        <f>'Per-Vehicle Costs'!L109/L$77</f>
        <v>0</v>
      </c>
      <c r="M89" s="12" t="s">
        <v>52</v>
      </c>
    </row>
    <row r="90" spans="1:13" x14ac:dyDescent="0.25">
      <c r="A90" s="32" t="str">
        <f>'Per-Vehicle Costs'!A110</f>
        <v>Land Value</v>
      </c>
      <c r="B90" s="38">
        <f>'Per-Vehicle Costs'!B110/B$77</f>
        <v>2.2666666666666668E-2</v>
      </c>
      <c r="C90" s="26">
        <f>'Per-Vehicle Costs'!C110/C$77</f>
        <v>2.2666666666666668E-2</v>
      </c>
      <c r="D90" s="26">
        <f>'Per-Vehicle Costs'!D110/D$77</f>
        <v>2.2666666666666668E-2</v>
      </c>
      <c r="E90" s="26">
        <f>'Per-Vehicle Costs'!E110/E$77</f>
        <v>2.2666666666666668E-2</v>
      </c>
      <c r="F90" s="26">
        <f>'Per-Vehicle Costs'!F110/F$77</f>
        <v>0</v>
      </c>
      <c r="G90" s="26">
        <f>'Per-Vehicle Costs'!G110/G$77</f>
        <v>6.8000000000000005E-3</v>
      </c>
      <c r="H90" s="26">
        <f>'Per-Vehicle Costs'!H110/H$77</f>
        <v>3.4000000000000002E-3</v>
      </c>
      <c r="I90" s="26">
        <f>'Per-Vehicle Costs'!I110/I$77</f>
        <v>3.4000000000000002E-2</v>
      </c>
      <c r="J90" s="26">
        <f>'Per-Vehicle Costs'!J110/J$77</f>
        <v>2E-3</v>
      </c>
      <c r="K90" s="26">
        <f>'Per-Vehicle Costs'!K110/K$77</f>
        <v>2E-3</v>
      </c>
      <c r="L90" s="29">
        <f>'Per-Vehicle Costs'!L110/L$77</f>
        <v>0</v>
      </c>
      <c r="M90" s="12" t="s">
        <v>52</v>
      </c>
    </row>
    <row r="91" spans="1:13" x14ac:dyDescent="0.25">
      <c r="A91" s="32" t="str">
        <f>'Per-Vehicle Costs'!A111</f>
        <v>Traffic Services</v>
      </c>
      <c r="B91" s="38">
        <f>'Per-Vehicle Costs'!B111/B$77</f>
        <v>4.6666666666666671E-3</v>
      </c>
      <c r="C91" s="26">
        <f>'Per-Vehicle Costs'!C111/C$77</f>
        <v>4.6666666666666671E-3</v>
      </c>
      <c r="D91" s="26">
        <f>'Per-Vehicle Costs'!D111/D$77</f>
        <v>4.6666666666666671E-3</v>
      </c>
      <c r="E91" s="26">
        <f>'Per-Vehicle Costs'!E111/E$77</f>
        <v>4.6666666666666671E-3</v>
      </c>
      <c r="F91" s="26">
        <f>'Per-Vehicle Costs'!F111/F$77</f>
        <v>0</v>
      </c>
      <c r="G91" s="26">
        <f>'Per-Vehicle Costs'!G111/G$77</f>
        <v>1.4E-3</v>
      </c>
      <c r="H91" s="26">
        <f>'Per-Vehicle Costs'!H111/H$77</f>
        <v>6.9999999999999999E-4</v>
      </c>
      <c r="I91" s="26">
        <f>'Per-Vehicle Costs'!I111/I$77</f>
        <v>7.0000000000000001E-3</v>
      </c>
      <c r="J91" s="26">
        <f>'Per-Vehicle Costs'!J111/J$77</f>
        <v>0</v>
      </c>
      <c r="K91" s="26">
        <f>'Per-Vehicle Costs'!K111/K$77</f>
        <v>0</v>
      </c>
      <c r="L91" s="29">
        <f>'Per-Vehicle Costs'!L111/L$77</f>
        <v>0</v>
      </c>
      <c r="M91" s="12" t="s">
        <v>52</v>
      </c>
    </row>
    <row r="92" spans="1:13" x14ac:dyDescent="0.25">
      <c r="A92" s="32" t="str">
        <f>'Per-Vehicle Costs'!A112</f>
        <v>Transport Diversity</v>
      </c>
      <c r="B92" s="38">
        <f>'Per-Vehicle Costs'!B112/B$77</f>
        <v>4.6666666666666671E-3</v>
      </c>
      <c r="C92" s="26">
        <f>'Per-Vehicle Costs'!C112/C$77</f>
        <v>4.6666666666666671E-3</v>
      </c>
      <c r="D92" s="26">
        <f>'Per-Vehicle Costs'!D112/D$77</f>
        <v>4.6666666666666671E-3</v>
      </c>
      <c r="E92" s="26">
        <f>'Per-Vehicle Costs'!E112/E$77</f>
        <v>4.6666666666666671E-3</v>
      </c>
      <c r="F92" s="26">
        <f>'Per-Vehicle Costs'!F112/F$77</f>
        <v>0</v>
      </c>
      <c r="G92" s="26">
        <f>'Per-Vehicle Costs'!G112/G$77</f>
        <v>0</v>
      </c>
      <c r="H92" s="26">
        <f>'Per-Vehicle Costs'!H112/H$77</f>
        <v>0</v>
      </c>
      <c r="I92" s="26">
        <f>'Per-Vehicle Costs'!I112/I$77</f>
        <v>7.0000000000000001E-3</v>
      </c>
      <c r="J92" s="26">
        <f>'Per-Vehicle Costs'!J112/J$77</f>
        <v>0</v>
      </c>
      <c r="K92" s="26">
        <f>'Per-Vehicle Costs'!K112/K$77</f>
        <v>0</v>
      </c>
      <c r="L92" s="29">
        <f>'Per-Vehicle Costs'!L112/L$77</f>
        <v>0</v>
      </c>
      <c r="M92" s="12" t="s">
        <v>52</v>
      </c>
    </row>
    <row r="93" spans="1:13" x14ac:dyDescent="0.25">
      <c r="A93" s="32" t="str">
        <f>'Per-Vehicle Costs'!A113</f>
        <v>Air Pollution</v>
      </c>
      <c r="B93" s="38">
        <f>'Per-Vehicle Costs'!B113/B$77</f>
        <v>2.6666666666666666E-3</v>
      </c>
      <c r="C93" s="26">
        <f>'Per-Vehicle Costs'!C113/C$77</f>
        <v>2E-3</v>
      </c>
      <c r="D93" s="26">
        <f>'Per-Vehicle Costs'!D113/D$77</f>
        <v>6.6666666666666664E-4</v>
      </c>
      <c r="E93" s="26">
        <f>'Per-Vehicle Costs'!E113/E$77</f>
        <v>4.6666666666666671E-3</v>
      </c>
      <c r="F93" s="26">
        <f>'Per-Vehicle Costs'!F113/F$77</f>
        <v>0</v>
      </c>
      <c r="G93" s="26">
        <f>'Per-Vehicle Costs'!G113/G$77</f>
        <v>2.5999999999999999E-3</v>
      </c>
      <c r="H93" s="26">
        <f>'Per-Vehicle Costs'!H113/H$77</f>
        <v>5.0000000000000001E-4</v>
      </c>
      <c r="I93" s="26">
        <f>'Per-Vehicle Costs'!I113/I$77</f>
        <v>6.0000000000000001E-3</v>
      </c>
      <c r="J93" s="26">
        <f>'Per-Vehicle Costs'!J113/J$77</f>
        <v>0</v>
      </c>
      <c r="K93" s="26">
        <f>'Per-Vehicle Costs'!K113/K$77</f>
        <v>0</v>
      </c>
      <c r="L93" s="29">
        <f>'Per-Vehicle Costs'!L113/L$77</f>
        <v>0</v>
      </c>
      <c r="M93" s="12" t="s">
        <v>52</v>
      </c>
    </row>
    <row r="94" spans="1:13" x14ac:dyDescent="0.25">
      <c r="A94" s="139" t="s">
        <v>104</v>
      </c>
      <c r="B94" s="38">
        <f>'Per-Vehicle Costs'!B114/B$77</f>
        <v>0.01</v>
      </c>
      <c r="C94" s="26">
        <f>'Per-Vehicle Costs'!C114/C$77</f>
        <v>8.0000000000000002E-3</v>
      </c>
      <c r="D94" s="26">
        <f>'Per-Vehicle Costs'!D114/D$77</f>
        <v>2.6666666666666666E-3</v>
      </c>
      <c r="E94" s="26">
        <f>'Per-Vehicle Costs'!E114/E$77</f>
        <v>1.4E-2</v>
      </c>
      <c r="F94" s="26">
        <f>'Per-Vehicle Costs'!F114/F$77</f>
        <v>0</v>
      </c>
      <c r="G94" s="26">
        <f>'Per-Vehicle Costs'!G114/G$77</f>
        <v>1.54E-2</v>
      </c>
      <c r="H94" s="26">
        <f>'Per-Vehicle Costs'!H114/H$77</f>
        <v>2.5999999999999999E-3</v>
      </c>
      <c r="I94" s="26">
        <f>'Per-Vehicle Costs'!I114/I$77</f>
        <v>8.0000000000000002E-3</v>
      </c>
      <c r="J94" s="26">
        <f>'Per-Vehicle Costs'!J114/J$77</f>
        <v>0</v>
      </c>
      <c r="K94" s="26">
        <f>'Per-Vehicle Costs'!K114/K$77</f>
        <v>0</v>
      </c>
      <c r="L94" s="29">
        <f>'Per-Vehicle Costs'!L114/L$77</f>
        <v>0</v>
      </c>
      <c r="M94" s="126" t="s">
        <v>52</v>
      </c>
    </row>
    <row r="95" spans="1:13" x14ac:dyDescent="0.25">
      <c r="A95" s="32" t="str">
        <f>'Per-Vehicle Costs'!A115</f>
        <v>Noise</v>
      </c>
      <c r="B95" s="38">
        <f>'Per-Vehicle Costs'!B115/B$77</f>
        <v>4.6666666666666671E-3</v>
      </c>
      <c r="C95" s="26">
        <f>'Per-Vehicle Costs'!C115/C$77</f>
        <v>4.6666666666666671E-3</v>
      </c>
      <c r="D95" s="26">
        <f>'Per-Vehicle Costs'!D115/D$77</f>
        <v>2.6666666666666666E-3</v>
      </c>
      <c r="E95" s="26">
        <f>'Per-Vehicle Costs'!E115/E$77</f>
        <v>4.6666666666666671E-3</v>
      </c>
      <c r="F95" s="26">
        <f>'Per-Vehicle Costs'!F115/F$77</f>
        <v>0</v>
      </c>
      <c r="G95" s="26">
        <f>'Per-Vehicle Costs'!G115/G$77</f>
        <v>6.6E-3</v>
      </c>
      <c r="H95" s="26">
        <f>'Per-Vehicle Costs'!H115/H$77</f>
        <v>2E-3</v>
      </c>
      <c r="I95" s="26">
        <f>'Per-Vehicle Costs'!I115/I$77</f>
        <v>6.6000000000000003E-2</v>
      </c>
      <c r="J95" s="26">
        <f>'Per-Vehicle Costs'!J115/J$77</f>
        <v>0</v>
      </c>
      <c r="K95" s="26">
        <f>'Per-Vehicle Costs'!K115/K$77</f>
        <v>0</v>
      </c>
      <c r="L95" s="29">
        <f>'Per-Vehicle Costs'!L115/L$77</f>
        <v>0</v>
      </c>
      <c r="M95" s="12" t="s">
        <v>52</v>
      </c>
    </row>
    <row r="96" spans="1:13" x14ac:dyDescent="0.25">
      <c r="A96" s="32" t="str">
        <f>'Per-Vehicle Costs'!A116</f>
        <v>Resource Externalities</v>
      </c>
      <c r="B96" s="38">
        <f>'Per-Vehicle Costs'!B116/B$77</f>
        <v>2.2666666666666668E-2</v>
      </c>
      <c r="C96" s="26">
        <f>'Per-Vehicle Costs'!C116/C$77</f>
        <v>1.8666666666666668E-2</v>
      </c>
      <c r="D96" s="26">
        <f>'Per-Vehicle Costs'!D116/D$77</f>
        <v>9.3333333333333341E-3</v>
      </c>
      <c r="E96" s="26">
        <f>'Per-Vehicle Costs'!E116/E$77</f>
        <v>2.9333333333333333E-2</v>
      </c>
      <c r="F96" s="26">
        <f>'Per-Vehicle Costs'!F116/F$77</f>
        <v>1E-3</v>
      </c>
      <c r="G96" s="26">
        <f>'Per-Vehicle Costs'!G116/G$77</f>
        <v>3.3600000000000005E-2</v>
      </c>
      <c r="H96" s="26">
        <f>'Per-Vehicle Costs'!H116/H$77</f>
        <v>5.5999999999999999E-3</v>
      </c>
      <c r="I96" s="26">
        <f>'Per-Vehicle Costs'!I116/I$77</f>
        <v>1.2999999999999999E-2</v>
      </c>
      <c r="J96" s="26">
        <f>'Per-Vehicle Costs'!J116/J$77</f>
        <v>0</v>
      </c>
      <c r="K96" s="26">
        <f>'Per-Vehicle Costs'!K116/K$77</f>
        <v>0</v>
      </c>
      <c r="L96" s="29">
        <f>'Per-Vehicle Costs'!L116/L$77</f>
        <v>4.0000000000000001E-3</v>
      </c>
      <c r="M96" s="12" t="s">
        <v>52</v>
      </c>
    </row>
    <row r="97" spans="1:13" x14ac:dyDescent="0.25">
      <c r="A97" s="32" t="str">
        <f>'Per-Vehicle Costs'!A117</f>
        <v>Barrier Effect</v>
      </c>
      <c r="B97" s="38">
        <f>'Per-Vehicle Costs'!B117/B$77</f>
        <v>5.3333333333333332E-3</v>
      </c>
      <c r="C97" s="26">
        <f>'Per-Vehicle Costs'!C117/C$77</f>
        <v>5.3333333333333332E-3</v>
      </c>
      <c r="D97" s="26">
        <f>'Per-Vehicle Costs'!D117/D$77</f>
        <v>5.3333333333333332E-3</v>
      </c>
      <c r="E97" s="26">
        <f>'Per-Vehicle Costs'!E117/E$77</f>
        <v>5.3333333333333332E-3</v>
      </c>
      <c r="F97" s="26">
        <f>'Per-Vehicle Costs'!F117/F$77</f>
        <v>0</v>
      </c>
      <c r="G97" s="26">
        <f>'Per-Vehicle Costs'!G117/G$77</f>
        <v>2.5999999999999999E-3</v>
      </c>
      <c r="H97" s="26">
        <f>'Per-Vehicle Costs'!H117/H$77</f>
        <v>1.2999999999999999E-3</v>
      </c>
      <c r="I97" s="26">
        <f>'Per-Vehicle Costs'!I117/I$77</f>
        <v>8.0000000000000002E-3</v>
      </c>
      <c r="J97" s="26">
        <f>'Per-Vehicle Costs'!J117/J$77</f>
        <v>0</v>
      </c>
      <c r="K97" s="26">
        <f>'Per-Vehicle Costs'!K117/K$77</f>
        <v>0</v>
      </c>
      <c r="L97" s="29">
        <f>'Per-Vehicle Costs'!L117/L$77</f>
        <v>0</v>
      </c>
      <c r="M97" s="12" t="s">
        <v>52</v>
      </c>
    </row>
    <row r="98" spans="1:13" x14ac:dyDescent="0.25">
      <c r="A98" s="32" t="str">
        <f>'Per-Vehicle Costs'!A118</f>
        <v>Land Use Impacts</v>
      </c>
      <c r="B98" s="38">
        <f>'Per-Vehicle Costs'!B118/B$77</f>
        <v>2.7666666666666669E-2</v>
      </c>
      <c r="C98" s="26">
        <f>'Per-Vehicle Costs'!C118/C$77</f>
        <v>2.7666666666666669E-2</v>
      </c>
      <c r="D98" s="26">
        <f>'Per-Vehicle Costs'!D118/D$77</f>
        <v>2.7666666666666669E-2</v>
      </c>
      <c r="E98" s="26">
        <f>'Per-Vehicle Costs'!E118/E$77</f>
        <v>2.7666666666666669E-2</v>
      </c>
      <c r="F98" s="26">
        <f>'Per-Vehicle Costs'!F118/F$77</f>
        <v>0</v>
      </c>
      <c r="G98" s="26">
        <f>'Per-Vehicle Costs'!G118/G$77</f>
        <v>0</v>
      </c>
      <c r="H98" s="26">
        <f>'Per-Vehicle Costs'!H118/H$77</f>
        <v>0</v>
      </c>
      <c r="I98" s="26">
        <f>'Per-Vehicle Costs'!I118/I$77</f>
        <v>4.1500000000000002E-2</v>
      </c>
      <c r="J98" s="26">
        <f>'Per-Vehicle Costs'!J118/J$77</f>
        <v>0</v>
      </c>
      <c r="K98" s="26">
        <f>'Per-Vehicle Costs'!K118/K$77</f>
        <v>0</v>
      </c>
      <c r="L98" s="29">
        <f>'Per-Vehicle Costs'!L118/L$77</f>
        <v>4.1500000000000002E-2</v>
      </c>
      <c r="M98" s="12" t="s">
        <v>52</v>
      </c>
    </row>
    <row r="99" spans="1:13" x14ac:dyDescent="0.25">
      <c r="A99" s="32" t="str">
        <f>'Per-Vehicle Costs'!A119</f>
        <v>Water Pollution</v>
      </c>
      <c r="B99" s="38">
        <f>'Per-Vehicle Costs'!B119/B$77</f>
        <v>9.3333333333333341E-3</v>
      </c>
      <c r="C99" s="26">
        <f>'Per-Vehicle Costs'!C119/C$77</f>
        <v>9.3333333333333341E-3</v>
      </c>
      <c r="D99" s="26">
        <f>'Per-Vehicle Costs'!D119/D$77</f>
        <v>4.6666666666666671E-3</v>
      </c>
      <c r="E99" s="26">
        <f>'Per-Vehicle Costs'!E119/E$77</f>
        <v>9.3333333333333341E-3</v>
      </c>
      <c r="F99" s="26">
        <f>'Per-Vehicle Costs'!F119/F$77</f>
        <v>0</v>
      </c>
      <c r="G99" s="26">
        <f>'Per-Vehicle Costs'!G119/G$77</f>
        <v>2.8E-3</v>
      </c>
      <c r="H99" s="26">
        <f>'Per-Vehicle Costs'!H119/H$77</f>
        <v>6.9999999999999999E-4</v>
      </c>
      <c r="I99" s="26">
        <f>'Per-Vehicle Costs'!I119/I$77</f>
        <v>1.4E-2</v>
      </c>
      <c r="J99" s="26">
        <f>'Per-Vehicle Costs'!J119/J$77</f>
        <v>0</v>
      </c>
      <c r="K99" s="26">
        <f>'Per-Vehicle Costs'!K119/K$77</f>
        <v>0</v>
      </c>
      <c r="L99" s="29">
        <f>'Per-Vehicle Costs'!L119/L$77</f>
        <v>0</v>
      </c>
      <c r="M99" s="12" t="s">
        <v>52</v>
      </c>
    </row>
    <row r="100" spans="1:13" ht="13" thickBot="1" x14ac:dyDescent="0.3">
      <c r="A100" s="33" t="str">
        <f>'Per-Vehicle Costs'!A120</f>
        <v>Waste</v>
      </c>
      <c r="B100" s="39">
        <f>'Per-Vehicle Costs'!B120/B$77</f>
        <v>2.6666666666666668E-4</v>
      </c>
      <c r="C100" s="27">
        <f>'Per-Vehicle Costs'!C120/C$77</f>
        <v>2.6666666666666668E-4</v>
      </c>
      <c r="D100" s="27">
        <f>'Per-Vehicle Costs'!D120/D$77</f>
        <v>2.6666666666666668E-4</v>
      </c>
      <c r="E100" s="27">
        <f>'Per-Vehicle Costs'!E120/E$77</f>
        <v>2.6666666666666668E-4</v>
      </c>
      <c r="F100" s="27">
        <f>'Per-Vehicle Costs'!F120/F$77</f>
        <v>0</v>
      </c>
      <c r="G100" s="27">
        <f>'Per-Vehicle Costs'!G120/G$77</f>
        <v>8.0000000000000007E-5</v>
      </c>
      <c r="H100" s="27">
        <f>'Per-Vehicle Costs'!H120/H$77</f>
        <v>4.0000000000000003E-5</v>
      </c>
      <c r="I100" s="27">
        <f>'Per-Vehicle Costs'!I120/I$77</f>
        <v>4.0000000000000002E-4</v>
      </c>
      <c r="J100" s="27">
        <f>'Per-Vehicle Costs'!J120/J$77</f>
        <v>0</v>
      </c>
      <c r="K100" s="27">
        <f>'Per-Vehicle Costs'!K120/K$77</f>
        <v>0</v>
      </c>
      <c r="L100" s="30">
        <f>'Per-Vehicle Costs'!L120/L$77</f>
        <v>0</v>
      </c>
      <c r="M100" s="12" t="s">
        <v>52</v>
      </c>
    </row>
    <row r="101" spans="1:13" ht="13" x14ac:dyDescent="0.3">
      <c r="A101" s="82" t="s">
        <v>53</v>
      </c>
      <c r="B101" s="83">
        <f>B78+B86</f>
        <v>0.20800000000000002</v>
      </c>
      <c r="C101" s="83">
        <f t="shared" ref="C101:L101" si="8">C78+C86</f>
        <v>0.184</v>
      </c>
      <c r="D101" s="83">
        <f t="shared" si="8"/>
        <v>0.254</v>
      </c>
      <c r="E101" s="83">
        <f t="shared" si="8"/>
        <v>0.26266666666666666</v>
      </c>
      <c r="F101" s="83">
        <f t="shared" si="8"/>
        <v>0</v>
      </c>
      <c r="G101" s="83">
        <f t="shared" si="8"/>
        <v>0</v>
      </c>
      <c r="H101" s="83">
        <f t="shared" si="8"/>
        <v>0</v>
      </c>
      <c r="I101" s="83">
        <f t="shared" si="8"/>
        <v>0.36499999999999999</v>
      </c>
      <c r="J101" s="83">
        <f t="shared" si="8"/>
        <v>6.8000000000000005E-2</v>
      </c>
      <c r="K101" s="83">
        <f t="shared" si="8"/>
        <v>0</v>
      </c>
      <c r="L101" s="83">
        <f t="shared" si="8"/>
        <v>0.26400000000000001</v>
      </c>
      <c r="M101" s="12"/>
    </row>
    <row r="102" spans="1:13" ht="13" x14ac:dyDescent="0.3">
      <c r="A102" s="84" t="s">
        <v>54</v>
      </c>
      <c r="B102" s="85">
        <f>B79+B81+B82</f>
        <v>0.24149999999999999</v>
      </c>
      <c r="C102" s="85">
        <f t="shared" ref="C102:L102" si="9">C79+C81+C82</f>
        <v>0.22383333333333333</v>
      </c>
      <c r="D102" s="85">
        <f t="shared" si="9"/>
        <v>0.28016666666666667</v>
      </c>
      <c r="E102" s="85">
        <f t="shared" si="9"/>
        <v>0.28016666666666667</v>
      </c>
      <c r="F102" s="85">
        <f t="shared" si="9"/>
        <v>0.14850000000000002</v>
      </c>
      <c r="G102" s="85">
        <f t="shared" si="9"/>
        <v>0.48120000000000002</v>
      </c>
      <c r="H102" s="85">
        <f t="shared" si="9"/>
        <v>0.38419999999999999</v>
      </c>
      <c r="I102" s="85">
        <f t="shared" si="9"/>
        <v>0.70550000000000002</v>
      </c>
      <c r="J102" s="85">
        <f t="shared" si="9"/>
        <v>0.48400000000000004</v>
      </c>
      <c r="K102" s="85">
        <f t="shared" si="9"/>
        <v>1.3859999999999999</v>
      </c>
      <c r="L102" s="85">
        <f t="shared" si="9"/>
        <v>0</v>
      </c>
      <c r="M102" s="12"/>
    </row>
    <row r="103" spans="1:13" ht="13.5" thickBot="1" x14ac:dyDescent="0.35">
      <c r="A103" s="86" t="s">
        <v>52</v>
      </c>
      <c r="B103" s="87">
        <f>B80+B83+SUM(B87:B100)</f>
        <v>0.17859999999999998</v>
      </c>
      <c r="C103" s="87">
        <f t="shared" ref="C103:L103" si="10">C80+C83+SUM(C87:C100)</f>
        <v>0.16993333333333333</v>
      </c>
      <c r="D103" s="87">
        <f t="shared" si="10"/>
        <v>0.16393333333333332</v>
      </c>
      <c r="E103" s="87">
        <f t="shared" si="10"/>
        <v>0.1946</v>
      </c>
      <c r="F103" s="87">
        <f t="shared" si="10"/>
        <v>1E-3</v>
      </c>
      <c r="G103" s="87">
        <f t="shared" si="10"/>
        <v>0.46048</v>
      </c>
      <c r="H103" s="87">
        <f t="shared" si="10"/>
        <v>0.42893999999999993</v>
      </c>
      <c r="I103" s="87">
        <f t="shared" si="10"/>
        <v>0.33290000000000008</v>
      </c>
      <c r="J103" s="87">
        <f t="shared" si="10"/>
        <v>7.0000000000000001E-3</v>
      </c>
      <c r="K103" s="87">
        <f t="shared" si="10"/>
        <v>6.0000000000000001E-3</v>
      </c>
      <c r="L103" s="87">
        <f t="shared" si="10"/>
        <v>4.5499999999999999E-2</v>
      </c>
      <c r="M103" s="12"/>
    </row>
    <row r="104" spans="1:13" ht="13.5" thickBot="1" x14ac:dyDescent="0.35">
      <c r="A104" s="88" t="s">
        <v>31</v>
      </c>
      <c r="B104" s="89">
        <f>SUM(B78:B100)</f>
        <v>0.62809999999999999</v>
      </c>
      <c r="C104" s="89">
        <f t="shared" ref="C104:L104" si="11">SUM(C78:C100)</f>
        <v>0.57776666666666665</v>
      </c>
      <c r="D104" s="89">
        <f t="shared" si="11"/>
        <v>0.69810000000000005</v>
      </c>
      <c r="E104" s="89">
        <f t="shared" si="11"/>
        <v>0.73743333333333339</v>
      </c>
      <c r="F104" s="89">
        <f t="shared" si="11"/>
        <v>0.14950000000000002</v>
      </c>
      <c r="G104" s="89">
        <f t="shared" si="11"/>
        <v>0.94167999999999996</v>
      </c>
      <c r="H104" s="89">
        <f t="shared" si="11"/>
        <v>0.81313999999999997</v>
      </c>
      <c r="I104" s="89">
        <f t="shared" si="11"/>
        <v>1.4034</v>
      </c>
      <c r="J104" s="89">
        <f t="shared" si="11"/>
        <v>0.36899999999999999</v>
      </c>
      <c r="K104" s="89">
        <f t="shared" si="11"/>
        <v>0.91199999999999981</v>
      </c>
      <c r="L104" s="90">
        <f t="shared" si="11"/>
        <v>0.3095</v>
      </c>
      <c r="M104" s="11"/>
    </row>
    <row r="107" spans="1:13" ht="13.5" thickBot="1" x14ac:dyDescent="0.35">
      <c r="A107" s="1" t="str">
        <f>'Per-Vehicle Costs'!A127</f>
        <v>Distribution of Vehicle Travel</v>
      </c>
      <c r="B107" t="s">
        <v>16</v>
      </c>
      <c r="C107" t="s">
        <v>16</v>
      </c>
      <c r="D107" t="s">
        <v>16</v>
      </c>
      <c r="E107" t="s">
        <v>16</v>
      </c>
      <c r="F107" t="s">
        <v>16</v>
      </c>
      <c r="G107" t="s">
        <v>16</v>
      </c>
      <c r="H107" t="s">
        <v>16</v>
      </c>
      <c r="I107" t="s">
        <v>16</v>
      </c>
      <c r="J107" t="s">
        <v>16</v>
      </c>
      <c r="K107" t="s">
        <v>16</v>
      </c>
      <c r="L107" t="s">
        <v>16</v>
      </c>
      <c r="M107" t="s">
        <v>16</v>
      </c>
    </row>
    <row r="108" spans="1:13" x14ac:dyDescent="0.25">
      <c r="A108" s="18" t="str">
        <f>'Per-Vehicle Costs'!A128</f>
        <v>Urban Peak</v>
      </c>
      <c r="B108" s="19">
        <f>'Per-Vehicle Costs'!B128</f>
        <v>0.2</v>
      </c>
      <c r="E108" s="13"/>
      <c r="F108" s="13"/>
      <c r="G108" s="13"/>
    </row>
    <row r="109" spans="1:13" x14ac:dyDescent="0.25">
      <c r="A109" s="20" t="str">
        <f>'Per-Vehicle Costs'!A129</f>
        <v>Urban Off-Peak</v>
      </c>
      <c r="B109" s="21">
        <f>'Per-Vehicle Costs'!B129</f>
        <v>0.4</v>
      </c>
      <c r="E109" s="14"/>
      <c r="F109" s="15"/>
      <c r="G109" s="14"/>
    </row>
    <row r="110" spans="1:13" ht="13" thickBot="1" x14ac:dyDescent="0.3">
      <c r="A110" s="22" t="str">
        <f>'Per-Vehicle Costs'!A130</f>
        <v>Rural</v>
      </c>
      <c r="B110" s="23">
        <f>'Per-Vehicle Costs'!B130</f>
        <v>0.4</v>
      </c>
    </row>
    <row r="111" spans="1:13" x14ac:dyDescent="0.25">
      <c r="A111" s="16" t="str">
        <f>'Per-Vehicle Costs'!A131</f>
        <v>sum</v>
      </c>
      <c r="B111" s="17">
        <f>'Per-Vehicle Costs'!B131</f>
        <v>1</v>
      </c>
    </row>
    <row r="112" spans="1:13" x14ac:dyDescent="0.25">
      <c r="A112" t="s">
        <v>16</v>
      </c>
      <c r="B112" t="s">
        <v>16</v>
      </c>
    </row>
    <row r="113" spans="1:13" ht="13.5" thickBot="1" x14ac:dyDescent="0.35">
      <c r="A113" s="1" t="str">
        <f>'Per-Vehicle Costs'!A133</f>
        <v>Table 4, Average Travel</v>
      </c>
      <c r="B113" t="s">
        <v>16</v>
      </c>
      <c r="C113" s="104" t="str">
        <f>'Per-Vehicle Costs'!$B$15</f>
        <v>2007 U.S. Dollars per mile</v>
      </c>
      <c r="E113" t="s">
        <v>16</v>
      </c>
      <c r="F113" t="s">
        <v>16</v>
      </c>
      <c r="G113" t="s">
        <v>16</v>
      </c>
      <c r="H113" t="s">
        <v>16</v>
      </c>
      <c r="I113" t="s">
        <v>16</v>
      </c>
      <c r="J113" t="s">
        <v>16</v>
      </c>
      <c r="K113" t="s">
        <v>16</v>
      </c>
      <c r="L113" t="s">
        <v>16</v>
      </c>
      <c r="M113" t="s">
        <v>16</v>
      </c>
    </row>
    <row r="114" spans="1:13" ht="25" x14ac:dyDescent="0.25">
      <c r="A114" s="10" t="str">
        <f>'Per-Vehicle Costs'!A134</f>
        <v>Mode</v>
      </c>
      <c r="B114" s="238" t="str">
        <f>'Per-Vehicle Costs'!B134</f>
        <v>Average Car</v>
      </c>
      <c r="C114" s="239" t="str">
        <f>'Per-Vehicle Costs'!C134</f>
        <v>Compact Car</v>
      </c>
      <c r="D114" s="239" t="str">
        <f>'Per-Vehicle Costs'!D134</f>
        <v>Electric Car</v>
      </c>
      <c r="E114" s="239" t="str">
        <f>'Per-Vehicle Costs'!E134</f>
        <v>Van or Pickup</v>
      </c>
      <c r="F114" s="239" t="str">
        <f>'Per-Vehicle Costs'!F134</f>
        <v>Rideshare Passenger</v>
      </c>
      <c r="G114" s="239" t="str">
        <f>'Per-Vehicle Costs'!G134</f>
        <v>Diesel Bus</v>
      </c>
      <c r="H114" s="239" t="str">
        <f>'Per-Vehicle Costs'!H134</f>
        <v>Electric Trolley</v>
      </c>
      <c r="I114" s="239" t="str">
        <f>'Per-Vehicle Costs'!I134</f>
        <v>Motor-cycle</v>
      </c>
      <c r="J114" s="239" t="str">
        <f>'Per-Vehicle Costs'!J134</f>
        <v>Bicycle</v>
      </c>
      <c r="K114" s="239" t="str">
        <f>'Per-Vehicle Costs'!K134</f>
        <v>Walk</v>
      </c>
      <c r="L114" s="239" t="str">
        <f>'Per-Vehicle Costs'!L134</f>
        <v>Telework</v>
      </c>
      <c r="M114" s="91" t="s">
        <v>55</v>
      </c>
    </row>
    <row r="115" spans="1:13" ht="13" thickBot="1" x14ac:dyDescent="0.3">
      <c r="A115" s="6" t="str">
        <f>'Per-Vehicle Costs'!A135</f>
        <v>Average Occupancy</v>
      </c>
      <c r="B115" s="34">
        <f>'Per-Vehicle Costs'!B135</f>
        <v>1.4200000000000002</v>
      </c>
      <c r="C115" s="34">
        <f>'Per-Vehicle Costs'!C135</f>
        <v>1.4200000000000002</v>
      </c>
      <c r="D115" s="34">
        <f>'Per-Vehicle Costs'!D135</f>
        <v>1.4200000000000002</v>
      </c>
      <c r="E115" s="34">
        <f>'Per-Vehicle Costs'!E135</f>
        <v>1.4200000000000002</v>
      </c>
      <c r="F115" s="34">
        <f>'Per-Vehicle Costs'!F135</f>
        <v>1</v>
      </c>
      <c r="G115" s="34">
        <f>'Per-Vehicle Costs'!G135</f>
        <v>10.199999999999999</v>
      </c>
      <c r="H115" s="34">
        <f>'Per-Vehicle Costs'!H135</f>
        <v>14</v>
      </c>
      <c r="I115" s="34">
        <f>'Per-Vehicle Costs'!I135</f>
        <v>1</v>
      </c>
      <c r="J115" s="34">
        <f>'Per-Vehicle Costs'!J135</f>
        <v>1</v>
      </c>
      <c r="K115" s="34">
        <f>'Per-Vehicle Costs'!K135</f>
        <v>1</v>
      </c>
      <c r="L115" s="34">
        <f>'Per-Vehicle Costs'!L135</f>
        <v>1</v>
      </c>
      <c r="M115" s="12"/>
    </row>
    <row r="116" spans="1:13" x14ac:dyDescent="0.25">
      <c r="A116" s="56" t="str">
        <f>'Per-Vehicle Costs'!A136</f>
        <v>Vehicle Ownership</v>
      </c>
      <c r="B116" s="35">
        <f>(B13*$B$108)+(B46*$B$109)+(B78*$B$110)</f>
        <v>0.19452121212121215</v>
      </c>
      <c r="C116" s="36">
        <f t="shared" ref="C116:L116" si="12">(C13*$B$108)+(C46*$B$109)+(C78*$B$110)</f>
        <v>0.17092121212121214</v>
      </c>
      <c r="D116" s="36">
        <f t="shared" si="12"/>
        <v>0.24386666666666673</v>
      </c>
      <c r="E116" s="36">
        <f t="shared" si="12"/>
        <v>0.25316363636363637</v>
      </c>
      <c r="F116" s="36">
        <f t="shared" si="12"/>
        <v>0</v>
      </c>
      <c r="G116" s="36">
        <f t="shared" si="12"/>
        <v>0</v>
      </c>
      <c r="H116" s="36">
        <f t="shared" si="12"/>
        <v>0</v>
      </c>
      <c r="I116" s="36">
        <f t="shared" si="12"/>
        <v>0.33300000000000007</v>
      </c>
      <c r="J116" s="36">
        <f t="shared" si="12"/>
        <v>6.6000000000000003E-2</v>
      </c>
      <c r="K116" s="36">
        <f t="shared" si="12"/>
        <v>0</v>
      </c>
      <c r="L116" s="37">
        <f t="shared" si="12"/>
        <v>0.26400000000000001</v>
      </c>
      <c r="M116" s="12" t="s">
        <v>50</v>
      </c>
    </row>
    <row r="117" spans="1:13" x14ac:dyDescent="0.25">
      <c r="A117" s="32" t="str">
        <f>'Per-Vehicle Costs'!A137</f>
        <v>Vehicle Operation</v>
      </c>
      <c r="B117" s="38">
        <f t="shared" ref="B117:L117" si="13">(B14*$B$108)+(B47*$B$109)+(B79*$B$110)</f>
        <v>0.11873939393939395</v>
      </c>
      <c r="C117" s="26">
        <f t="shared" si="13"/>
        <v>8.6169696969696966E-2</v>
      </c>
      <c r="D117" s="26">
        <f t="shared" si="13"/>
        <v>0.16696969696969696</v>
      </c>
      <c r="E117" s="26">
        <f t="shared" si="13"/>
        <v>0.16696969696969696</v>
      </c>
      <c r="F117" s="26">
        <f t="shared" si="13"/>
        <v>3.6000000000000003E-3</v>
      </c>
      <c r="G117" s="26">
        <f t="shared" si="13"/>
        <v>0.23562</v>
      </c>
      <c r="H117" s="26">
        <f t="shared" si="13"/>
        <v>0.20422000000000001</v>
      </c>
      <c r="I117" s="26">
        <f t="shared" si="13"/>
        <v>7.1199999999999999E-2</v>
      </c>
      <c r="J117" s="26">
        <f t="shared" si="13"/>
        <v>2.5999999999999999E-2</v>
      </c>
      <c r="K117" s="26">
        <f t="shared" si="13"/>
        <v>5.3000000000000005E-2</v>
      </c>
      <c r="L117" s="29">
        <f t="shared" si="13"/>
        <v>0</v>
      </c>
      <c r="M117" s="12" t="s">
        <v>51</v>
      </c>
    </row>
    <row r="118" spans="1:13" x14ac:dyDescent="0.25">
      <c r="A118" s="32" t="str">
        <f>'Per-Vehicle Costs'!A138</f>
        <v>Operating Subsidy</v>
      </c>
      <c r="B118" s="38">
        <f t="shared" ref="B118:L118" si="14">(B15*$B$108)+(B48*$B$109)+(B80*$B$110)</f>
        <v>0</v>
      </c>
      <c r="C118" s="26">
        <f t="shared" si="14"/>
        <v>0</v>
      </c>
      <c r="D118" s="26">
        <f t="shared" si="14"/>
        <v>0</v>
      </c>
      <c r="E118" s="26">
        <f t="shared" si="14"/>
        <v>0</v>
      </c>
      <c r="F118" s="26">
        <f t="shared" si="14"/>
        <v>0</v>
      </c>
      <c r="G118" s="26">
        <f t="shared" si="14"/>
        <v>0.32999999999999996</v>
      </c>
      <c r="H118" s="26">
        <f t="shared" si="14"/>
        <v>0.38280000000000003</v>
      </c>
      <c r="I118" s="26">
        <f t="shared" si="14"/>
        <v>0</v>
      </c>
      <c r="J118" s="26">
        <f t="shared" si="14"/>
        <v>0</v>
      </c>
      <c r="K118" s="26">
        <f t="shared" si="14"/>
        <v>0</v>
      </c>
      <c r="L118" s="29">
        <f t="shared" si="14"/>
        <v>0</v>
      </c>
      <c r="M118" s="12" t="s">
        <v>52</v>
      </c>
    </row>
    <row r="119" spans="1:13" x14ac:dyDescent="0.25">
      <c r="A119" s="32" t="str">
        <f>'Per-Vehicle Costs'!A139</f>
        <v>Travel Time</v>
      </c>
      <c r="B119" s="38">
        <f t="shared" ref="B119:L119" si="15">(B16*$B$108)+(B49*$B$109)+(B81*$B$110)</f>
        <v>0.11249999999999999</v>
      </c>
      <c r="C119" s="26">
        <f t="shared" si="15"/>
        <v>0.11249999999999999</v>
      </c>
      <c r="D119" s="26">
        <f t="shared" si="15"/>
        <v>0.11249999999999999</v>
      </c>
      <c r="E119" s="26">
        <f t="shared" si="15"/>
        <v>0.11249999999999999</v>
      </c>
      <c r="F119" s="26">
        <f t="shared" si="15"/>
        <v>0.1</v>
      </c>
      <c r="G119" s="26">
        <f t="shared" si="15"/>
        <v>0.26250000000000001</v>
      </c>
      <c r="H119" s="26">
        <f t="shared" si="15"/>
        <v>0.26250000000000001</v>
      </c>
      <c r="I119" s="26">
        <f t="shared" si="15"/>
        <v>0.11249999999999999</v>
      </c>
      <c r="J119" s="26">
        <f t="shared" si="15"/>
        <v>0.38750000000000007</v>
      </c>
      <c r="K119" s="26">
        <f t="shared" si="15"/>
        <v>1.25</v>
      </c>
      <c r="L119" s="29">
        <f t="shared" si="15"/>
        <v>0</v>
      </c>
      <c r="M119" s="12" t="s">
        <v>51</v>
      </c>
    </row>
    <row r="120" spans="1:13" x14ac:dyDescent="0.25">
      <c r="A120" s="32" t="str">
        <f>'Per-Vehicle Costs'!A140</f>
        <v>Internal Crash</v>
      </c>
      <c r="B120" s="38">
        <f t="shared" ref="B120:L120" si="16">(B17*$B$108)+(B50*$B$109)+(B82*$B$110)</f>
        <v>8.299999999999999E-2</v>
      </c>
      <c r="C120" s="26">
        <f t="shared" si="16"/>
        <v>9.2000000000000012E-2</v>
      </c>
      <c r="D120" s="26">
        <f t="shared" si="16"/>
        <v>8.299999999999999E-2</v>
      </c>
      <c r="E120" s="26">
        <f t="shared" si="16"/>
        <v>8.299999999999999E-2</v>
      </c>
      <c r="F120" s="26">
        <f t="shared" si="16"/>
        <v>8.299999999999999E-2</v>
      </c>
      <c r="G120" s="26">
        <f t="shared" si="16"/>
        <v>4.0000000000000001E-3</v>
      </c>
      <c r="H120" s="26">
        <f t="shared" si="16"/>
        <v>4.0000000000000001E-3</v>
      </c>
      <c r="I120" s="26">
        <f t="shared" si="16"/>
        <v>0.57699999999999996</v>
      </c>
      <c r="J120" s="26">
        <f t="shared" si="16"/>
        <v>8.299999999999999E-2</v>
      </c>
      <c r="K120" s="26">
        <f t="shared" si="16"/>
        <v>8.299999999999999E-2</v>
      </c>
      <c r="L120" s="29">
        <f t="shared" si="16"/>
        <v>0</v>
      </c>
      <c r="M120" s="12" t="s">
        <v>51</v>
      </c>
    </row>
    <row r="121" spans="1:13" x14ac:dyDescent="0.25">
      <c r="A121" s="32" t="str">
        <f>'Per-Vehicle Costs'!A141</f>
        <v>External Crash</v>
      </c>
      <c r="B121" s="38">
        <f t="shared" ref="B121:L121" si="17">(B18*$B$108)+(B51*$B$109)+(B83*$B$110)</f>
        <v>3.9333333333333338E-2</v>
      </c>
      <c r="C121" s="26">
        <f t="shared" si="17"/>
        <v>3.7903030303030306E-2</v>
      </c>
      <c r="D121" s="26">
        <f t="shared" si="17"/>
        <v>3.9333333333333338E-2</v>
      </c>
      <c r="E121" s="26">
        <f t="shared" si="17"/>
        <v>3.9333333333333338E-2</v>
      </c>
      <c r="F121" s="26">
        <f t="shared" si="17"/>
        <v>0</v>
      </c>
      <c r="G121" s="26">
        <f t="shared" si="17"/>
        <v>3.6432000000000006E-2</v>
      </c>
      <c r="H121" s="26">
        <f t="shared" si="17"/>
        <v>2.2880000000000001E-2</v>
      </c>
      <c r="I121" s="26">
        <f t="shared" si="17"/>
        <v>0.10200000000000001</v>
      </c>
      <c r="J121" s="26">
        <f t="shared" si="17"/>
        <v>3.0000000000000001E-3</v>
      </c>
      <c r="K121" s="26">
        <f t="shared" si="17"/>
        <v>3.0000000000000001E-3</v>
      </c>
      <c r="L121" s="29">
        <f t="shared" si="17"/>
        <v>0</v>
      </c>
      <c r="M121" s="12" t="s">
        <v>52</v>
      </c>
    </row>
    <row r="122" spans="1:13" x14ac:dyDescent="0.25">
      <c r="A122" s="8" t="s">
        <v>109</v>
      </c>
      <c r="B122" s="38">
        <f t="shared" ref="B122:L122" si="18">(B19*$B$108)+(B52*$B$109)+(B84*$B$110)</f>
        <v>0</v>
      </c>
      <c r="C122" s="26">
        <f t="shared" si="18"/>
        <v>0</v>
      </c>
      <c r="D122" s="26">
        <f t="shared" si="18"/>
        <v>0</v>
      </c>
      <c r="E122" s="26">
        <f t="shared" si="18"/>
        <v>0</v>
      </c>
      <c r="F122" s="26">
        <f t="shared" si="18"/>
        <v>0</v>
      </c>
      <c r="G122" s="26">
        <f t="shared" si="18"/>
        <v>0</v>
      </c>
      <c r="H122" s="26">
        <f t="shared" si="18"/>
        <v>0</v>
      </c>
      <c r="I122" s="26">
        <f t="shared" si="18"/>
        <v>0</v>
      </c>
      <c r="J122" s="26">
        <f t="shared" si="18"/>
        <v>-9.5000000000000015E-2</v>
      </c>
      <c r="K122" s="26">
        <f t="shared" si="18"/>
        <v>-0.24000000000000002</v>
      </c>
      <c r="L122" s="29">
        <f t="shared" si="18"/>
        <v>0</v>
      </c>
      <c r="M122" s="126" t="s">
        <v>51</v>
      </c>
    </row>
    <row r="123" spans="1:13" x14ac:dyDescent="0.25">
      <c r="A123" s="8" t="s">
        <v>108</v>
      </c>
      <c r="B123" s="38">
        <f t="shared" ref="B123:L123" si="19">(B20*$B$108)+(B53*$B$109)+(B85*$B$110)</f>
        <v>0</v>
      </c>
      <c r="C123" s="26">
        <f t="shared" si="19"/>
        <v>0</v>
      </c>
      <c r="D123" s="26">
        <f t="shared" si="19"/>
        <v>0</v>
      </c>
      <c r="E123" s="26">
        <f t="shared" si="19"/>
        <v>0</v>
      </c>
      <c r="F123" s="26">
        <f t="shared" si="19"/>
        <v>0</v>
      </c>
      <c r="G123" s="26">
        <f t="shared" si="19"/>
        <v>0</v>
      </c>
      <c r="H123" s="26">
        <f t="shared" si="19"/>
        <v>0</v>
      </c>
      <c r="I123" s="26">
        <f t="shared" si="19"/>
        <v>0</v>
      </c>
      <c r="J123" s="26">
        <f t="shared" si="19"/>
        <v>-9.5000000000000015E-2</v>
      </c>
      <c r="K123" s="26">
        <f t="shared" si="19"/>
        <v>-0.24000000000000002</v>
      </c>
      <c r="L123" s="29">
        <f t="shared" si="19"/>
        <v>0</v>
      </c>
      <c r="M123" s="126" t="s">
        <v>52</v>
      </c>
    </row>
    <row r="124" spans="1:13" x14ac:dyDescent="0.25">
      <c r="A124" s="32" t="str">
        <f>'Per-Vehicle Costs'!A144</f>
        <v>Internal Parking</v>
      </c>
      <c r="B124" s="38">
        <f t="shared" ref="B124:L124" si="20">(B21*$B$108)+(B54*$B$109)+(B86*$B$110)</f>
        <v>4.6545454545454557E-2</v>
      </c>
      <c r="C124" s="26">
        <f t="shared" si="20"/>
        <v>4.2157575757575762E-2</v>
      </c>
      <c r="D124" s="26">
        <f t="shared" si="20"/>
        <v>4.6545454545454557E-2</v>
      </c>
      <c r="E124" s="26">
        <f t="shared" si="20"/>
        <v>4.6545454545454557E-2</v>
      </c>
      <c r="F124" s="26">
        <f t="shared" si="20"/>
        <v>0</v>
      </c>
      <c r="G124" s="26">
        <f t="shared" si="20"/>
        <v>0</v>
      </c>
      <c r="H124" s="26">
        <f t="shared" si="20"/>
        <v>0</v>
      </c>
      <c r="I124" s="26">
        <f t="shared" si="20"/>
        <v>5.1200000000000002E-2</v>
      </c>
      <c r="J124" s="26">
        <f t="shared" si="20"/>
        <v>3.8E-3</v>
      </c>
      <c r="K124" s="26">
        <f t="shared" si="20"/>
        <v>0</v>
      </c>
      <c r="L124" s="29">
        <f t="shared" si="20"/>
        <v>0</v>
      </c>
      <c r="M124" s="12" t="s">
        <v>50</v>
      </c>
    </row>
    <row r="125" spans="1:13" x14ac:dyDescent="0.25">
      <c r="A125" s="32" t="str">
        <f>'Per-Vehicle Costs'!A145</f>
        <v>External Parking</v>
      </c>
      <c r="B125" s="38">
        <f t="shared" ref="B125:L125" si="21">(B22*$B$108)+(B55*$B$109)+(B87*$B$110)</f>
        <v>4.7272727272727272E-2</v>
      </c>
      <c r="C125" s="26">
        <f t="shared" si="21"/>
        <v>4.4933333333333332E-2</v>
      </c>
      <c r="D125" s="26">
        <f t="shared" si="21"/>
        <v>4.7272727272727272E-2</v>
      </c>
      <c r="E125" s="26">
        <f t="shared" si="21"/>
        <v>4.7272727272727272E-2</v>
      </c>
      <c r="F125" s="26">
        <f t="shared" si="21"/>
        <v>0</v>
      </c>
      <c r="G125" s="26">
        <f t="shared" si="21"/>
        <v>0</v>
      </c>
      <c r="H125" s="26">
        <f t="shared" si="21"/>
        <v>0</v>
      </c>
      <c r="I125" s="26">
        <f t="shared" si="21"/>
        <v>4.4600000000000001E-2</v>
      </c>
      <c r="J125" s="26">
        <f t="shared" si="21"/>
        <v>3.2000000000000006E-3</v>
      </c>
      <c r="K125" s="26">
        <f t="shared" si="21"/>
        <v>0</v>
      </c>
      <c r="L125" s="29">
        <f t="shared" si="21"/>
        <v>0</v>
      </c>
      <c r="M125" s="12" t="s">
        <v>52</v>
      </c>
    </row>
    <row r="126" spans="1:13" x14ac:dyDescent="0.25">
      <c r="A126" s="32" t="str">
        <f>'Per-Vehicle Costs'!A146</f>
        <v>Congestion</v>
      </c>
      <c r="B126" s="38">
        <f t="shared" ref="B126:L126" si="22">(B23*$B$108)+(B56*$B$109)+(B88*$B$110)</f>
        <v>2.8969696969696972E-2</v>
      </c>
      <c r="C126" s="26">
        <f t="shared" si="22"/>
        <v>2.8969696969696972E-2</v>
      </c>
      <c r="D126" s="26">
        <f t="shared" si="22"/>
        <v>2.8969696969696972E-2</v>
      </c>
      <c r="E126" s="26">
        <f t="shared" si="22"/>
        <v>2.8969696969696972E-2</v>
      </c>
      <c r="F126" s="26">
        <f t="shared" si="22"/>
        <v>0</v>
      </c>
      <c r="G126" s="26">
        <f t="shared" si="22"/>
        <v>4.1600000000000005E-3</v>
      </c>
      <c r="H126" s="26">
        <f t="shared" si="22"/>
        <v>3.4000000000000002E-3</v>
      </c>
      <c r="I126" s="26">
        <f t="shared" si="22"/>
        <v>3.4000000000000002E-2</v>
      </c>
      <c r="J126" s="26">
        <f t="shared" si="22"/>
        <v>2.4000000000000002E-3</v>
      </c>
      <c r="K126" s="26">
        <f t="shared" si="22"/>
        <v>1E-3</v>
      </c>
      <c r="L126" s="29">
        <f t="shared" si="22"/>
        <v>0</v>
      </c>
      <c r="M126" s="12" t="s">
        <v>52</v>
      </c>
    </row>
    <row r="127" spans="1:13" x14ac:dyDescent="0.25">
      <c r="A127" s="32" t="str">
        <f>'Per-Vehicle Costs'!A147</f>
        <v>Road Facilities</v>
      </c>
      <c r="B127" s="38">
        <f t="shared" ref="B127:L127" si="23">(B24*$B$108)+(B57*$B$109)+(B89*$B$110)</f>
        <v>1.5927272727272727E-2</v>
      </c>
      <c r="C127" s="26">
        <f t="shared" si="23"/>
        <v>1.5927272727272727E-2</v>
      </c>
      <c r="D127" s="26">
        <f t="shared" si="23"/>
        <v>3.8836363636363641E-2</v>
      </c>
      <c r="E127" s="26">
        <f t="shared" si="23"/>
        <v>2.12969696969697E-2</v>
      </c>
      <c r="F127" s="26">
        <f t="shared" si="23"/>
        <v>0</v>
      </c>
      <c r="G127" s="26">
        <f t="shared" si="23"/>
        <v>5.1040000000000009E-3</v>
      </c>
      <c r="H127" s="26">
        <f t="shared" si="23"/>
        <v>3.4000000000000002E-3</v>
      </c>
      <c r="I127" s="26">
        <f t="shared" si="23"/>
        <v>1.1600000000000001E-2</v>
      </c>
      <c r="J127" s="26">
        <f t="shared" si="23"/>
        <v>1.6000000000000001E-3</v>
      </c>
      <c r="K127" s="26">
        <f t="shared" si="23"/>
        <v>1.6000000000000001E-3</v>
      </c>
      <c r="L127" s="29">
        <f t="shared" si="23"/>
        <v>0</v>
      </c>
      <c r="M127" s="12" t="s">
        <v>52</v>
      </c>
    </row>
    <row r="128" spans="1:13" x14ac:dyDescent="0.25">
      <c r="A128" s="32" t="str">
        <f>'Per-Vehicle Costs'!A148</f>
        <v>Land Value</v>
      </c>
      <c r="B128" s="38">
        <f t="shared" ref="B128:L128" si="24">(B25*$B$108)+(B58*$B$109)+(B90*$B$110)</f>
        <v>2.4315151515151519E-2</v>
      </c>
      <c r="C128" s="26">
        <f t="shared" si="24"/>
        <v>2.4315151515151519E-2</v>
      </c>
      <c r="D128" s="26">
        <f t="shared" si="24"/>
        <v>2.4315151515151519E-2</v>
      </c>
      <c r="E128" s="26">
        <f t="shared" si="24"/>
        <v>2.4315151515151519E-2</v>
      </c>
      <c r="F128" s="26">
        <f t="shared" si="24"/>
        <v>0</v>
      </c>
      <c r="G128" s="26">
        <f t="shared" si="24"/>
        <v>4.692E-3</v>
      </c>
      <c r="H128" s="26">
        <f t="shared" si="24"/>
        <v>2.9466666666666669E-3</v>
      </c>
      <c r="I128" s="26">
        <f t="shared" si="24"/>
        <v>3.4000000000000002E-2</v>
      </c>
      <c r="J128" s="26">
        <f t="shared" si="24"/>
        <v>2E-3</v>
      </c>
      <c r="K128" s="26">
        <f t="shared" si="24"/>
        <v>2E-3</v>
      </c>
      <c r="L128" s="29">
        <f t="shared" si="24"/>
        <v>0</v>
      </c>
      <c r="M128" s="12" t="s">
        <v>52</v>
      </c>
    </row>
    <row r="129" spans="1:13" x14ac:dyDescent="0.25">
      <c r="A129" s="32" t="str">
        <f>'Per-Vehicle Costs'!A149</f>
        <v>Traffic Services</v>
      </c>
      <c r="B129" s="38">
        <f t="shared" ref="B129:L129" si="25">(B26*$B$108)+(B59*$B$109)+(B91*$B$110)</f>
        <v>8.9696969696969695E-3</v>
      </c>
      <c r="C129" s="26">
        <f t="shared" si="25"/>
        <v>8.9696969696969695E-3</v>
      </c>
      <c r="D129" s="26">
        <f t="shared" si="25"/>
        <v>8.9696969696969695E-3</v>
      </c>
      <c r="E129" s="26">
        <f t="shared" si="25"/>
        <v>8.9696969696969695E-3</v>
      </c>
      <c r="F129" s="26">
        <f t="shared" si="25"/>
        <v>0</v>
      </c>
      <c r="G129" s="26">
        <f t="shared" si="25"/>
        <v>1.3700000000000001E-3</v>
      </c>
      <c r="H129" s="26">
        <f t="shared" si="25"/>
        <v>9.3333333333333332E-4</v>
      </c>
      <c r="I129" s="26">
        <f t="shared" si="25"/>
        <v>1.2E-2</v>
      </c>
      <c r="J129" s="26">
        <f t="shared" si="25"/>
        <v>8.0000000000000004E-4</v>
      </c>
      <c r="K129" s="26">
        <f t="shared" si="25"/>
        <v>8.0000000000000004E-4</v>
      </c>
      <c r="L129" s="29">
        <f t="shared" si="25"/>
        <v>8.0000000000000004E-4</v>
      </c>
      <c r="M129" s="12" t="s">
        <v>52</v>
      </c>
    </row>
    <row r="130" spans="1:13" x14ac:dyDescent="0.25">
      <c r="A130" s="32" t="str">
        <f>'Per-Vehicle Costs'!A150</f>
        <v>Transport Diversity</v>
      </c>
      <c r="B130" s="38">
        <f t="shared" ref="B130:L130" si="26">(B27*$B$108)+(B60*$B$109)+(B92*$B$110)</f>
        <v>5.0060606060606059E-3</v>
      </c>
      <c r="C130" s="26">
        <f t="shared" si="26"/>
        <v>5.0060606060606059E-3</v>
      </c>
      <c r="D130" s="26">
        <f t="shared" si="26"/>
        <v>5.0060606060606059E-3</v>
      </c>
      <c r="E130" s="26">
        <f t="shared" si="26"/>
        <v>5.0060606060606059E-3</v>
      </c>
      <c r="F130" s="26">
        <f t="shared" si="26"/>
        <v>0</v>
      </c>
      <c r="G130" s="26">
        <f t="shared" si="26"/>
        <v>0</v>
      </c>
      <c r="H130" s="26">
        <f t="shared" si="26"/>
        <v>0</v>
      </c>
      <c r="I130" s="26">
        <f t="shared" si="26"/>
        <v>7.000000000000001E-3</v>
      </c>
      <c r="J130" s="26">
        <f t="shared" si="26"/>
        <v>0</v>
      </c>
      <c r="K130" s="26">
        <f t="shared" si="26"/>
        <v>0</v>
      </c>
      <c r="L130" s="29">
        <f t="shared" si="26"/>
        <v>0</v>
      </c>
      <c r="M130" s="12" t="s">
        <v>52</v>
      </c>
    </row>
    <row r="131" spans="1:13" x14ac:dyDescent="0.25">
      <c r="A131" s="32" t="str">
        <f>'Per-Vehicle Costs'!A151</f>
        <v>Air Pollution</v>
      </c>
      <c r="B131" s="38">
        <f t="shared" ref="B131:L132" si="27">(B28*$B$108)+(B61*$B$109)+(B93*$B$110)</f>
        <v>2.6206060606060608E-2</v>
      </c>
      <c r="C131" s="26">
        <f t="shared" si="27"/>
        <v>2.1272727272727273E-2</v>
      </c>
      <c r="D131" s="26">
        <f t="shared" si="27"/>
        <v>6.6424242424242431E-3</v>
      </c>
      <c r="E131" s="26">
        <f t="shared" si="27"/>
        <v>4.7296969696969698E-2</v>
      </c>
      <c r="F131" s="26">
        <f t="shared" si="27"/>
        <v>1.2000000000000001E-3</v>
      </c>
      <c r="G131" s="26">
        <f t="shared" si="27"/>
        <v>1.052E-2</v>
      </c>
      <c r="H131" s="26">
        <f t="shared" si="27"/>
        <v>3.3200000000000005E-3</v>
      </c>
      <c r="I131" s="26">
        <f t="shared" si="27"/>
        <v>5.7999999999999996E-2</v>
      </c>
      <c r="J131" s="26">
        <f t="shared" si="27"/>
        <v>0</v>
      </c>
      <c r="K131" s="26">
        <f t="shared" si="27"/>
        <v>0</v>
      </c>
      <c r="L131" s="29">
        <f t="shared" si="27"/>
        <v>0</v>
      </c>
      <c r="M131" s="12" t="s">
        <v>52</v>
      </c>
    </row>
    <row r="132" spans="1:13" x14ac:dyDescent="0.25">
      <c r="A132" s="139" t="s">
        <v>104</v>
      </c>
      <c r="B132" s="38">
        <f t="shared" si="27"/>
        <v>1.1987878787878787E-2</v>
      </c>
      <c r="C132" s="26">
        <f t="shared" si="27"/>
        <v>9.2121212121212114E-3</v>
      </c>
      <c r="D132" s="26">
        <f t="shared" si="27"/>
        <v>3.0424242424242427E-3</v>
      </c>
      <c r="E132" s="26">
        <f t="shared" si="27"/>
        <v>1.672727272727273E-2</v>
      </c>
      <c r="F132" s="26">
        <f t="shared" si="27"/>
        <v>0</v>
      </c>
      <c r="G132" s="26">
        <f t="shared" si="27"/>
        <v>1.1212E-2</v>
      </c>
      <c r="H132" s="26">
        <f t="shared" si="27"/>
        <v>2.3666666666666667E-3</v>
      </c>
      <c r="I132" s="26">
        <f t="shared" si="27"/>
        <v>8.6E-3</v>
      </c>
      <c r="J132" s="26">
        <f t="shared" si="27"/>
        <v>0</v>
      </c>
      <c r="K132" s="26">
        <f t="shared" si="27"/>
        <v>0</v>
      </c>
      <c r="L132" s="29">
        <f t="shared" si="27"/>
        <v>0</v>
      </c>
      <c r="M132" s="126" t="s">
        <v>52</v>
      </c>
    </row>
    <row r="133" spans="1:13" x14ac:dyDescent="0.25">
      <c r="A133" s="32" t="str">
        <f>'Per-Vehicle Costs'!A153</f>
        <v>Noise</v>
      </c>
      <c r="B133" s="38">
        <f t="shared" ref="B133:L133" si="28">(B30*$B$108)+(B63*$B$109)+(B95*$B$110)</f>
        <v>7.6969696969696961E-3</v>
      </c>
      <c r="C133" s="26">
        <f t="shared" si="28"/>
        <v>7.6969696969696961E-3</v>
      </c>
      <c r="D133" s="26">
        <f t="shared" si="28"/>
        <v>2.8606060606060609E-3</v>
      </c>
      <c r="E133" s="26">
        <f t="shared" si="28"/>
        <v>7.6969696969696961E-3</v>
      </c>
      <c r="F133" s="26">
        <f t="shared" si="28"/>
        <v>0</v>
      </c>
      <c r="G133" s="26">
        <f t="shared" si="28"/>
        <v>6.4680000000000007E-3</v>
      </c>
      <c r="H133" s="26">
        <f t="shared" si="28"/>
        <v>2.6666666666666666E-3</v>
      </c>
      <c r="I133" s="26">
        <f t="shared" si="28"/>
        <v>0.10560000000000001</v>
      </c>
      <c r="J133" s="26">
        <f t="shared" si="28"/>
        <v>0</v>
      </c>
      <c r="K133" s="26">
        <f t="shared" si="28"/>
        <v>0</v>
      </c>
      <c r="L133" s="29">
        <f t="shared" si="28"/>
        <v>0</v>
      </c>
      <c r="M133" s="12" t="s">
        <v>52</v>
      </c>
    </row>
    <row r="134" spans="1:13" x14ac:dyDescent="0.25">
      <c r="A134" s="32" t="str">
        <f>'Per-Vehicle Costs'!A154</f>
        <v>Resource Externalities</v>
      </c>
      <c r="B134" s="38">
        <f t="shared" ref="B134:L134" si="29">(B31*$B$108)+(B64*$B$109)+(B96*$B$110)</f>
        <v>2.8096969696969697E-2</v>
      </c>
      <c r="C134" s="26">
        <f t="shared" si="29"/>
        <v>2.3175757575757575E-2</v>
      </c>
      <c r="D134" s="26">
        <f t="shared" si="29"/>
        <v>1.1454545454545455E-2</v>
      </c>
      <c r="E134" s="26">
        <f t="shared" si="29"/>
        <v>3.6509090909090908E-2</v>
      </c>
      <c r="F134" s="26">
        <f t="shared" si="29"/>
        <v>1E-3</v>
      </c>
      <c r="G134" s="26">
        <f t="shared" si="29"/>
        <v>2.5296000000000006E-2</v>
      </c>
      <c r="H134" s="26">
        <f t="shared" si="29"/>
        <v>5.4333333333333334E-3</v>
      </c>
      <c r="I134" s="26">
        <f t="shared" si="29"/>
        <v>1.54E-2</v>
      </c>
      <c r="J134" s="26">
        <f t="shared" si="29"/>
        <v>0</v>
      </c>
      <c r="K134" s="26">
        <f t="shared" si="29"/>
        <v>0</v>
      </c>
      <c r="L134" s="29">
        <f t="shared" si="29"/>
        <v>4.0000000000000001E-3</v>
      </c>
      <c r="M134" s="12" t="s">
        <v>52</v>
      </c>
    </row>
    <row r="135" spans="1:13" x14ac:dyDescent="0.25">
      <c r="A135" s="32" t="str">
        <f>'Per-Vehicle Costs'!A155</f>
        <v>Barrier Effect</v>
      </c>
      <c r="B135" s="38">
        <f t="shared" ref="B135:L135" si="30">(B32*$B$108)+(B65*$B$109)+(B97*$B$110)</f>
        <v>1.0315151515151517E-2</v>
      </c>
      <c r="C135" s="26">
        <f t="shared" si="30"/>
        <v>1.0315151515151517E-2</v>
      </c>
      <c r="D135" s="26">
        <f t="shared" si="30"/>
        <v>1.0315151515151517E-2</v>
      </c>
      <c r="E135" s="26">
        <f t="shared" si="30"/>
        <v>1.0315151515151517E-2</v>
      </c>
      <c r="F135" s="26">
        <f t="shared" si="30"/>
        <v>0</v>
      </c>
      <c r="G135" s="26">
        <f t="shared" si="30"/>
        <v>2.594E-3</v>
      </c>
      <c r="H135" s="26">
        <f t="shared" si="30"/>
        <v>1.7733333333333334E-3</v>
      </c>
      <c r="I135" s="26">
        <f t="shared" si="30"/>
        <v>1.38E-2</v>
      </c>
      <c r="J135" s="26">
        <f t="shared" si="30"/>
        <v>6.0000000000000006E-4</v>
      </c>
      <c r="K135" s="26">
        <f t="shared" si="30"/>
        <v>0</v>
      </c>
      <c r="L135" s="29">
        <f t="shared" si="30"/>
        <v>0</v>
      </c>
      <c r="M135" s="12" t="s">
        <v>52</v>
      </c>
    </row>
    <row r="136" spans="1:13" x14ac:dyDescent="0.25">
      <c r="A136" s="32" t="str">
        <f>'Per-Vehicle Costs'!A156</f>
        <v>Land Use Impacts</v>
      </c>
      <c r="B136" s="38">
        <f t="shared" ref="B136:L136" si="31">(B33*$B$108)+(B66*$B$109)+(B98*$B$110)</f>
        <v>4.82909090909091E-2</v>
      </c>
      <c r="C136" s="26">
        <f t="shared" si="31"/>
        <v>4.82909090909091E-2</v>
      </c>
      <c r="D136" s="26">
        <f t="shared" si="31"/>
        <v>4.82909090909091E-2</v>
      </c>
      <c r="E136" s="26">
        <f t="shared" si="31"/>
        <v>4.82909090909091E-2</v>
      </c>
      <c r="F136" s="26">
        <f t="shared" si="31"/>
        <v>0</v>
      </c>
      <c r="G136" s="26">
        <f t="shared" si="31"/>
        <v>0</v>
      </c>
      <c r="H136" s="26">
        <f t="shared" si="31"/>
        <v>0</v>
      </c>
      <c r="I136" s="26">
        <f t="shared" si="31"/>
        <v>6.6400000000000001E-2</v>
      </c>
      <c r="J136" s="26">
        <f t="shared" si="31"/>
        <v>0</v>
      </c>
      <c r="K136" s="26">
        <f t="shared" si="31"/>
        <v>0</v>
      </c>
      <c r="L136" s="29">
        <f t="shared" si="31"/>
        <v>6.6400000000000001E-2</v>
      </c>
      <c r="M136" s="12" t="s">
        <v>52</v>
      </c>
    </row>
    <row r="137" spans="1:13" x14ac:dyDescent="0.25">
      <c r="A137" s="32" t="str">
        <f>'Per-Vehicle Costs'!A157</f>
        <v>Water Pollution</v>
      </c>
      <c r="B137" s="38">
        <f t="shared" ref="B137:L137" si="32">(B34*$B$108)+(B67*$B$109)+(B99*$B$110)</f>
        <v>1.0012121212121212E-2</v>
      </c>
      <c r="C137" s="26">
        <f t="shared" si="32"/>
        <v>1.0012121212121212E-2</v>
      </c>
      <c r="D137" s="26">
        <f t="shared" si="32"/>
        <v>5.0060606060606059E-3</v>
      </c>
      <c r="E137" s="26">
        <f t="shared" si="32"/>
        <v>1.0012121212121212E-2</v>
      </c>
      <c r="F137" s="26">
        <f t="shared" si="32"/>
        <v>0</v>
      </c>
      <c r="G137" s="26">
        <f t="shared" si="32"/>
        <v>1.9320000000000001E-3</v>
      </c>
      <c r="H137" s="26">
        <f t="shared" si="32"/>
        <v>6.0666666666666681E-4</v>
      </c>
      <c r="I137" s="26">
        <f t="shared" si="32"/>
        <v>1.4000000000000002E-2</v>
      </c>
      <c r="J137" s="26">
        <f t="shared" si="32"/>
        <v>0</v>
      </c>
      <c r="K137" s="26">
        <f t="shared" si="32"/>
        <v>0</v>
      </c>
      <c r="L137" s="29">
        <f t="shared" si="32"/>
        <v>0</v>
      </c>
      <c r="M137" s="12" t="s">
        <v>52</v>
      </c>
    </row>
    <row r="138" spans="1:13" ht="13" thickBot="1" x14ac:dyDescent="0.3">
      <c r="A138" s="33" t="str">
        <f>'Per-Vehicle Costs'!A158</f>
        <v>Waste</v>
      </c>
      <c r="B138" s="39">
        <f t="shared" ref="B138:L138" si="33">(B35*$B$108)+(B68*$B$109)+(B100*$B$110)</f>
        <v>2.8606060606060609E-4</v>
      </c>
      <c r="C138" s="27">
        <f t="shared" si="33"/>
        <v>2.8606060606060609E-4</v>
      </c>
      <c r="D138" s="27">
        <f t="shared" si="33"/>
        <v>2.8606060606060609E-4</v>
      </c>
      <c r="E138" s="27">
        <f t="shared" si="33"/>
        <v>2.8606060606060609E-4</v>
      </c>
      <c r="F138" s="27">
        <f t="shared" si="33"/>
        <v>0</v>
      </c>
      <c r="G138" s="27">
        <f t="shared" si="33"/>
        <v>5.5200000000000007E-5</v>
      </c>
      <c r="H138" s="27">
        <f t="shared" si="33"/>
        <v>3.4666666666666671E-5</v>
      </c>
      <c r="I138" s="27">
        <f t="shared" si="33"/>
        <v>4.0000000000000007E-4</v>
      </c>
      <c r="J138" s="27">
        <f t="shared" si="33"/>
        <v>0</v>
      </c>
      <c r="K138" s="27">
        <f t="shared" si="33"/>
        <v>0</v>
      </c>
      <c r="L138" s="30">
        <f t="shared" si="33"/>
        <v>0</v>
      </c>
      <c r="M138" s="12" t="s">
        <v>52</v>
      </c>
    </row>
    <row r="139" spans="1:13" ht="13" x14ac:dyDescent="0.3">
      <c r="A139" s="82" t="s">
        <v>53</v>
      </c>
      <c r="B139" s="83">
        <f>B116+B124</f>
        <v>0.24106666666666671</v>
      </c>
      <c r="C139" s="83">
        <f t="shared" ref="C139:L139" si="34">C116+C124</f>
        <v>0.2130787878787879</v>
      </c>
      <c r="D139" s="83">
        <f t="shared" si="34"/>
        <v>0.29041212121212129</v>
      </c>
      <c r="E139" s="83">
        <f t="shared" si="34"/>
        <v>0.29970909090909092</v>
      </c>
      <c r="F139" s="83">
        <f t="shared" si="34"/>
        <v>0</v>
      </c>
      <c r="G139" s="83">
        <f t="shared" si="34"/>
        <v>0</v>
      </c>
      <c r="H139" s="83">
        <f t="shared" si="34"/>
        <v>0</v>
      </c>
      <c r="I139" s="83">
        <f t="shared" si="34"/>
        <v>0.3842000000000001</v>
      </c>
      <c r="J139" s="83">
        <f t="shared" si="34"/>
        <v>6.9800000000000001E-2</v>
      </c>
      <c r="K139" s="83">
        <f t="shared" si="34"/>
        <v>0</v>
      </c>
      <c r="L139" s="83">
        <f t="shared" si="34"/>
        <v>0.26400000000000001</v>
      </c>
      <c r="M139" s="12"/>
    </row>
    <row r="140" spans="1:13" ht="13" x14ac:dyDescent="0.3">
      <c r="A140" s="84" t="s">
        <v>54</v>
      </c>
      <c r="B140" s="85">
        <f>B117+B119+B120</f>
        <v>0.31423939393939393</v>
      </c>
      <c r="C140" s="85">
        <f t="shared" ref="C140:L140" si="35">C117+C119+C120</f>
        <v>0.29066969696969697</v>
      </c>
      <c r="D140" s="85">
        <f t="shared" si="35"/>
        <v>0.36246969696969689</v>
      </c>
      <c r="E140" s="85">
        <f t="shared" si="35"/>
        <v>0.36246969696969689</v>
      </c>
      <c r="F140" s="85">
        <f t="shared" si="35"/>
        <v>0.18659999999999999</v>
      </c>
      <c r="G140" s="85">
        <f t="shared" si="35"/>
        <v>0.50212000000000001</v>
      </c>
      <c r="H140" s="85">
        <f t="shared" si="35"/>
        <v>0.47072000000000003</v>
      </c>
      <c r="I140" s="85">
        <f t="shared" si="35"/>
        <v>0.76069999999999993</v>
      </c>
      <c r="J140" s="85">
        <f t="shared" si="35"/>
        <v>0.49650000000000005</v>
      </c>
      <c r="K140" s="85">
        <f t="shared" si="35"/>
        <v>1.3859999999999999</v>
      </c>
      <c r="L140" s="85">
        <f t="shared" si="35"/>
        <v>0</v>
      </c>
      <c r="M140" s="12"/>
    </row>
    <row r="141" spans="1:13" ht="13.5" thickBot="1" x14ac:dyDescent="0.35">
      <c r="A141" s="86" t="s">
        <v>52</v>
      </c>
      <c r="B141" s="87">
        <f>B118+B121+SUM(B125:B138)</f>
        <v>0.31268606060606063</v>
      </c>
      <c r="C141" s="87">
        <f t="shared" ref="C141:L141" si="36">C118+C121+SUM(C125:C138)</f>
        <v>0.29628606060606066</v>
      </c>
      <c r="D141" s="87">
        <f t="shared" si="36"/>
        <v>0.28060121212121214</v>
      </c>
      <c r="E141" s="87">
        <f t="shared" si="36"/>
        <v>0.35229818181818184</v>
      </c>
      <c r="F141" s="87">
        <f t="shared" si="36"/>
        <v>2.2000000000000001E-3</v>
      </c>
      <c r="G141" s="87">
        <f t="shared" si="36"/>
        <v>0.43983519999999998</v>
      </c>
      <c r="H141" s="87">
        <f t="shared" si="36"/>
        <v>0.43256133333333335</v>
      </c>
      <c r="I141" s="87">
        <f t="shared" si="36"/>
        <v>0.52740000000000009</v>
      </c>
      <c r="J141" s="87">
        <f t="shared" si="36"/>
        <v>1.3600000000000001E-2</v>
      </c>
      <c r="K141" s="87">
        <f t="shared" si="36"/>
        <v>8.4000000000000012E-3</v>
      </c>
      <c r="L141" s="87">
        <f t="shared" si="36"/>
        <v>7.1199999999999999E-2</v>
      </c>
      <c r="M141" s="12"/>
    </row>
    <row r="142" spans="1:13" ht="13.5" thickBot="1" x14ac:dyDescent="0.35">
      <c r="A142" s="88" t="s">
        <v>31</v>
      </c>
      <c r="B142" s="89">
        <f>SUM(B116:B138)</f>
        <v>0.8679921212121211</v>
      </c>
      <c r="C142" s="89">
        <f t="shared" ref="C142:L142" si="37">SUM(C116:C138)</f>
        <v>0.80003454545454544</v>
      </c>
      <c r="D142" s="89">
        <f t="shared" si="37"/>
        <v>0.93348303030303026</v>
      </c>
      <c r="E142" s="89">
        <f t="shared" si="37"/>
        <v>1.0144769696969695</v>
      </c>
      <c r="F142" s="89">
        <f t="shared" si="37"/>
        <v>0.1888</v>
      </c>
      <c r="G142" s="89">
        <f t="shared" si="37"/>
        <v>0.9419552000000001</v>
      </c>
      <c r="H142" s="89">
        <f t="shared" si="37"/>
        <v>0.90328133333333316</v>
      </c>
      <c r="I142" s="89">
        <f t="shared" si="37"/>
        <v>1.6723000000000001</v>
      </c>
      <c r="J142" s="89">
        <f t="shared" si="37"/>
        <v>0.38989999999999997</v>
      </c>
      <c r="K142" s="89">
        <f t="shared" si="37"/>
        <v>0.91439999999999988</v>
      </c>
      <c r="L142" s="90">
        <f t="shared" si="37"/>
        <v>0.33520000000000005</v>
      </c>
      <c r="M142" s="11"/>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6"/>
  <sheetViews>
    <sheetView topLeftCell="A101" workbookViewId="0">
      <selection activeCell="C128" sqref="C128"/>
    </sheetView>
  </sheetViews>
  <sheetFormatPr defaultRowHeight="12.5" x14ac:dyDescent="0.25"/>
  <cols>
    <col min="1" max="1" width="22.7265625" customWidth="1"/>
    <col min="2" max="11" width="10.1796875" bestFit="1" customWidth="1"/>
    <col min="12" max="12" width="12.453125" customWidth="1"/>
    <col min="13" max="13" width="14.81640625" customWidth="1"/>
  </cols>
  <sheetData>
    <row r="1" spans="1:23" ht="15.5" x14ac:dyDescent="0.35">
      <c r="A1" s="235" t="str">
        <f>Defaults!$A$1</f>
        <v>Transportation Cost Analysis Spreadsheets</v>
      </c>
      <c r="B1" s="77"/>
      <c r="C1" s="77"/>
      <c r="D1" s="77"/>
      <c r="E1" s="77"/>
      <c r="F1" s="77"/>
      <c r="G1" s="77"/>
      <c r="H1" s="77"/>
      <c r="I1" s="77"/>
      <c r="J1" s="77"/>
      <c r="K1" s="77"/>
      <c r="L1" s="77"/>
      <c r="M1" s="77"/>
      <c r="N1" s="77"/>
      <c r="O1" s="77"/>
      <c r="P1" s="77"/>
      <c r="Q1" s="77"/>
      <c r="R1" s="77"/>
      <c r="S1" s="77"/>
      <c r="T1" s="77"/>
      <c r="U1" s="77"/>
      <c r="V1" s="77"/>
      <c r="W1" s="77"/>
    </row>
    <row r="2" spans="1:23" x14ac:dyDescent="0.25">
      <c r="A2" s="77" t="str">
        <f>Defaults!$A$2</f>
        <v>Victoria Transport Policy Institute (www.vtpi.org)</v>
      </c>
      <c r="B2" s="77"/>
      <c r="C2" s="77"/>
      <c r="D2" s="77"/>
      <c r="E2" s="77"/>
      <c r="F2" s="77"/>
      <c r="G2" s="77"/>
      <c r="H2" s="77"/>
      <c r="I2" s="77"/>
      <c r="J2" s="77"/>
      <c r="K2" s="77"/>
      <c r="L2" s="77"/>
      <c r="M2" s="77"/>
      <c r="N2" s="77"/>
      <c r="O2" s="77"/>
      <c r="P2" s="77"/>
      <c r="Q2" s="77"/>
      <c r="R2" s="77"/>
      <c r="S2" s="77"/>
      <c r="T2" s="77"/>
      <c r="U2" s="77"/>
      <c r="V2" s="77"/>
      <c r="W2" s="77"/>
    </row>
    <row r="3" spans="1:23" x14ac:dyDescent="0.25">
      <c r="A3" s="234">
        <f>Defaults!$A$3</f>
        <v>39815</v>
      </c>
      <c r="B3" s="77"/>
      <c r="C3" s="77"/>
      <c r="D3" s="77"/>
      <c r="E3" s="77"/>
      <c r="F3" s="77"/>
      <c r="G3" s="77"/>
      <c r="H3" s="77"/>
      <c r="I3" s="77"/>
      <c r="J3" s="77"/>
      <c r="K3" s="77"/>
      <c r="L3" s="77"/>
      <c r="M3" s="77"/>
      <c r="N3" s="77"/>
      <c r="O3" s="77"/>
      <c r="P3" s="77"/>
      <c r="Q3" s="77"/>
      <c r="R3" s="77"/>
      <c r="S3" s="77"/>
      <c r="T3" s="77"/>
      <c r="U3" s="77"/>
      <c r="V3" s="77"/>
      <c r="W3" s="77"/>
    </row>
    <row r="4" spans="1:23" x14ac:dyDescent="0.25">
      <c r="A4" s="77"/>
      <c r="B4" s="77"/>
      <c r="C4" s="77"/>
      <c r="D4" s="77"/>
      <c r="E4" s="77"/>
      <c r="F4" s="77"/>
      <c r="G4" s="77"/>
      <c r="H4" s="77"/>
      <c r="I4" s="77"/>
      <c r="J4" s="77"/>
      <c r="K4" s="77"/>
      <c r="L4" s="77"/>
      <c r="M4" s="77"/>
      <c r="N4" s="77"/>
      <c r="O4" s="77"/>
      <c r="P4" s="77"/>
      <c r="Q4" s="77"/>
      <c r="R4" s="77"/>
      <c r="S4" s="77"/>
      <c r="T4" s="77"/>
      <c r="U4" s="77"/>
      <c r="V4" s="77"/>
      <c r="W4" s="77"/>
    </row>
    <row r="5" spans="1:23" ht="14" x14ac:dyDescent="0.3">
      <c r="A5" s="2" t="s">
        <v>44</v>
      </c>
      <c r="B5" s="77"/>
      <c r="C5" s="77"/>
      <c r="D5" s="77"/>
      <c r="E5" s="77"/>
      <c r="F5" s="77"/>
      <c r="G5" s="77"/>
      <c r="H5" s="77"/>
      <c r="I5" s="77"/>
      <c r="J5" s="77"/>
      <c r="K5" s="77"/>
      <c r="L5" s="77"/>
      <c r="M5" s="77"/>
      <c r="N5" s="77"/>
      <c r="O5" s="77"/>
      <c r="P5" s="77"/>
      <c r="Q5" s="77"/>
      <c r="R5" s="77"/>
      <c r="S5" s="77"/>
      <c r="T5" s="77"/>
      <c r="U5" s="77"/>
      <c r="V5" s="77"/>
      <c r="W5" s="77"/>
    </row>
    <row r="6" spans="1:23" x14ac:dyDescent="0.25">
      <c r="A6" s="77" t="s">
        <v>61</v>
      </c>
      <c r="B6" s="77"/>
      <c r="C6" s="77"/>
      <c r="D6" s="77"/>
      <c r="E6" s="77"/>
      <c r="F6" s="77"/>
      <c r="G6" s="77"/>
      <c r="H6" s="77"/>
      <c r="I6" s="77"/>
      <c r="J6" s="77"/>
      <c r="K6" s="77"/>
      <c r="L6" s="77"/>
      <c r="M6" s="77"/>
      <c r="N6" s="77"/>
      <c r="O6" s="77"/>
      <c r="P6" s="77"/>
      <c r="Q6" s="77"/>
      <c r="R6" s="77"/>
      <c r="S6" s="77"/>
      <c r="T6" s="77"/>
      <c r="U6" s="77"/>
      <c r="V6" s="77"/>
      <c r="W6" s="77"/>
    </row>
    <row r="7" spans="1:23" x14ac:dyDescent="0.25">
      <c r="A7" s="77" t="s">
        <v>69</v>
      </c>
      <c r="B7" s="77"/>
      <c r="C7" s="77"/>
      <c r="D7" s="77"/>
      <c r="E7" s="77"/>
      <c r="F7" s="77"/>
      <c r="G7" s="77"/>
      <c r="H7" s="77"/>
      <c r="I7" s="77"/>
      <c r="J7" s="77"/>
      <c r="K7" s="77"/>
      <c r="L7" s="77"/>
      <c r="M7" s="77"/>
      <c r="N7" s="77"/>
      <c r="O7" s="77"/>
      <c r="P7" s="77"/>
      <c r="Q7" s="77"/>
      <c r="R7" s="77"/>
      <c r="S7" s="77"/>
      <c r="T7" s="77"/>
      <c r="U7" s="77"/>
      <c r="V7" s="77"/>
      <c r="W7" s="77"/>
    </row>
    <row r="8" spans="1:23" x14ac:dyDescent="0.25">
      <c r="A8" s="77"/>
      <c r="B8" s="77"/>
      <c r="C8" s="77"/>
      <c r="D8" s="77"/>
      <c r="E8" s="77"/>
      <c r="F8" s="77"/>
      <c r="G8" s="77"/>
      <c r="H8" s="77"/>
      <c r="I8" s="77"/>
      <c r="J8" s="77"/>
      <c r="K8" s="77"/>
      <c r="L8" s="77"/>
      <c r="M8" s="77"/>
      <c r="N8" s="77"/>
      <c r="O8" s="77"/>
      <c r="P8" s="77"/>
      <c r="Q8" s="77"/>
      <c r="R8" s="77"/>
      <c r="S8" s="77"/>
      <c r="T8" s="77"/>
      <c r="U8" s="77"/>
      <c r="V8" s="77"/>
      <c r="W8" s="77"/>
    </row>
    <row r="9" spans="1:23" ht="13" x14ac:dyDescent="0.3">
      <c r="A9" s="116" t="s">
        <v>62</v>
      </c>
      <c r="B9" s="104" t="str">
        <f>'Per-Passenger Costs'!C10</f>
        <v>2007 U.S. Dollars per mile</v>
      </c>
      <c r="C9" s="77"/>
      <c r="D9" s="77"/>
      <c r="E9" s="77"/>
      <c r="F9" s="77"/>
      <c r="G9" s="77"/>
      <c r="H9" s="77"/>
      <c r="I9" s="77"/>
      <c r="J9" s="77"/>
      <c r="K9" s="77"/>
      <c r="L9" s="77"/>
      <c r="M9" s="77"/>
      <c r="N9" s="77"/>
      <c r="O9" s="77"/>
      <c r="P9" s="77"/>
      <c r="Q9" s="77"/>
      <c r="R9" s="77"/>
      <c r="S9" s="77"/>
      <c r="T9" s="77"/>
      <c r="U9" s="77"/>
      <c r="V9" s="77"/>
      <c r="W9" s="77"/>
    </row>
    <row r="10" spans="1:23" x14ac:dyDescent="0.25">
      <c r="A10" s="77"/>
      <c r="B10" s="77"/>
      <c r="C10" s="77"/>
      <c r="D10" s="77"/>
      <c r="E10" s="77"/>
      <c r="F10" s="77"/>
      <c r="G10" s="77"/>
      <c r="H10" s="77"/>
      <c r="I10" s="77"/>
      <c r="J10" s="77"/>
      <c r="K10" s="77"/>
      <c r="L10" s="77"/>
      <c r="M10" s="77"/>
      <c r="N10" s="77"/>
      <c r="O10" s="77"/>
      <c r="P10" s="77"/>
      <c r="Q10" s="77"/>
      <c r="R10" s="77"/>
      <c r="S10" s="77"/>
      <c r="T10" s="77"/>
      <c r="U10" s="77"/>
      <c r="V10" s="77"/>
      <c r="W10" s="77"/>
    </row>
    <row r="11" spans="1:23" ht="13.5" thickBot="1" x14ac:dyDescent="0.35">
      <c r="A11" s="1" t="str">
        <f>'Per-Passenger Costs'!A10</f>
        <v>Table 1, Urban Peak</v>
      </c>
      <c r="B11" s="77"/>
      <c r="C11" s="104" t="str">
        <f>'Per-Passenger Costs'!C10</f>
        <v>2007 U.S. Dollars per mile</v>
      </c>
      <c r="D11" s="77"/>
      <c r="E11" s="77" t="s">
        <v>16</v>
      </c>
      <c r="F11" s="77" t="str">
        <f>'Per-Passenger Costs'!F10</f>
        <v xml:space="preserve"> </v>
      </c>
      <c r="G11" s="77" t="str">
        <f>'Per-Passenger Costs'!G10</f>
        <v xml:space="preserve"> </v>
      </c>
      <c r="H11" s="77" t="str">
        <f>'Per-Passenger Costs'!H10</f>
        <v xml:space="preserve"> </v>
      </c>
      <c r="I11" s="77" t="str">
        <f>'Per-Passenger Costs'!I10</f>
        <v xml:space="preserve"> </v>
      </c>
      <c r="J11" s="77" t="str">
        <f>'Per-Passenger Costs'!J10</f>
        <v xml:space="preserve"> </v>
      </c>
      <c r="K11" s="77" t="str">
        <f>'Per-Passenger Costs'!K10</f>
        <v xml:space="preserve"> </v>
      </c>
      <c r="L11" s="77" t="str">
        <f>'Per-Passenger Costs'!L10</f>
        <v xml:space="preserve"> </v>
      </c>
      <c r="M11" s="77" t="str">
        <f>'Per-Passenger Costs'!M10</f>
        <v xml:space="preserve"> </v>
      </c>
      <c r="N11" s="77"/>
      <c r="O11" s="77"/>
      <c r="P11" s="77"/>
      <c r="Q11" s="77"/>
      <c r="R11" s="77"/>
      <c r="S11" s="77"/>
      <c r="T11" s="77"/>
      <c r="U11" s="77"/>
      <c r="V11" s="77"/>
      <c r="W11" s="77"/>
    </row>
    <row r="12" spans="1:23" ht="25.5" thickBot="1" x14ac:dyDescent="0.3">
      <c r="A12" s="115" t="str">
        <f>'Per-Passenger Costs'!A11</f>
        <v>Mode</v>
      </c>
      <c r="B12" s="252" t="s">
        <v>45</v>
      </c>
      <c r="C12" s="252" t="str">
        <f>'Per-Passenger Costs'!C11</f>
        <v>Compact Car</v>
      </c>
      <c r="D12" s="252" t="str">
        <f>'Per-Passenger Costs'!D11</f>
        <v>Electric Car</v>
      </c>
      <c r="E12" s="252" t="str">
        <f>'Per-Passenger Costs'!E11</f>
        <v>Van or Pickup</v>
      </c>
      <c r="F12" s="252" t="str">
        <f>'Per-Passenger Costs'!F11</f>
        <v>Rideshare Passenger</v>
      </c>
      <c r="G12" s="252" t="str">
        <f>'Per-Passenger Costs'!G11</f>
        <v>Diesel Bus</v>
      </c>
      <c r="H12" s="252" t="str">
        <f>'Per-Passenger Costs'!H11</f>
        <v>Electric Trolley</v>
      </c>
      <c r="I12" s="252" t="str">
        <f>'Per-Passenger Costs'!I11</f>
        <v>Motor-cycle</v>
      </c>
      <c r="J12" s="252" t="str">
        <f>'Per-Passenger Costs'!J11</f>
        <v>Bicycle</v>
      </c>
      <c r="K12" s="252" t="str">
        <f>'Per-Passenger Costs'!K11</f>
        <v>Walk</v>
      </c>
      <c r="L12" s="252" t="str">
        <f>'Per-Passenger Costs'!L11</f>
        <v>Telework</v>
      </c>
      <c r="M12" s="114" t="str">
        <f>'Per-Passenger Costs'!M11</f>
        <v>Distribution</v>
      </c>
      <c r="N12" s="77"/>
      <c r="O12" s="77"/>
      <c r="P12" s="77"/>
      <c r="Q12" s="77"/>
      <c r="R12" s="77"/>
      <c r="S12" s="77"/>
      <c r="T12" s="77"/>
      <c r="U12" s="77"/>
      <c r="V12" s="77"/>
      <c r="W12" s="77"/>
    </row>
    <row r="13" spans="1:23" x14ac:dyDescent="0.25">
      <c r="A13" s="121" t="str">
        <f>'Per-Passenger Costs'!A13</f>
        <v>Vehicle Ownership</v>
      </c>
      <c r="B13" s="177">
        <v>0</v>
      </c>
      <c r="C13" s="46">
        <f>'Per-Passenger Costs'!$B13-'Per-Passenger Costs'!C13</f>
        <v>3.0000000000000027E-2</v>
      </c>
      <c r="D13" s="46">
        <f>'Per-Passenger Costs'!$B13-'Per-Passenger Costs'!D13</f>
        <v>-6.2727272727272715E-2</v>
      </c>
      <c r="E13" s="46">
        <f>'Per-Passenger Costs'!$B13-'Per-Passenger Costs'!E13</f>
        <v>-7.4545454545454498E-2</v>
      </c>
      <c r="F13" s="46">
        <f>'Per-Passenger Costs'!$B13-'Per-Passenger Costs'!F13</f>
        <v>0.24727272727272728</v>
      </c>
      <c r="G13" s="46">
        <f>'Per-Passenger Costs'!$B13-'Per-Passenger Costs'!G13</f>
        <v>0.24727272727272728</v>
      </c>
      <c r="H13" s="46">
        <f>'Per-Passenger Costs'!$B13-'Per-Passenger Costs'!H13</f>
        <v>0.24727272727272728</v>
      </c>
      <c r="I13" s="46">
        <f>'Per-Passenger Costs'!$B13-'Per-Passenger Costs'!I13</f>
        <v>-8.5727272727272735E-2</v>
      </c>
      <c r="J13" s="46">
        <f>'Per-Passenger Costs'!$B13-'Per-Passenger Costs'!J13</f>
        <v>0.18127272727272728</v>
      </c>
      <c r="K13" s="46">
        <f>'Per-Passenger Costs'!$B13-'Per-Passenger Costs'!K13</f>
        <v>0.24727272727272728</v>
      </c>
      <c r="L13" s="78">
        <f>'Per-Passenger Costs'!$B13-'Per-Passenger Costs'!L13</f>
        <v>-1.672727272727273E-2</v>
      </c>
      <c r="M13" s="140" t="str">
        <f>'Per-Passenger Costs'!M13</f>
        <v>Internal-Fixed</v>
      </c>
      <c r="N13" s="77"/>
      <c r="O13" s="77"/>
      <c r="P13" s="77"/>
      <c r="Q13" s="77"/>
      <c r="R13" s="77"/>
      <c r="S13" s="77"/>
      <c r="T13" s="77"/>
      <c r="U13" s="77"/>
      <c r="V13" s="77"/>
      <c r="W13" s="77"/>
    </row>
    <row r="14" spans="1:23" x14ac:dyDescent="0.25">
      <c r="A14" s="121" t="str">
        <f>'Per-Passenger Costs'!A14</f>
        <v>Vehicle Operation</v>
      </c>
      <c r="B14" s="48">
        <f>'Per-Passenger Costs'!B14-'Per-Passenger Costs'!B47</f>
        <v>6.3696969696969682E-2</v>
      </c>
      <c r="C14" s="44">
        <f>'Per-Passenger Costs'!$B14-'Per-Passenger Costs'!C14</f>
        <v>4.8181818181818215E-2</v>
      </c>
      <c r="D14" s="44">
        <f>'Per-Passenger Costs'!$B14-'Per-Passenger Costs'!D14</f>
        <v>-7.1818181818181809E-2</v>
      </c>
      <c r="E14" s="44">
        <f>'Per-Passenger Costs'!$B14-'Per-Passenger Costs'!E14</f>
        <v>-7.1818181818181809E-2</v>
      </c>
      <c r="F14" s="44">
        <f>'Per-Passenger Costs'!$B14-'Per-Passenger Costs'!F14</f>
        <v>0.17236363636363636</v>
      </c>
      <c r="G14" s="44">
        <f>'Per-Passenger Costs'!$B14-'Per-Passenger Costs'!G14</f>
        <v>-0.10083636363636364</v>
      </c>
      <c r="H14" s="44">
        <f>'Per-Passenger Costs'!$B14-'Per-Passenger Costs'!H14</f>
        <v>-0.12393636363636365</v>
      </c>
      <c r="I14" s="44">
        <f>'Per-Passenger Costs'!$B14-'Per-Passenger Costs'!I14</f>
        <v>9.4363636363636358E-2</v>
      </c>
      <c r="J14" s="44">
        <f>'Per-Passenger Costs'!$B14-'Per-Passenger Costs'!J14</f>
        <v>0.15036363636363637</v>
      </c>
      <c r="K14" s="44">
        <f>'Per-Passenger Costs'!$B14-'Per-Passenger Costs'!K14</f>
        <v>0.12336363636363637</v>
      </c>
      <c r="L14" s="79">
        <f>'Per-Passenger Costs'!$B14-'Per-Passenger Costs'!L14</f>
        <v>0.17636363636363636</v>
      </c>
      <c r="M14" s="140" t="str">
        <f>'Per-Passenger Costs'!M14</f>
        <v>Internal-Variable</v>
      </c>
      <c r="N14" s="77"/>
      <c r="O14" s="77"/>
      <c r="P14" s="77"/>
      <c r="Q14" s="77"/>
      <c r="R14" s="77"/>
      <c r="S14" s="77"/>
      <c r="T14" s="77"/>
      <c r="U14" s="77"/>
      <c r="V14" s="77"/>
      <c r="W14" s="77"/>
    </row>
    <row r="15" spans="1:23" x14ac:dyDescent="0.25">
      <c r="A15" s="121" t="str">
        <f>'Per-Passenger Costs'!A15</f>
        <v>Operating Subsidy</v>
      </c>
      <c r="B15" s="227">
        <f>'Per-Passenger Costs'!B15-'Per-Passenger Costs'!B48</f>
        <v>0</v>
      </c>
      <c r="C15" s="228">
        <f>'Per-Passenger Costs'!$B15-'Per-Passenger Costs'!C15</f>
        <v>0</v>
      </c>
      <c r="D15" s="228">
        <f>'Per-Passenger Costs'!$B15-'Per-Passenger Costs'!D15</f>
        <v>0</v>
      </c>
      <c r="E15" s="228">
        <f>'Per-Passenger Costs'!$B15-'Per-Passenger Costs'!E15</f>
        <v>0</v>
      </c>
      <c r="F15" s="228">
        <f>'Per-Passenger Costs'!$B15-'Per-Passenger Costs'!F15</f>
        <v>0</v>
      </c>
      <c r="G15" s="228">
        <f>'Per-Passenger Costs'!$B15-'Per-Passenger Costs'!G15</f>
        <v>-0.33</v>
      </c>
      <c r="H15" s="228">
        <f>'Per-Passenger Costs'!$B15-'Per-Passenger Costs'!H15</f>
        <v>-0.38279999999999997</v>
      </c>
      <c r="I15" s="228">
        <f>'Per-Passenger Costs'!$B15-'Per-Passenger Costs'!I15</f>
        <v>0</v>
      </c>
      <c r="J15" s="228">
        <f>'Per-Passenger Costs'!$B15-'Per-Passenger Costs'!J15</f>
        <v>0</v>
      </c>
      <c r="K15" s="228">
        <f>'Per-Passenger Costs'!$B15-'Per-Passenger Costs'!K15</f>
        <v>0</v>
      </c>
      <c r="L15" s="229">
        <f>'Per-Passenger Costs'!$B15-'Per-Passenger Costs'!L15</f>
        <v>0</v>
      </c>
      <c r="M15" s="230" t="str">
        <f>'Per-Passenger Costs'!M15</f>
        <v>External</v>
      </c>
      <c r="N15" s="77"/>
      <c r="O15" s="77"/>
      <c r="P15" s="77"/>
      <c r="Q15" s="77"/>
      <c r="R15" s="77"/>
      <c r="S15" s="77"/>
      <c r="T15" s="77"/>
      <c r="U15" s="77"/>
      <c r="V15" s="77"/>
      <c r="W15" s="77"/>
    </row>
    <row r="16" spans="1:23" x14ac:dyDescent="0.25">
      <c r="A16" s="121" t="str">
        <f>'Per-Passenger Costs'!A16</f>
        <v>Travel Time</v>
      </c>
      <c r="B16" s="227">
        <f>'Per-Passenger Costs'!B16-'Per-Passenger Costs'!B49</f>
        <v>0.21249999999999997</v>
      </c>
      <c r="C16" s="228">
        <f>'Per-Passenger Costs'!$B16-'Per-Passenger Costs'!C16</f>
        <v>0</v>
      </c>
      <c r="D16" s="228">
        <f>'Per-Passenger Costs'!$B16-'Per-Passenger Costs'!D16</f>
        <v>0</v>
      </c>
      <c r="E16" s="228">
        <f>'Per-Passenger Costs'!$B16-'Per-Passenger Costs'!E16</f>
        <v>0</v>
      </c>
      <c r="F16" s="228">
        <f>'Per-Passenger Costs'!$B16-'Per-Passenger Costs'!F16</f>
        <v>6.2499999999999972E-2</v>
      </c>
      <c r="G16" s="228">
        <f>'Per-Passenger Costs'!$B16-'Per-Passenger Costs'!G16</f>
        <v>-0.15000000000000002</v>
      </c>
      <c r="H16" s="228">
        <f>'Per-Passenger Costs'!$B16-'Per-Passenger Costs'!H16</f>
        <v>-0.15000000000000002</v>
      </c>
      <c r="I16" s="228">
        <f>'Per-Passenger Costs'!$B16-'Per-Passenger Costs'!I16</f>
        <v>0</v>
      </c>
      <c r="J16" s="228">
        <f>'Per-Passenger Costs'!$B16-'Per-Passenger Costs'!J16</f>
        <v>-0.15000000000000002</v>
      </c>
      <c r="K16" s="228">
        <f>'Per-Passenger Costs'!$B16-'Per-Passenger Costs'!K16</f>
        <v>-0.96250000000000002</v>
      </c>
      <c r="L16" s="229">
        <f>'Per-Passenger Costs'!$B16-'Per-Passenger Costs'!L16</f>
        <v>0.28749999999999998</v>
      </c>
      <c r="M16" s="230" t="str">
        <f>'Per-Passenger Costs'!M16</f>
        <v>Internal-Variable</v>
      </c>
      <c r="N16" s="77"/>
      <c r="O16" s="77"/>
      <c r="P16" s="77"/>
      <c r="Q16" s="77"/>
      <c r="R16" s="77"/>
      <c r="S16" s="77"/>
      <c r="T16" s="77"/>
      <c r="U16" s="77"/>
      <c r="V16" s="77"/>
      <c r="W16" s="77"/>
    </row>
    <row r="17" spans="1:23" x14ac:dyDescent="0.25">
      <c r="A17" s="121" t="str">
        <f>'Per-Passenger Costs'!A17</f>
        <v>Internal Crash</v>
      </c>
      <c r="B17" s="227">
        <f>'Per-Passenger Costs'!B17-'Per-Passenger Costs'!B50</f>
        <v>0</v>
      </c>
      <c r="C17" s="228">
        <f>'Per-Passenger Costs'!$B17-'Per-Passenger Costs'!C17</f>
        <v>-8.9999999999999941E-3</v>
      </c>
      <c r="D17" s="228">
        <f>'Per-Passenger Costs'!$B17-'Per-Passenger Costs'!D17</f>
        <v>0</v>
      </c>
      <c r="E17" s="228">
        <f>'Per-Passenger Costs'!$B17-'Per-Passenger Costs'!E17</f>
        <v>0</v>
      </c>
      <c r="F17" s="228">
        <f>'Per-Passenger Costs'!$B17-'Per-Passenger Costs'!F17</f>
        <v>0</v>
      </c>
      <c r="G17" s="228">
        <f>'Per-Passenger Costs'!$B17-'Per-Passenger Costs'!G17</f>
        <v>7.9000000000000001E-2</v>
      </c>
      <c r="H17" s="228">
        <f>'Per-Passenger Costs'!$B17-'Per-Passenger Costs'!H17</f>
        <v>7.9000000000000001E-2</v>
      </c>
      <c r="I17" s="228">
        <f>'Per-Passenger Costs'!$B17-'Per-Passenger Costs'!I17</f>
        <v>-0.49399999999999994</v>
      </c>
      <c r="J17" s="228">
        <f>'Per-Passenger Costs'!$B17-'Per-Passenger Costs'!J17</f>
        <v>0</v>
      </c>
      <c r="K17" s="228">
        <f>'Per-Passenger Costs'!$B17-'Per-Passenger Costs'!K17</f>
        <v>0</v>
      </c>
      <c r="L17" s="229">
        <f>'Per-Passenger Costs'!$B17-'Per-Passenger Costs'!L17</f>
        <v>8.3000000000000004E-2</v>
      </c>
      <c r="M17" s="230" t="str">
        <f>'Per-Passenger Costs'!M17</f>
        <v>Internal-Variable</v>
      </c>
      <c r="N17" s="77"/>
      <c r="O17" s="77"/>
      <c r="P17" s="77"/>
      <c r="Q17" s="77"/>
      <c r="R17" s="77"/>
      <c r="S17" s="77"/>
      <c r="T17" s="77"/>
      <c r="U17" s="77"/>
      <c r="V17" s="77"/>
      <c r="W17" s="77"/>
    </row>
    <row r="18" spans="1:23" x14ac:dyDescent="0.25">
      <c r="A18" s="121" t="str">
        <f>'Per-Passenger Costs'!A18</f>
        <v>External Crash</v>
      </c>
      <c r="B18" s="227">
        <f>'Per-Passenger Costs'!B18-'Per-Passenger Costs'!B51</f>
        <v>1.3333333333333329E-2</v>
      </c>
      <c r="C18" s="228">
        <f>'Per-Passenger Costs'!$B18-'Per-Passenger Costs'!C18</f>
        <v>1.818181818181816E-3</v>
      </c>
      <c r="D18" s="228">
        <f>'Per-Passenger Costs'!$B18-'Per-Passenger Costs'!D18</f>
        <v>0</v>
      </c>
      <c r="E18" s="228">
        <f>'Per-Passenger Costs'!$B18-'Per-Passenger Costs'!E18</f>
        <v>0</v>
      </c>
      <c r="F18" s="228">
        <f>'Per-Passenger Costs'!$B18-'Per-Passenger Costs'!F18</f>
        <v>4.9999999999999996E-2</v>
      </c>
      <c r="G18" s="228">
        <f>'Per-Passenger Costs'!$B18-'Per-Passenger Costs'!G18</f>
        <v>3.9439999999999996E-2</v>
      </c>
      <c r="H18" s="228">
        <f>'Per-Passenger Costs'!$B18-'Per-Passenger Costs'!H18</f>
        <v>4.1199999999999994E-2</v>
      </c>
      <c r="I18" s="228">
        <f>'Per-Passenger Costs'!$B18-'Per-Passenger Costs'!I18</f>
        <v>-5.1999999999999998E-2</v>
      </c>
      <c r="J18" s="228">
        <f>'Per-Passenger Costs'!$B18-'Per-Passenger Costs'!J18</f>
        <v>4.6999999999999993E-2</v>
      </c>
      <c r="K18" s="228">
        <f>'Per-Passenger Costs'!$B18-'Per-Passenger Costs'!K18</f>
        <v>4.6999999999999993E-2</v>
      </c>
      <c r="L18" s="229">
        <f>'Per-Passenger Costs'!$B18-'Per-Passenger Costs'!L18</f>
        <v>4.9999999999999996E-2</v>
      </c>
      <c r="M18" s="230" t="str">
        <f>'Per-Passenger Costs'!M18</f>
        <v>External</v>
      </c>
      <c r="N18" s="77"/>
      <c r="O18" s="77"/>
      <c r="P18" s="77"/>
      <c r="Q18" s="77"/>
      <c r="R18" s="77"/>
      <c r="S18" s="77"/>
      <c r="T18" s="77"/>
      <c r="U18" s="77"/>
      <c r="V18" s="77"/>
      <c r="W18" s="77"/>
    </row>
    <row r="19" spans="1:23" x14ac:dyDescent="0.25">
      <c r="A19" s="8" t="s">
        <v>109</v>
      </c>
      <c r="B19" s="227">
        <f>'Per-Passenger Costs'!B19-'Per-Passenger Costs'!B52</f>
        <v>0</v>
      </c>
      <c r="C19" s="228">
        <f>'Per-Passenger Costs'!$B19-'Per-Passenger Costs'!C19</f>
        <v>0</v>
      </c>
      <c r="D19" s="228">
        <f>'Per-Passenger Costs'!$B19-'Per-Passenger Costs'!D19</f>
        <v>0</v>
      </c>
      <c r="E19" s="228">
        <f>'Per-Passenger Costs'!$B19-'Per-Passenger Costs'!E19</f>
        <v>0</v>
      </c>
      <c r="F19" s="228">
        <f>'Per-Passenger Costs'!$B19-'Per-Passenger Costs'!F19</f>
        <v>0</v>
      </c>
      <c r="G19" s="228">
        <f>'Per-Passenger Costs'!$B19-'Per-Passenger Costs'!G19</f>
        <v>0</v>
      </c>
      <c r="H19" s="228">
        <f>'Per-Passenger Costs'!$B19-'Per-Passenger Costs'!H19</f>
        <v>0</v>
      </c>
      <c r="I19" s="228">
        <f>'Per-Passenger Costs'!$B19-'Per-Passenger Costs'!I19</f>
        <v>0</v>
      </c>
      <c r="J19" s="228">
        <f>'Per-Passenger Costs'!$B19-'Per-Passenger Costs'!J19</f>
        <v>9.5000000000000001E-2</v>
      </c>
      <c r="K19" s="228">
        <f>'Per-Passenger Costs'!$B19-'Per-Passenger Costs'!K19</f>
        <v>0.24</v>
      </c>
      <c r="L19" s="229">
        <f>'Per-Passenger Costs'!$B19-'Per-Passenger Costs'!L19</f>
        <v>0</v>
      </c>
      <c r="M19" s="231" t="s">
        <v>51</v>
      </c>
      <c r="N19" s="77"/>
      <c r="O19" s="77"/>
      <c r="P19" s="77"/>
      <c r="Q19" s="77"/>
      <c r="R19" s="77"/>
      <c r="S19" s="77"/>
      <c r="T19" s="77"/>
      <c r="U19" s="77"/>
      <c r="V19" s="77"/>
      <c r="W19" s="77"/>
    </row>
    <row r="20" spans="1:23" x14ac:dyDescent="0.25">
      <c r="A20" s="8" t="s">
        <v>108</v>
      </c>
      <c r="B20" s="227">
        <f>'Per-Passenger Costs'!B20-'Per-Passenger Costs'!B53</f>
        <v>0</v>
      </c>
      <c r="C20" s="228">
        <f>'Per-Passenger Costs'!$B20-'Per-Passenger Costs'!C20</f>
        <v>0</v>
      </c>
      <c r="D20" s="228">
        <f>'Per-Passenger Costs'!$B20-'Per-Passenger Costs'!D20</f>
        <v>0</v>
      </c>
      <c r="E20" s="228">
        <f>'Per-Passenger Costs'!$B20-'Per-Passenger Costs'!E20</f>
        <v>0</v>
      </c>
      <c r="F20" s="228">
        <f>'Per-Passenger Costs'!$B20-'Per-Passenger Costs'!F20</f>
        <v>0</v>
      </c>
      <c r="G20" s="228">
        <f>'Per-Passenger Costs'!$B20-'Per-Passenger Costs'!G20</f>
        <v>0</v>
      </c>
      <c r="H20" s="228">
        <f>'Per-Passenger Costs'!$B20-'Per-Passenger Costs'!H20</f>
        <v>0</v>
      </c>
      <c r="I20" s="228">
        <f>'Per-Passenger Costs'!$B20-'Per-Passenger Costs'!I20</f>
        <v>0</v>
      </c>
      <c r="J20" s="228">
        <f>'Per-Passenger Costs'!$B20-'Per-Passenger Costs'!J20</f>
        <v>9.5000000000000001E-2</v>
      </c>
      <c r="K20" s="228">
        <f>'Per-Passenger Costs'!$B20-'Per-Passenger Costs'!K20</f>
        <v>0.24</v>
      </c>
      <c r="L20" s="229">
        <f>'Per-Passenger Costs'!$B20-'Per-Passenger Costs'!L20</f>
        <v>0</v>
      </c>
      <c r="M20" s="231" t="s">
        <v>52</v>
      </c>
      <c r="N20" s="77"/>
      <c r="O20" s="77"/>
      <c r="P20" s="77"/>
      <c r="Q20" s="77"/>
      <c r="R20" s="77"/>
      <c r="S20" s="77"/>
      <c r="T20" s="77"/>
      <c r="U20" s="77"/>
      <c r="V20" s="77"/>
      <c r="W20" s="77"/>
    </row>
    <row r="21" spans="1:23" x14ac:dyDescent="0.25">
      <c r="A21" s="121" t="str">
        <f>'Per-Passenger Costs'!A21</f>
        <v>Internal Parking</v>
      </c>
      <c r="B21" s="227">
        <f>'Per-Passenger Costs'!B21-'Per-Passenger Costs'!B54</f>
        <v>1.9393939393939387E-2</v>
      </c>
      <c r="C21" s="228">
        <f>'Per-Passenger Costs'!$B21-'Per-Passenger Costs'!C21</f>
        <v>7.2727272727272779E-3</v>
      </c>
      <c r="D21" s="228">
        <f>'Per-Passenger Costs'!$B21-'Per-Passenger Costs'!D21</f>
        <v>0</v>
      </c>
      <c r="E21" s="228">
        <f>'Per-Passenger Costs'!$B21-'Per-Passenger Costs'!E21</f>
        <v>0</v>
      </c>
      <c r="F21" s="228">
        <f>'Per-Passenger Costs'!$B21-'Per-Passenger Costs'!F21</f>
        <v>7.2727272727272724E-2</v>
      </c>
      <c r="G21" s="228">
        <f>'Per-Passenger Costs'!$B21-'Per-Passenger Costs'!G21</f>
        <v>7.2727272727272724E-2</v>
      </c>
      <c r="H21" s="228">
        <f>'Per-Passenger Costs'!$B21-'Per-Passenger Costs'!H21</f>
        <v>7.2727272727272724E-2</v>
      </c>
      <c r="I21" s="228">
        <f>'Per-Passenger Costs'!$B21-'Per-Passenger Costs'!I21</f>
        <v>8.7272727272727224E-3</v>
      </c>
      <c r="J21" s="228">
        <f>'Per-Passenger Costs'!$B21-'Per-Passenger Costs'!J21</f>
        <v>6.7727272727272719E-2</v>
      </c>
      <c r="K21" s="228">
        <f>'Per-Passenger Costs'!$B21-'Per-Passenger Costs'!K21</f>
        <v>7.2727272727272724E-2</v>
      </c>
      <c r="L21" s="229">
        <f>'Per-Passenger Costs'!$B21-'Per-Passenger Costs'!L21</f>
        <v>7.2727272727272724E-2</v>
      </c>
      <c r="M21" s="230" t="str">
        <f>'Per-Passenger Costs'!M21</f>
        <v>Internal-Fixed</v>
      </c>
      <c r="N21" s="77"/>
      <c r="O21" s="77"/>
      <c r="P21" s="77"/>
      <c r="Q21" s="77"/>
      <c r="R21" s="77"/>
      <c r="S21" s="77"/>
      <c r="T21" s="77"/>
      <c r="U21" s="77"/>
      <c r="V21" s="77"/>
      <c r="W21" s="77"/>
    </row>
    <row r="22" spans="1:23" x14ac:dyDescent="0.25">
      <c r="A22" s="121" t="str">
        <f>'Per-Passenger Costs'!A22</f>
        <v>External Parking</v>
      </c>
      <c r="B22" s="227">
        <f>'Per-Passenger Costs'!B22-'Per-Passenger Costs'!B55</f>
        <v>0.10303030303030303</v>
      </c>
      <c r="C22" s="228">
        <f>'Per-Passenger Costs'!$B22-'Per-Passenger Costs'!C22</f>
        <v>6.3636363636363769E-3</v>
      </c>
      <c r="D22" s="228">
        <f>'Per-Passenger Costs'!$B22-'Per-Passenger Costs'!D22</f>
        <v>0</v>
      </c>
      <c r="E22" s="228">
        <f>'Per-Passenger Costs'!$B22-'Per-Passenger Costs'!E22</f>
        <v>0</v>
      </c>
      <c r="F22" s="228">
        <f>'Per-Passenger Costs'!$B22-'Per-Passenger Costs'!F22</f>
        <v>0.13636363636363635</v>
      </c>
      <c r="G22" s="228">
        <f>'Per-Passenger Costs'!$B22-'Per-Passenger Costs'!G22</f>
        <v>0.13636363636363635</v>
      </c>
      <c r="H22" s="228">
        <f>'Per-Passenger Costs'!$B22-'Per-Passenger Costs'!H22</f>
        <v>0.13636363636363635</v>
      </c>
      <c r="I22" s="228">
        <f>'Per-Passenger Costs'!$B22-'Per-Passenger Costs'!I22</f>
        <v>2.336363636363635E-2</v>
      </c>
      <c r="J22" s="228">
        <f>'Per-Passenger Costs'!$B22-'Per-Passenger Costs'!J22</f>
        <v>0.12836363636363635</v>
      </c>
      <c r="K22" s="228">
        <f>'Per-Passenger Costs'!$B22-'Per-Passenger Costs'!K22</f>
        <v>0.13636363636363635</v>
      </c>
      <c r="L22" s="229">
        <f>'Per-Passenger Costs'!$B22-'Per-Passenger Costs'!L22</f>
        <v>0.13636363636363635</v>
      </c>
      <c r="M22" s="230" t="str">
        <f>'Per-Passenger Costs'!M22</f>
        <v>External</v>
      </c>
      <c r="N22" s="77"/>
      <c r="O22" s="77"/>
      <c r="P22" s="77"/>
      <c r="Q22" s="77"/>
      <c r="R22" s="77"/>
      <c r="S22" s="77"/>
      <c r="T22" s="77"/>
      <c r="U22" s="77"/>
      <c r="V22" s="77"/>
      <c r="W22" s="77"/>
    </row>
    <row r="23" spans="1:23" x14ac:dyDescent="0.25">
      <c r="A23" s="121" t="str">
        <f>'Per-Passenger Costs'!A23</f>
        <v>Congestion</v>
      </c>
      <c r="B23" s="227">
        <f>'Per-Passenger Costs'!B23-'Per-Passenger Costs'!B56</f>
        <v>0.10484848484848484</v>
      </c>
      <c r="C23" s="228">
        <f>'Per-Passenger Costs'!$B23-'Per-Passenger Costs'!C23</f>
        <v>0</v>
      </c>
      <c r="D23" s="228">
        <f>'Per-Passenger Costs'!$B23-'Per-Passenger Costs'!D23</f>
        <v>0</v>
      </c>
      <c r="E23" s="228">
        <f>'Per-Passenger Costs'!$B23-'Per-Passenger Costs'!E23</f>
        <v>0</v>
      </c>
      <c r="F23" s="228">
        <f>'Per-Passenger Costs'!$B23-'Per-Passenger Costs'!F23</f>
        <v>0.11818181818181818</v>
      </c>
      <c r="G23" s="228">
        <f>'Per-Passenger Costs'!$B23-'Per-Passenger Costs'!G23</f>
        <v>0.10738181818181818</v>
      </c>
      <c r="H23" s="228">
        <f>'Per-Passenger Costs'!$B23-'Per-Passenger Costs'!H23</f>
        <v>0.10918181818181819</v>
      </c>
      <c r="I23" s="228">
        <f>'Per-Passenger Costs'!$B23-'Per-Passenger Costs'!I23</f>
        <v>-1.1818181818181825E-2</v>
      </c>
      <c r="J23" s="228">
        <f>'Per-Passenger Costs'!$B23-'Per-Passenger Costs'!J23</f>
        <v>0.10818181818181818</v>
      </c>
      <c r="K23" s="228">
        <f>'Per-Passenger Costs'!$B23-'Per-Passenger Costs'!K23</f>
        <v>0.11518181818181818</v>
      </c>
      <c r="L23" s="229">
        <f>'Per-Passenger Costs'!$B23-'Per-Passenger Costs'!L23</f>
        <v>0.11818181818181818</v>
      </c>
      <c r="M23" s="230" t="str">
        <f>'Per-Passenger Costs'!M23</f>
        <v>External</v>
      </c>
      <c r="N23" s="77"/>
      <c r="O23" s="77"/>
      <c r="P23" s="77"/>
      <c r="Q23" s="77"/>
      <c r="R23" s="77"/>
      <c r="S23" s="77"/>
      <c r="T23" s="77"/>
      <c r="U23" s="77"/>
      <c r="V23" s="77"/>
      <c r="W23" s="77"/>
    </row>
    <row r="24" spans="1:23" x14ac:dyDescent="0.25">
      <c r="A24" s="121" t="str">
        <f>'Per-Passenger Costs'!A24</f>
        <v>Road Facilities</v>
      </c>
      <c r="B24" s="227">
        <f>'Per-Passenger Costs'!B24-'Per-Passenger Costs'!B57</f>
        <v>6.3030303030302999E-3</v>
      </c>
      <c r="C24" s="228">
        <f>'Per-Passenger Costs'!$B24-'Per-Passenger Costs'!C24</f>
        <v>0</v>
      </c>
      <c r="D24" s="228">
        <f>'Per-Passenger Costs'!$B24-'Per-Passenger Costs'!D24</f>
        <v>-3.4545454545454546E-2</v>
      </c>
      <c r="E24" s="228">
        <f>'Per-Passenger Costs'!$B24-'Per-Passenger Costs'!E24</f>
        <v>-8.1818181818181894E-3</v>
      </c>
      <c r="F24" s="228">
        <f>'Per-Passenger Costs'!$B24-'Per-Passenger Costs'!F24</f>
        <v>2.3636363636363632E-2</v>
      </c>
      <c r="G24" s="228">
        <f>'Per-Passenger Costs'!$B24-'Per-Passenger Costs'!G24</f>
        <v>2.1716363636363631E-2</v>
      </c>
      <c r="H24" s="228">
        <f>'Per-Passenger Costs'!$B24-'Per-Passenger Costs'!H24</f>
        <v>2.2036363636363632E-2</v>
      </c>
      <c r="I24" s="228">
        <f>'Per-Passenger Costs'!$B24-'Per-Passenger Costs'!I24</f>
        <v>9.6363636363636321E-3</v>
      </c>
      <c r="J24" s="228">
        <f>'Per-Passenger Costs'!$B24-'Per-Passenger Costs'!J24</f>
        <v>2.1636363636363634E-2</v>
      </c>
      <c r="K24" s="228">
        <f>'Per-Passenger Costs'!$B24-'Per-Passenger Costs'!K24</f>
        <v>2.1636363636363634E-2</v>
      </c>
      <c r="L24" s="229">
        <f>'Per-Passenger Costs'!$B24-'Per-Passenger Costs'!L24</f>
        <v>2.3636363636363632E-2</v>
      </c>
      <c r="M24" s="230" t="str">
        <f>'Per-Passenger Costs'!M24</f>
        <v>External</v>
      </c>
      <c r="N24" s="77"/>
      <c r="O24" s="77"/>
      <c r="P24" s="77"/>
      <c r="Q24" s="77"/>
      <c r="R24" s="77"/>
      <c r="S24" s="77"/>
      <c r="T24" s="77"/>
      <c r="U24" s="77"/>
      <c r="V24" s="77"/>
      <c r="W24" s="77"/>
    </row>
    <row r="25" spans="1:23" x14ac:dyDescent="0.25">
      <c r="A25" s="121" t="str">
        <f>'Per-Passenger Costs'!A25</f>
        <v>Land Value</v>
      </c>
      <c r="B25" s="227">
        <f>'Per-Passenger Costs'!B25-'Per-Passenger Costs'!B58</f>
        <v>8.2424242424242421E-3</v>
      </c>
      <c r="C25" s="228">
        <f>'Per-Passenger Costs'!$B25-'Per-Passenger Costs'!C25</f>
        <v>0</v>
      </c>
      <c r="D25" s="228">
        <f>'Per-Passenger Costs'!$B25-'Per-Passenger Costs'!D25</f>
        <v>0</v>
      </c>
      <c r="E25" s="228">
        <f>'Per-Passenger Costs'!$B25-'Per-Passenger Costs'!E25</f>
        <v>0</v>
      </c>
      <c r="F25" s="228">
        <f>'Per-Passenger Costs'!$B25-'Per-Passenger Costs'!F25</f>
        <v>3.090909090909091E-2</v>
      </c>
      <c r="G25" s="228">
        <f>'Per-Passenger Costs'!$B25-'Per-Passenger Costs'!G25</f>
        <v>2.954909090909091E-2</v>
      </c>
      <c r="H25" s="228">
        <f>'Per-Passenger Costs'!$B25-'Per-Passenger Costs'!H25</f>
        <v>2.9775757575757577E-2</v>
      </c>
      <c r="I25" s="228">
        <f>'Per-Passenger Costs'!$B25-'Per-Passenger Costs'!I25</f>
        <v>-3.0909090909090921E-3</v>
      </c>
      <c r="J25" s="228">
        <f>'Per-Passenger Costs'!$B25-'Per-Passenger Costs'!J25</f>
        <v>2.8909090909090912E-2</v>
      </c>
      <c r="K25" s="228">
        <f>'Per-Passenger Costs'!$B25-'Per-Passenger Costs'!K25</f>
        <v>2.8909090909090912E-2</v>
      </c>
      <c r="L25" s="229">
        <f>'Per-Passenger Costs'!$B25-'Per-Passenger Costs'!L25</f>
        <v>3.090909090909091E-2</v>
      </c>
      <c r="M25" s="230" t="str">
        <f>'Per-Passenger Costs'!M25</f>
        <v>External</v>
      </c>
      <c r="N25" s="77"/>
      <c r="O25" s="77"/>
      <c r="P25" s="77"/>
      <c r="Q25" s="77"/>
      <c r="R25" s="77"/>
      <c r="S25" s="77"/>
      <c r="T25" s="77"/>
      <c r="U25" s="77"/>
      <c r="V25" s="77"/>
      <c r="W25" s="77"/>
    </row>
    <row r="26" spans="1:23" x14ac:dyDescent="0.25">
      <c r="A26" s="121" t="str">
        <f>'Per-Passenger Costs'!A26</f>
        <v>Traffic Services</v>
      </c>
      <c r="B26" s="227">
        <f>'Per-Passenger Costs'!B26-'Per-Passenger Costs'!B59</f>
        <v>9.5151515151515147E-3</v>
      </c>
      <c r="C26" s="228">
        <f>'Per-Passenger Costs'!$B26-'Per-Passenger Costs'!C26</f>
        <v>0</v>
      </c>
      <c r="D26" s="228">
        <f>'Per-Passenger Costs'!$B26-'Per-Passenger Costs'!D26</f>
        <v>0</v>
      </c>
      <c r="E26" s="228">
        <f>'Per-Passenger Costs'!$B26-'Per-Passenger Costs'!E26</f>
        <v>0</v>
      </c>
      <c r="F26" s="228">
        <f>'Per-Passenger Costs'!$B26-'Per-Passenger Costs'!F26</f>
        <v>1.8181818181818181E-2</v>
      </c>
      <c r="G26" s="228">
        <f>'Per-Passenger Costs'!$B26-'Per-Passenger Costs'!G26</f>
        <v>1.7381818181818182E-2</v>
      </c>
      <c r="H26" s="228">
        <f>'Per-Passenger Costs'!$B26-'Per-Passenger Costs'!H26</f>
        <v>1.7515151515151515E-2</v>
      </c>
      <c r="I26" s="228">
        <f>'Per-Passenger Costs'!$B26-'Per-Passenger Costs'!I26</f>
        <v>-1.8181818181818195E-3</v>
      </c>
      <c r="J26" s="228">
        <f>'Per-Passenger Costs'!$B26-'Per-Passenger Costs'!J26</f>
        <v>1.6181818181818179E-2</v>
      </c>
      <c r="K26" s="228">
        <f>'Per-Passenger Costs'!$B26-'Per-Passenger Costs'!K26</f>
        <v>1.6181818181818179E-2</v>
      </c>
      <c r="L26" s="229">
        <f>'Per-Passenger Costs'!$B26-'Per-Passenger Costs'!L26</f>
        <v>1.6181818181818179E-2</v>
      </c>
      <c r="M26" s="230" t="str">
        <f>'Per-Passenger Costs'!M26</f>
        <v>External</v>
      </c>
      <c r="N26" s="77"/>
      <c r="O26" s="77"/>
      <c r="P26" s="77"/>
      <c r="Q26" s="77"/>
      <c r="R26" s="77"/>
      <c r="S26" s="77"/>
      <c r="T26" s="77"/>
      <c r="U26" s="77"/>
      <c r="V26" s="77"/>
      <c r="W26" s="77"/>
    </row>
    <row r="27" spans="1:23" x14ac:dyDescent="0.25">
      <c r="A27" s="121" t="str">
        <f>'Per-Passenger Costs'!A27</f>
        <v>Transport Diversity</v>
      </c>
      <c r="B27" s="227">
        <f>'Per-Passenger Costs'!B27-'Per-Passenger Costs'!B60</f>
        <v>1.6969696969696959E-3</v>
      </c>
      <c r="C27" s="228">
        <f>'Per-Passenger Costs'!$B27-'Per-Passenger Costs'!C27</f>
        <v>0</v>
      </c>
      <c r="D27" s="228">
        <f>'Per-Passenger Costs'!$B27-'Per-Passenger Costs'!D27</f>
        <v>0</v>
      </c>
      <c r="E27" s="228">
        <f>'Per-Passenger Costs'!$B27-'Per-Passenger Costs'!E27</f>
        <v>0</v>
      </c>
      <c r="F27" s="228">
        <f>'Per-Passenger Costs'!$B27-'Per-Passenger Costs'!F27</f>
        <v>6.363636363636363E-3</v>
      </c>
      <c r="G27" s="228">
        <f>'Per-Passenger Costs'!$B27-'Per-Passenger Costs'!G27</f>
        <v>6.363636363636363E-3</v>
      </c>
      <c r="H27" s="228">
        <f>'Per-Passenger Costs'!$B27-'Per-Passenger Costs'!H27</f>
        <v>6.363636363636363E-3</v>
      </c>
      <c r="I27" s="228">
        <f>'Per-Passenger Costs'!$B27-'Per-Passenger Costs'!I27</f>
        <v>-6.3636363636363717E-4</v>
      </c>
      <c r="J27" s="228">
        <f>'Per-Passenger Costs'!$B27-'Per-Passenger Costs'!J27</f>
        <v>6.363636363636363E-3</v>
      </c>
      <c r="K27" s="228">
        <f>'Per-Passenger Costs'!$B27-'Per-Passenger Costs'!K27</f>
        <v>6.363636363636363E-3</v>
      </c>
      <c r="L27" s="229">
        <f>'Per-Passenger Costs'!$B27-'Per-Passenger Costs'!L27</f>
        <v>6.363636363636363E-3</v>
      </c>
      <c r="M27" s="230" t="str">
        <f>'Per-Passenger Costs'!M27</f>
        <v>External</v>
      </c>
      <c r="N27" s="77"/>
      <c r="O27" s="77"/>
      <c r="P27" s="77"/>
      <c r="Q27" s="77"/>
      <c r="R27" s="77"/>
      <c r="S27" s="77"/>
      <c r="T27" s="77"/>
      <c r="U27" s="77"/>
      <c r="V27" s="77"/>
      <c r="W27" s="77"/>
    </row>
    <row r="28" spans="1:23" x14ac:dyDescent="0.25">
      <c r="A28" s="121" t="str">
        <f>'Per-Passenger Costs'!A28</f>
        <v>Air Pollution</v>
      </c>
      <c r="B28" s="227">
        <f>'Per-Passenger Costs'!B28-'Per-Passenger Costs'!B61</f>
        <v>2.1696969696969694E-2</v>
      </c>
      <c r="C28" s="228">
        <f>'Per-Passenger Costs'!$B28-'Per-Passenger Costs'!C28</f>
        <v>1.0000000000000002E-2</v>
      </c>
      <c r="D28" s="228">
        <f>'Per-Passenger Costs'!$B28-'Per-Passenger Costs'!D28</f>
        <v>4.181818181818181E-2</v>
      </c>
      <c r="E28" s="228">
        <f>'Per-Passenger Costs'!$B28-'Per-Passenger Costs'!E28</f>
        <v>-4.5454545454545449E-2</v>
      </c>
      <c r="F28" s="228">
        <f>'Per-Passenger Costs'!$B28-'Per-Passenger Costs'!F28</f>
        <v>5.4363636363636357E-2</v>
      </c>
      <c r="G28" s="228">
        <f>'Per-Passenger Costs'!$B28-'Per-Passenger Costs'!G28</f>
        <v>4.8963636363636362E-2</v>
      </c>
      <c r="H28" s="228">
        <f>'Per-Passenger Costs'!$B28-'Per-Passenger Costs'!H28</f>
        <v>5.3763636363636361E-2</v>
      </c>
      <c r="I28" s="228">
        <f>'Per-Passenger Costs'!$B28-'Per-Passenger Costs'!I28</f>
        <v>-4.9636363636363638E-2</v>
      </c>
      <c r="J28" s="228">
        <f>'Per-Passenger Costs'!$B28-'Per-Passenger Costs'!J28</f>
        <v>5.6363636363636359E-2</v>
      </c>
      <c r="K28" s="228">
        <f>'Per-Passenger Costs'!$B28-'Per-Passenger Costs'!K28</f>
        <v>5.6363636363636359E-2</v>
      </c>
      <c r="L28" s="229">
        <f>'Per-Passenger Costs'!$B28-'Per-Passenger Costs'!L28</f>
        <v>5.6363636363636359E-2</v>
      </c>
      <c r="M28" s="230" t="str">
        <f>'Per-Passenger Costs'!M28</f>
        <v>External</v>
      </c>
      <c r="N28" s="77"/>
      <c r="O28" s="77"/>
      <c r="P28" s="77"/>
      <c r="Q28" s="77"/>
      <c r="R28" s="77"/>
      <c r="S28" s="77"/>
      <c r="T28" s="77"/>
      <c r="U28" s="77"/>
      <c r="V28" s="77"/>
      <c r="W28" s="77"/>
    </row>
    <row r="29" spans="1:23" x14ac:dyDescent="0.25">
      <c r="A29" s="139" t="s">
        <v>104</v>
      </c>
      <c r="B29" s="227">
        <f>'Per-Passenger Costs'!B29-'Per-Passenger Costs'!B62</f>
        <v>5.9393939393939353E-3</v>
      </c>
      <c r="C29" s="228">
        <f>'Per-Passenger Costs'!$B29-'Per-Passenger Costs'!C29</f>
        <v>4.5454545454545435E-3</v>
      </c>
      <c r="D29" s="228">
        <f>'Per-Passenger Costs'!$B29-'Per-Passenger Costs'!D29</f>
        <v>1.2727272727272724E-2</v>
      </c>
      <c r="E29" s="228">
        <f>'Per-Passenger Costs'!$B29-'Per-Passenger Costs'!E29</f>
        <v>-6.363636363636363E-3</v>
      </c>
      <c r="F29" s="228">
        <f>'Per-Passenger Costs'!$B29-'Per-Passenger Costs'!F29</f>
        <v>1.7272727272727269E-2</v>
      </c>
      <c r="G29" s="228">
        <f>'Per-Passenger Costs'!$B29-'Per-Passenger Costs'!G29</f>
        <v>1.351272727272727E-2</v>
      </c>
      <c r="H29" s="228">
        <f>'Per-Passenger Costs'!$B29-'Per-Passenger Costs'!H29</f>
        <v>1.6239393939393935E-2</v>
      </c>
      <c r="I29" s="228">
        <f>'Per-Passenger Costs'!$B29-'Per-Passenger Costs'!I29</f>
        <v>8.2727272727272701E-3</v>
      </c>
      <c r="J29" s="228">
        <f>'Per-Passenger Costs'!$B29-'Per-Passenger Costs'!J29</f>
        <v>1.7272727272727269E-2</v>
      </c>
      <c r="K29" s="228">
        <f>'Per-Passenger Costs'!$B29-'Per-Passenger Costs'!K29</f>
        <v>1.7272727272727269E-2</v>
      </c>
      <c r="L29" s="229">
        <f>'Per-Passenger Costs'!$B29-'Per-Passenger Costs'!L29</f>
        <v>1.7272727272727269E-2</v>
      </c>
      <c r="M29" s="231" t="s">
        <v>52</v>
      </c>
      <c r="N29" s="77"/>
      <c r="O29" s="77"/>
      <c r="P29" s="77"/>
      <c r="Q29" s="77"/>
      <c r="R29" s="77"/>
      <c r="S29" s="77"/>
      <c r="T29" s="77"/>
      <c r="U29" s="77"/>
      <c r="V29" s="77"/>
      <c r="W29" s="77"/>
    </row>
    <row r="30" spans="1:23" x14ac:dyDescent="0.25">
      <c r="A30" s="121" t="str">
        <f>'Per-Passenger Costs'!A30</f>
        <v>Noise</v>
      </c>
      <c r="B30" s="227">
        <f>'Per-Passenger Costs'!B30-'Per-Passenger Costs'!B63</f>
        <v>3.15151515151515E-3</v>
      </c>
      <c r="C30" s="228">
        <f>'Per-Passenger Costs'!$B30-'Per-Passenger Costs'!C30</f>
        <v>0</v>
      </c>
      <c r="D30" s="228">
        <f>'Per-Passenger Costs'!$B30-'Per-Passenger Costs'!D30</f>
        <v>8.181818181818179E-3</v>
      </c>
      <c r="E30" s="228">
        <f>'Per-Passenger Costs'!$B30-'Per-Passenger Costs'!E30</f>
        <v>0</v>
      </c>
      <c r="F30" s="228">
        <f>'Per-Passenger Costs'!$B30-'Per-Passenger Costs'!F30</f>
        <v>1.1818181818181816E-2</v>
      </c>
      <c r="G30" s="228">
        <f>'Per-Passenger Costs'!$B30-'Per-Passenger Costs'!G30</f>
        <v>9.1781818181818162E-3</v>
      </c>
      <c r="H30" s="228">
        <f>'Per-Passenger Costs'!$B30-'Per-Passenger Costs'!H30</f>
        <v>1.0484848484848482E-2</v>
      </c>
      <c r="I30" s="228">
        <f>'Per-Passenger Costs'!$B30-'Per-Passenger Costs'!I30</f>
        <v>-0.1201818181818182</v>
      </c>
      <c r="J30" s="228">
        <f>'Per-Passenger Costs'!$B30-'Per-Passenger Costs'!J30</f>
        <v>1.1818181818181816E-2</v>
      </c>
      <c r="K30" s="228">
        <f>'Per-Passenger Costs'!$B30-'Per-Passenger Costs'!K30</f>
        <v>1.1818181818181816E-2</v>
      </c>
      <c r="L30" s="229">
        <f>'Per-Passenger Costs'!$B30-'Per-Passenger Costs'!L30</f>
        <v>1.1818181818181816E-2</v>
      </c>
      <c r="M30" s="230" t="str">
        <f>'Per-Passenger Costs'!M30</f>
        <v>External</v>
      </c>
      <c r="N30" s="77"/>
      <c r="O30" s="77"/>
      <c r="P30" s="77"/>
      <c r="Q30" s="77"/>
      <c r="R30" s="77"/>
      <c r="S30" s="77"/>
      <c r="T30" s="77"/>
      <c r="U30" s="77"/>
      <c r="V30" s="77"/>
      <c r="W30" s="77"/>
    </row>
    <row r="31" spans="1:23" x14ac:dyDescent="0.25">
      <c r="A31" s="121" t="str">
        <f>'Per-Passenger Costs'!A31</f>
        <v>Resource Externalities</v>
      </c>
      <c r="B31" s="227">
        <f>'Per-Passenger Costs'!B31-'Per-Passenger Costs'!B64</f>
        <v>1.5151515151515148E-2</v>
      </c>
      <c r="C31" s="228">
        <f>'Per-Passenger Costs'!$B31-'Per-Passenger Costs'!C31</f>
        <v>7.2727272727272779E-3</v>
      </c>
      <c r="D31" s="228">
        <f>'Per-Passenger Costs'!$B31-'Per-Passenger Costs'!D31</f>
        <v>2.4545454545454547E-2</v>
      </c>
      <c r="E31" s="228">
        <f>'Per-Passenger Costs'!$B31-'Per-Passenger Costs'!E31</f>
        <v>-1.2727272727272719E-2</v>
      </c>
      <c r="F31" s="228">
        <f>'Per-Passenger Costs'!$B31-'Per-Passenger Costs'!F31</f>
        <v>4.0818181818181816E-2</v>
      </c>
      <c r="G31" s="228">
        <f>'Per-Passenger Costs'!$B31-'Per-Passenger Costs'!G31</f>
        <v>3.2538181818181813E-2</v>
      </c>
      <c r="H31" s="228">
        <f>'Per-Passenger Costs'!$B31-'Per-Passenger Costs'!H31</f>
        <v>3.9251515151515148E-2</v>
      </c>
      <c r="I31" s="228">
        <f>'Per-Passenger Costs'!$B31-'Per-Passenger Costs'!I31</f>
        <v>2.2818181818181817E-2</v>
      </c>
      <c r="J31" s="228">
        <f>'Per-Passenger Costs'!$B31-'Per-Passenger Costs'!J31</f>
        <v>4.1818181818181817E-2</v>
      </c>
      <c r="K31" s="228">
        <f>'Per-Passenger Costs'!$B31-'Per-Passenger Costs'!K31</f>
        <v>4.1818181818181817E-2</v>
      </c>
      <c r="L31" s="229">
        <f>'Per-Passenger Costs'!$B31-'Per-Passenger Costs'!L31</f>
        <v>3.781818181818182E-2</v>
      </c>
      <c r="M31" s="230" t="str">
        <f>'Per-Passenger Costs'!M31</f>
        <v>External</v>
      </c>
      <c r="N31" s="77"/>
      <c r="O31" s="77"/>
      <c r="P31" s="77"/>
      <c r="Q31" s="77"/>
      <c r="R31" s="77"/>
      <c r="S31" s="77"/>
      <c r="T31" s="77"/>
      <c r="U31" s="77"/>
      <c r="V31" s="77"/>
      <c r="W31" s="77"/>
    </row>
    <row r="32" spans="1:23" x14ac:dyDescent="0.25">
      <c r="A32" s="121" t="str">
        <f>'Per-Passenger Costs'!A32</f>
        <v>Barrier Effect</v>
      </c>
      <c r="B32" s="227">
        <f>'Per-Passenger Costs'!B32-'Per-Passenger Costs'!B65</f>
        <v>1.0909090909090908E-2</v>
      </c>
      <c r="C32" s="228">
        <f>'Per-Passenger Costs'!$B32-'Per-Passenger Costs'!C32</f>
        <v>0</v>
      </c>
      <c r="D32" s="228">
        <f>'Per-Passenger Costs'!$B32-'Per-Passenger Costs'!D32</f>
        <v>0</v>
      </c>
      <c r="E32" s="228">
        <f>'Per-Passenger Costs'!$B32-'Per-Passenger Costs'!E32</f>
        <v>0</v>
      </c>
      <c r="F32" s="228">
        <f>'Per-Passenger Costs'!$B32-'Per-Passenger Costs'!F32</f>
        <v>2.0909090909090908E-2</v>
      </c>
      <c r="G32" s="228">
        <f>'Per-Passenger Costs'!$B32-'Per-Passenger Costs'!G32</f>
        <v>1.9389090909090908E-2</v>
      </c>
      <c r="H32" s="228">
        <f>'Per-Passenger Costs'!$B32-'Per-Passenger Costs'!H32</f>
        <v>1.9642424242424242E-2</v>
      </c>
      <c r="I32" s="228">
        <f>'Per-Passenger Costs'!$B32-'Per-Passenger Costs'!I32</f>
        <v>-2.0909090909090912E-3</v>
      </c>
      <c r="J32" s="228">
        <f>'Per-Passenger Costs'!$B32-'Per-Passenger Costs'!J32</f>
        <v>1.9909090909090908E-2</v>
      </c>
      <c r="K32" s="228">
        <f>'Per-Passenger Costs'!$B32-'Per-Passenger Costs'!K32</f>
        <v>2.0909090909090908E-2</v>
      </c>
      <c r="L32" s="229">
        <f>'Per-Passenger Costs'!$B32-'Per-Passenger Costs'!L32</f>
        <v>2.0909090909090908E-2</v>
      </c>
      <c r="M32" s="230" t="str">
        <f>'Per-Passenger Costs'!M32</f>
        <v>External</v>
      </c>
      <c r="N32" s="77"/>
      <c r="O32" s="77"/>
      <c r="P32" s="77"/>
      <c r="Q32" s="77"/>
      <c r="R32" s="77"/>
      <c r="S32" s="77"/>
      <c r="T32" s="77"/>
      <c r="U32" s="77"/>
      <c r="V32" s="77"/>
      <c r="W32" s="77"/>
    </row>
    <row r="33" spans="1:23" x14ac:dyDescent="0.25">
      <c r="A33" s="121" t="str">
        <f>'Per-Passenger Costs'!A33</f>
        <v>Land Use Impacts</v>
      </c>
      <c r="B33" s="227">
        <f>'Per-Passenger Costs'!B33-'Per-Passenger Costs'!B66</f>
        <v>2.0121212121212116E-2</v>
      </c>
      <c r="C33" s="228">
        <f>'Per-Passenger Costs'!$B33-'Per-Passenger Costs'!C33</f>
        <v>0</v>
      </c>
      <c r="D33" s="228">
        <f>'Per-Passenger Costs'!$B33-'Per-Passenger Costs'!D33</f>
        <v>0</v>
      </c>
      <c r="E33" s="228">
        <f>'Per-Passenger Costs'!$B33-'Per-Passenger Costs'!E33</f>
        <v>0</v>
      </c>
      <c r="F33" s="228">
        <f>'Per-Passenger Costs'!$B33-'Per-Passenger Costs'!F33</f>
        <v>7.5454545454545455E-2</v>
      </c>
      <c r="G33" s="228">
        <f>'Per-Passenger Costs'!$B33-'Per-Passenger Costs'!G33</f>
        <v>7.5454545454545455E-2</v>
      </c>
      <c r="H33" s="228">
        <f>'Per-Passenger Costs'!$B33-'Per-Passenger Costs'!H33</f>
        <v>7.5454545454545455E-2</v>
      </c>
      <c r="I33" s="228">
        <f>'Per-Passenger Costs'!$B33-'Per-Passenger Costs'!I33</f>
        <v>-7.5454545454545496E-3</v>
      </c>
      <c r="J33" s="228">
        <f>'Per-Passenger Costs'!$B33-'Per-Passenger Costs'!J33</f>
        <v>7.5454545454545455E-2</v>
      </c>
      <c r="K33" s="228">
        <f>'Per-Passenger Costs'!$B33-'Per-Passenger Costs'!K33</f>
        <v>7.5454545454545455E-2</v>
      </c>
      <c r="L33" s="229">
        <f>'Per-Passenger Costs'!$B33-'Per-Passenger Costs'!L33</f>
        <v>-7.5454545454545496E-3</v>
      </c>
      <c r="M33" s="230" t="str">
        <f>'Per-Passenger Costs'!M33</f>
        <v>External</v>
      </c>
      <c r="N33" s="77"/>
      <c r="O33" s="77"/>
      <c r="P33" s="77"/>
      <c r="Q33" s="77"/>
      <c r="R33" s="77"/>
      <c r="S33" s="77"/>
      <c r="T33" s="77"/>
      <c r="U33" s="77"/>
      <c r="V33" s="77"/>
      <c r="W33" s="77"/>
    </row>
    <row r="34" spans="1:23" x14ac:dyDescent="0.25">
      <c r="A34" s="121" t="str">
        <f>'Per-Passenger Costs'!A34</f>
        <v>Water Pollution</v>
      </c>
      <c r="B34" s="227">
        <f>'Per-Passenger Costs'!B34-'Per-Passenger Costs'!B67</f>
        <v>3.3939393939393919E-3</v>
      </c>
      <c r="C34" s="228">
        <f>'Per-Passenger Costs'!$B34-'Per-Passenger Costs'!C34</f>
        <v>0</v>
      </c>
      <c r="D34" s="228">
        <f>'Per-Passenger Costs'!$B34-'Per-Passenger Costs'!D34</f>
        <v>6.363636363636363E-3</v>
      </c>
      <c r="E34" s="228">
        <f>'Per-Passenger Costs'!$B34-'Per-Passenger Costs'!E34</f>
        <v>0</v>
      </c>
      <c r="F34" s="228">
        <f>'Per-Passenger Costs'!$B34-'Per-Passenger Costs'!F34</f>
        <v>1.2727272727272726E-2</v>
      </c>
      <c r="G34" s="228">
        <f>'Per-Passenger Costs'!$B34-'Per-Passenger Costs'!G34</f>
        <v>1.2167272727272726E-2</v>
      </c>
      <c r="H34" s="228">
        <f>'Per-Passenger Costs'!$B34-'Per-Passenger Costs'!H34</f>
        <v>1.2493939393939392E-2</v>
      </c>
      <c r="I34" s="228">
        <f>'Per-Passenger Costs'!$B34-'Per-Passenger Costs'!I34</f>
        <v>-1.2727272727272743E-3</v>
      </c>
      <c r="J34" s="228">
        <f>'Per-Passenger Costs'!$B34-'Per-Passenger Costs'!J34</f>
        <v>1.2727272727272726E-2</v>
      </c>
      <c r="K34" s="228">
        <f>'Per-Passenger Costs'!$B34-'Per-Passenger Costs'!K34</f>
        <v>1.2727272727272726E-2</v>
      </c>
      <c r="L34" s="229">
        <f>'Per-Passenger Costs'!$B34-'Per-Passenger Costs'!L34</f>
        <v>1.2727272727272726E-2</v>
      </c>
      <c r="M34" s="230" t="str">
        <f>'Per-Passenger Costs'!M34</f>
        <v>External</v>
      </c>
      <c r="N34" s="77"/>
      <c r="O34" s="77"/>
      <c r="P34" s="77"/>
      <c r="Q34" s="77"/>
      <c r="R34" s="77"/>
      <c r="S34" s="77"/>
      <c r="T34" s="77"/>
      <c r="U34" s="77"/>
      <c r="V34" s="77"/>
      <c r="W34" s="77"/>
    </row>
    <row r="35" spans="1:23" ht="13" thickBot="1" x14ac:dyDescent="0.3">
      <c r="A35" s="121" t="str">
        <f>'Per-Passenger Costs'!A35</f>
        <v>Waste</v>
      </c>
      <c r="B35" s="227">
        <f>'Per-Passenger Costs'!B35-'Per-Passenger Costs'!B68</f>
        <v>9.6969696969696935E-5</v>
      </c>
      <c r="C35" s="232">
        <f>'Per-Passenger Costs'!$B35-'Per-Passenger Costs'!C35</f>
        <v>0</v>
      </c>
      <c r="D35" s="232">
        <f>'Per-Passenger Costs'!$B35-'Per-Passenger Costs'!D35</f>
        <v>0</v>
      </c>
      <c r="E35" s="232">
        <f>'Per-Passenger Costs'!$B35-'Per-Passenger Costs'!E35</f>
        <v>0</v>
      </c>
      <c r="F35" s="232">
        <f>'Per-Passenger Costs'!$B35-'Per-Passenger Costs'!F35</f>
        <v>3.6363636363636361E-4</v>
      </c>
      <c r="G35" s="232">
        <f>'Per-Passenger Costs'!$B35-'Per-Passenger Costs'!G35</f>
        <v>3.476363636363636E-4</v>
      </c>
      <c r="H35" s="232">
        <f>'Per-Passenger Costs'!$B35-'Per-Passenger Costs'!H35</f>
        <v>3.5030303030303026E-4</v>
      </c>
      <c r="I35" s="232">
        <f>'Per-Passenger Costs'!$B35-'Per-Passenger Costs'!I35</f>
        <v>-3.6363636363636405E-5</v>
      </c>
      <c r="J35" s="232">
        <f>'Per-Passenger Costs'!$B35-'Per-Passenger Costs'!J35</f>
        <v>3.6363636363636361E-4</v>
      </c>
      <c r="K35" s="232">
        <f>'Per-Passenger Costs'!$B35-'Per-Passenger Costs'!K35</f>
        <v>3.6363636363636361E-4</v>
      </c>
      <c r="L35" s="233">
        <f>'Per-Passenger Costs'!$B35-'Per-Passenger Costs'!L35</f>
        <v>3.6363636363636361E-4</v>
      </c>
      <c r="M35" s="230" t="str">
        <f>'Per-Passenger Costs'!M35</f>
        <v>External</v>
      </c>
      <c r="N35" s="77"/>
      <c r="O35" s="77"/>
      <c r="P35" s="77"/>
      <c r="Q35" s="77"/>
      <c r="R35" s="77"/>
      <c r="S35" s="77"/>
      <c r="T35" s="77"/>
      <c r="U35" s="77"/>
      <c r="V35" s="77"/>
      <c r="W35" s="77"/>
    </row>
    <row r="36" spans="1:23" ht="13.5" thickBot="1" x14ac:dyDescent="0.35">
      <c r="A36" s="59" t="str">
        <f>'Per-Passenger Costs'!A39</f>
        <v>Totals</v>
      </c>
      <c r="B36" s="63">
        <f>SUM(B13:B35)</f>
        <v>0.62302121212121175</v>
      </c>
      <c r="C36" s="63">
        <f t="shared" ref="C36:L36" si="0">SUM(C13:C35)</f>
        <v>0.10645454545454554</v>
      </c>
      <c r="D36" s="63">
        <f t="shared" si="0"/>
        <v>-7.5454545454545441E-2</v>
      </c>
      <c r="E36" s="63">
        <f t="shared" si="0"/>
        <v>-0.21909090909090903</v>
      </c>
      <c r="F36" s="63">
        <f t="shared" si="0"/>
        <v>1.1722272727272727</v>
      </c>
      <c r="G36" s="63">
        <f t="shared" si="0"/>
        <v>0.38791127272727272</v>
      </c>
      <c r="H36" s="63">
        <f t="shared" si="0"/>
        <v>0.33238060606060604</v>
      </c>
      <c r="I36" s="63">
        <f t="shared" si="0"/>
        <v>-0.6626727272727273</v>
      </c>
      <c r="J36" s="63">
        <f t="shared" si="0"/>
        <v>1.0317272727272726</v>
      </c>
      <c r="K36" s="63">
        <f t="shared" si="0"/>
        <v>0.56922727272727269</v>
      </c>
      <c r="L36" s="63">
        <f t="shared" si="0"/>
        <v>1.1342272727272726</v>
      </c>
      <c r="M36" s="113" t="s">
        <v>16</v>
      </c>
      <c r="N36" s="77"/>
      <c r="O36" s="77"/>
      <c r="P36" s="77"/>
      <c r="Q36" s="77"/>
      <c r="R36" s="77"/>
      <c r="S36" s="77"/>
      <c r="T36" s="77"/>
      <c r="U36" s="77"/>
      <c r="V36" s="77"/>
      <c r="W36" s="77"/>
    </row>
    <row r="37" spans="1:23" x14ac:dyDescent="0.25">
      <c r="A37" s="77" t="s">
        <v>116</v>
      </c>
      <c r="B37" s="226">
        <f>B15+B18+B20+B22+B23+B24+B25+B26+B27+B28+B29+B30+B31+B32+B33+B34+B35</f>
        <v>0.32743030303030296</v>
      </c>
      <c r="C37" s="226">
        <f t="shared" ref="C37:L37" si="1">C15+C18+C20+C22+C23+C24+C25+C26+C27+C28+C29+C30+C31+C32+C33+C34+C35</f>
        <v>3.0000000000000016E-2</v>
      </c>
      <c r="D37" s="226">
        <f t="shared" si="1"/>
        <v>5.9090909090909083E-2</v>
      </c>
      <c r="E37" s="226">
        <f t="shared" si="1"/>
        <v>-7.2727272727272724E-2</v>
      </c>
      <c r="F37" s="226">
        <f t="shared" si="1"/>
        <v>0.61736363636363623</v>
      </c>
      <c r="G37" s="226">
        <f>G15+G18+G20+G22+G23+G24+G25+G26+G27+G28+G29+G30+G31+G32+G33+G34+G35</f>
        <v>0.23974763636363627</v>
      </c>
      <c r="H37" s="226">
        <f t="shared" si="1"/>
        <v>0.20731696969696972</v>
      </c>
      <c r="I37" s="226">
        <f t="shared" si="1"/>
        <v>-0.18603636363636369</v>
      </c>
      <c r="J37" s="226">
        <f t="shared" si="1"/>
        <v>0.68736363636363629</v>
      </c>
      <c r="K37" s="226">
        <f t="shared" si="1"/>
        <v>0.84836363636363632</v>
      </c>
      <c r="L37" s="226">
        <f t="shared" si="1"/>
        <v>0.53136363636363626</v>
      </c>
      <c r="M37" s="226"/>
      <c r="N37" s="77"/>
      <c r="O37" s="77"/>
      <c r="P37" s="77"/>
      <c r="Q37" s="77"/>
      <c r="R37" s="77"/>
      <c r="S37" s="77"/>
      <c r="T37" s="77"/>
      <c r="U37" s="77"/>
      <c r="V37" s="77"/>
      <c r="W37" s="77"/>
    </row>
    <row r="38" spans="1:23" x14ac:dyDescent="0.25">
      <c r="A38" s="77" t="str">
        <f>'Per-Passenger Costs'!A41</f>
        <v xml:space="preserve"> </v>
      </c>
      <c r="B38" s="77" t="str">
        <f>'Per-Passenger Costs'!B41</f>
        <v xml:space="preserve"> </v>
      </c>
      <c r="C38" s="77"/>
      <c r="D38" s="77"/>
      <c r="E38" s="77"/>
      <c r="F38" s="77"/>
      <c r="G38" s="77"/>
      <c r="H38" s="77"/>
      <c r="I38" s="77"/>
      <c r="J38" s="77"/>
      <c r="K38" s="77"/>
      <c r="L38" s="77"/>
      <c r="M38" s="77"/>
      <c r="N38" s="77"/>
      <c r="O38" s="77"/>
      <c r="P38" s="77"/>
      <c r="Q38" s="77"/>
      <c r="R38" s="77"/>
      <c r="S38" s="77"/>
      <c r="T38" s="77"/>
      <c r="U38" s="77"/>
      <c r="V38" s="77"/>
      <c r="W38" s="77"/>
    </row>
    <row r="39" spans="1:23" x14ac:dyDescent="0.25">
      <c r="A39" s="77" t="str">
        <f>'Per-Passenger Costs'!A42</f>
        <v xml:space="preserve"> </v>
      </c>
      <c r="B39" s="77" t="str">
        <f>'Per-Passenger Costs'!B42</f>
        <v xml:space="preserve"> </v>
      </c>
      <c r="C39" s="77"/>
      <c r="D39" s="77"/>
      <c r="E39" s="77"/>
      <c r="F39" s="77"/>
      <c r="G39" s="77"/>
      <c r="H39" s="77"/>
      <c r="I39" s="77"/>
      <c r="J39" s="77"/>
      <c r="K39" s="77"/>
      <c r="L39" s="77"/>
      <c r="M39" s="77"/>
      <c r="N39" s="77"/>
      <c r="O39" s="77"/>
      <c r="P39" s="77"/>
      <c r="Q39" s="77"/>
      <c r="R39" s="77"/>
      <c r="S39" s="77"/>
      <c r="T39" s="77"/>
      <c r="U39" s="77"/>
      <c r="V39" s="77"/>
      <c r="W39" s="77"/>
    </row>
    <row r="40" spans="1:23" ht="13.5" thickBot="1" x14ac:dyDescent="0.35">
      <c r="A40" s="1" t="str">
        <f>'Per-Passenger Costs'!A43</f>
        <v>Table 2, Urban Off-Peak</v>
      </c>
      <c r="B40" s="77"/>
      <c r="C40" s="104" t="str">
        <f>'Per-Passenger Costs'!C10</f>
        <v>2007 U.S. Dollars per mile</v>
      </c>
      <c r="D40" s="77" t="s">
        <v>16</v>
      </c>
      <c r="E40" s="77" t="str">
        <f>'Per-Passenger Costs'!E43</f>
        <v xml:space="preserve"> </v>
      </c>
      <c r="F40" s="77" t="str">
        <f>'Per-Passenger Costs'!F43</f>
        <v xml:space="preserve"> </v>
      </c>
      <c r="G40" s="77" t="str">
        <f>'Per-Passenger Costs'!G43</f>
        <v xml:space="preserve"> </v>
      </c>
      <c r="H40" s="77" t="str">
        <f>'Per-Passenger Costs'!H43</f>
        <v xml:space="preserve"> </v>
      </c>
      <c r="I40" s="77" t="str">
        <f>'Per-Passenger Costs'!I43</f>
        <v xml:space="preserve"> </v>
      </c>
      <c r="J40" s="77" t="str">
        <f>'Per-Passenger Costs'!J43</f>
        <v xml:space="preserve"> </v>
      </c>
      <c r="K40" s="77" t="str">
        <f>'Per-Passenger Costs'!K43</f>
        <v xml:space="preserve"> </v>
      </c>
      <c r="L40" s="77" t="str">
        <f>'Per-Passenger Costs'!L43</f>
        <v xml:space="preserve"> </v>
      </c>
      <c r="M40" s="77" t="s">
        <v>16</v>
      </c>
      <c r="N40" s="77"/>
      <c r="O40" s="77"/>
      <c r="P40" s="77"/>
      <c r="Q40" s="77"/>
      <c r="R40" s="77"/>
      <c r="S40" s="77"/>
      <c r="T40" s="77"/>
      <c r="U40" s="77"/>
      <c r="V40" s="77"/>
      <c r="W40" s="77"/>
    </row>
    <row r="41" spans="1:23" ht="25.5" thickBot="1" x14ac:dyDescent="0.3">
      <c r="A41" s="115" t="str">
        <f>'Per-Passenger Costs'!A44</f>
        <v>Mode</v>
      </c>
      <c r="B41" s="252" t="str">
        <f>B12</f>
        <v>Peak Shifting</v>
      </c>
      <c r="C41" s="252" t="str">
        <f>'Per-Passenger Costs'!C44</f>
        <v>Compact Car</v>
      </c>
      <c r="D41" s="252" t="str">
        <f>'Per-Passenger Costs'!D44</f>
        <v>Electric Car</v>
      </c>
      <c r="E41" s="252" t="str">
        <f>'Per-Passenger Costs'!E44</f>
        <v>Van or Pickup</v>
      </c>
      <c r="F41" s="252" t="str">
        <f>'Per-Passenger Costs'!F44</f>
        <v>Rideshare Passenger</v>
      </c>
      <c r="G41" s="252" t="str">
        <f>'Per-Passenger Costs'!G44</f>
        <v>Diesel Bus</v>
      </c>
      <c r="H41" s="252" t="str">
        <f>'Per-Passenger Costs'!H44</f>
        <v>Electric Trolley</v>
      </c>
      <c r="I41" s="252" t="str">
        <f>'Per-Passenger Costs'!I44</f>
        <v>Motor-cycle</v>
      </c>
      <c r="J41" s="252" t="str">
        <f>'Per-Passenger Costs'!J44</f>
        <v>Bicycle</v>
      </c>
      <c r="K41" s="252" t="str">
        <f>'Per-Passenger Costs'!K44</f>
        <v>Walk</v>
      </c>
      <c r="L41" s="252" t="str">
        <f>'Per-Passenger Costs'!L44</f>
        <v>Telework</v>
      </c>
      <c r="M41" s="114" t="str">
        <f>'Per-Passenger Costs'!M44</f>
        <v>Distribution</v>
      </c>
      <c r="N41" s="77"/>
      <c r="O41" s="77"/>
      <c r="P41" s="77"/>
      <c r="Q41" s="77"/>
      <c r="R41" s="77"/>
      <c r="S41" s="77"/>
      <c r="T41" s="77"/>
      <c r="U41" s="77"/>
      <c r="V41" s="77"/>
      <c r="W41" s="77"/>
    </row>
    <row r="42" spans="1:23" x14ac:dyDescent="0.25">
      <c r="A42" s="121" t="str">
        <f>'Per-Passenger Costs'!A46</f>
        <v>Vehicle Ownership</v>
      </c>
      <c r="B42" s="45">
        <f>'Per-Passenger Costs'!$B46-'Per-Passenger Costs'!B46</f>
        <v>0</v>
      </c>
      <c r="C42" s="46">
        <f>'Per-Passenger Costs'!$B46-'Per-Passenger Costs'!C46</f>
        <v>2.200000000000002E-2</v>
      </c>
      <c r="D42" s="46">
        <f>'Per-Passenger Costs'!$B46-'Per-Passenger Costs'!D46</f>
        <v>-4.6000000000000013E-2</v>
      </c>
      <c r="E42" s="46">
        <f>'Per-Passenger Costs'!$B46-'Per-Passenger Costs'!E46</f>
        <v>-5.4666666666666641E-2</v>
      </c>
      <c r="F42" s="46">
        <f>'Per-Passenger Costs'!$B46-'Per-Passenger Costs'!F46</f>
        <v>0.18133333333333335</v>
      </c>
      <c r="G42" s="46">
        <f>'Per-Passenger Costs'!$B46-'Per-Passenger Costs'!G46</f>
        <v>0.18133333333333335</v>
      </c>
      <c r="H42" s="46">
        <f>'Per-Passenger Costs'!$B46-'Per-Passenger Costs'!H46</f>
        <v>0.18133333333333335</v>
      </c>
      <c r="I42" s="46">
        <f>'Per-Passenger Costs'!$B46-'Per-Passenger Costs'!I46</f>
        <v>-0.15166666666666667</v>
      </c>
      <c r="J42" s="46">
        <f>'Per-Passenger Costs'!$B46-'Per-Passenger Costs'!J46</f>
        <v>0.11533333333333334</v>
      </c>
      <c r="K42" s="46">
        <f>'Per-Passenger Costs'!$B46-'Per-Passenger Costs'!K46</f>
        <v>0.18133333333333335</v>
      </c>
      <c r="L42" s="78">
        <f>'Per-Passenger Costs'!$B46-'Per-Passenger Costs'!L46</f>
        <v>-8.2666666666666666E-2</v>
      </c>
      <c r="M42" s="140" t="str">
        <f>'Per-Passenger Costs'!M46</f>
        <v>Internal-Fixed</v>
      </c>
      <c r="N42" s="77"/>
      <c r="O42" s="77"/>
      <c r="P42" s="77"/>
      <c r="Q42" s="77"/>
      <c r="R42" s="77"/>
      <c r="S42" s="77"/>
      <c r="T42" s="77"/>
      <c r="U42" s="77"/>
      <c r="V42" s="77"/>
      <c r="W42" s="77"/>
    </row>
    <row r="43" spans="1:23" x14ac:dyDescent="0.25">
      <c r="A43" s="121" t="str">
        <f>'Per-Passenger Costs'!A47</f>
        <v>Vehicle Operation</v>
      </c>
      <c r="B43" s="48">
        <f>'Per-Passenger Costs'!$B47-'Per-Passenger Costs'!B47</f>
        <v>0</v>
      </c>
      <c r="C43" s="44">
        <f>'Per-Passenger Costs'!$B47-'Per-Passenger Costs'!C47</f>
        <v>3.0666666666666675E-2</v>
      </c>
      <c r="D43" s="44">
        <f>'Per-Passenger Costs'!$B47-'Per-Passenger Costs'!D47</f>
        <v>-4.5999999999999971E-2</v>
      </c>
      <c r="E43" s="44">
        <f>'Per-Passenger Costs'!$B47-'Per-Passenger Costs'!E47</f>
        <v>-4.5999999999999971E-2</v>
      </c>
      <c r="F43" s="44">
        <f>'Per-Passenger Costs'!$B47-'Per-Passenger Costs'!F47</f>
        <v>0.10866666666666668</v>
      </c>
      <c r="G43" s="44">
        <f>'Per-Passenger Costs'!$B47-'Per-Passenger Costs'!G47</f>
        <v>-6.0583333333333309E-2</v>
      </c>
      <c r="H43" s="44">
        <f>'Per-Passenger Costs'!$B47-'Per-Passenger Costs'!H47</f>
        <v>-6.753333333333332E-2</v>
      </c>
      <c r="I43" s="44">
        <f>'Per-Passenger Costs'!$B47-'Per-Passenger Costs'!I47</f>
        <v>4.1666666666666685E-2</v>
      </c>
      <c r="J43" s="44">
        <f>'Per-Passenger Costs'!$B47-'Per-Passenger Costs'!J47</f>
        <v>8.6666666666666684E-2</v>
      </c>
      <c r="K43" s="44">
        <f>'Per-Passenger Costs'!$B47-'Per-Passenger Costs'!K47</f>
        <v>5.966666666666668E-2</v>
      </c>
      <c r="L43" s="79">
        <f>'Per-Passenger Costs'!$B47-'Per-Passenger Costs'!L47</f>
        <v>0.11266666666666668</v>
      </c>
      <c r="M43" s="140" t="str">
        <f>'Per-Passenger Costs'!M47</f>
        <v>Internal-Variable</v>
      </c>
      <c r="N43" s="77"/>
      <c r="O43" s="77"/>
      <c r="P43" s="77"/>
      <c r="Q43" s="77"/>
      <c r="R43" s="77"/>
      <c r="S43" s="77"/>
      <c r="T43" s="77"/>
      <c r="U43" s="77"/>
      <c r="V43" s="77"/>
      <c r="W43" s="77"/>
    </row>
    <row r="44" spans="1:23" x14ac:dyDescent="0.25">
      <c r="A44" s="121" t="str">
        <f>'Per-Passenger Costs'!A48</f>
        <v>Operating Subsidy</v>
      </c>
      <c r="B44" s="48">
        <f>'Per-Passenger Costs'!$B48-'Per-Passenger Costs'!B48</f>
        <v>0</v>
      </c>
      <c r="C44" s="44">
        <f>'Per-Passenger Costs'!$B48-'Per-Passenger Costs'!C48</f>
        <v>0</v>
      </c>
      <c r="D44" s="44">
        <f>'Per-Passenger Costs'!$B48-'Per-Passenger Costs'!D48</f>
        <v>0</v>
      </c>
      <c r="E44" s="44">
        <f>'Per-Passenger Costs'!$B48-'Per-Passenger Costs'!E48</f>
        <v>0</v>
      </c>
      <c r="F44" s="44">
        <f>'Per-Passenger Costs'!$B48-'Per-Passenger Costs'!F48</f>
        <v>0</v>
      </c>
      <c r="G44" s="44">
        <f>'Per-Passenger Costs'!$B48-'Per-Passenger Costs'!G48</f>
        <v>-0.33</v>
      </c>
      <c r="H44" s="44">
        <f>'Per-Passenger Costs'!$B48-'Per-Passenger Costs'!H48</f>
        <v>-0.38279999999999997</v>
      </c>
      <c r="I44" s="44">
        <f>'Per-Passenger Costs'!$B48-'Per-Passenger Costs'!I48</f>
        <v>0</v>
      </c>
      <c r="J44" s="44">
        <f>'Per-Passenger Costs'!$B48-'Per-Passenger Costs'!J48</f>
        <v>0</v>
      </c>
      <c r="K44" s="44">
        <f>'Per-Passenger Costs'!$B48-'Per-Passenger Costs'!K48</f>
        <v>0</v>
      </c>
      <c r="L44" s="79">
        <f>'Per-Passenger Costs'!$B48-'Per-Passenger Costs'!L48</f>
        <v>0</v>
      </c>
      <c r="M44" s="140" t="str">
        <f>'Per-Passenger Costs'!M48</f>
        <v>External</v>
      </c>
      <c r="N44" s="77"/>
      <c r="O44" s="77"/>
      <c r="P44" s="77"/>
      <c r="Q44" s="77"/>
      <c r="R44" s="77"/>
      <c r="S44" s="77"/>
      <c r="T44" s="77"/>
      <c r="U44" s="77"/>
      <c r="V44" s="77"/>
      <c r="W44" s="77"/>
    </row>
    <row r="45" spans="1:23" x14ac:dyDescent="0.25">
      <c r="A45" s="121" t="str">
        <f>'Per-Passenger Costs'!A49</f>
        <v>Travel Time</v>
      </c>
      <c r="B45" s="48">
        <f>'Per-Passenger Costs'!$B49-'Per-Passenger Costs'!B49</f>
        <v>0</v>
      </c>
      <c r="C45" s="44">
        <f>'Per-Passenger Costs'!$B49-'Per-Passenger Costs'!C49</f>
        <v>0</v>
      </c>
      <c r="D45" s="44">
        <f>'Per-Passenger Costs'!$B49-'Per-Passenger Costs'!D49</f>
        <v>0</v>
      </c>
      <c r="E45" s="44">
        <f>'Per-Passenger Costs'!$B49-'Per-Passenger Costs'!E49</f>
        <v>0</v>
      </c>
      <c r="F45" s="44">
        <f>'Per-Passenger Costs'!$B49-'Per-Passenger Costs'!F49</f>
        <v>0</v>
      </c>
      <c r="G45" s="44">
        <f>'Per-Passenger Costs'!$B49-'Per-Passenger Costs'!G49</f>
        <v>-0.16249999999999998</v>
      </c>
      <c r="H45" s="44">
        <f>'Per-Passenger Costs'!$B49-'Per-Passenger Costs'!H49</f>
        <v>-0.16249999999999998</v>
      </c>
      <c r="I45" s="44">
        <f>'Per-Passenger Costs'!$B49-'Per-Passenger Costs'!I49</f>
        <v>0</v>
      </c>
      <c r="J45" s="44">
        <f>'Per-Passenger Costs'!$B49-'Per-Passenger Costs'!J49</f>
        <v>-0.3</v>
      </c>
      <c r="K45" s="44">
        <f>'Per-Passenger Costs'!$B49-'Per-Passenger Costs'!K49</f>
        <v>-1.175</v>
      </c>
      <c r="L45" s="79">
        <f>'Per-Passenger Costs'!$B49-'Per-Passenger Costs'!L49</f>
        <v>7.4999999999999997E-2</v>
      </c>
      <c r="M45" s="140" t="str">
        <f>'Per-Passenger Costs'!M49</f>
        <v>Internal-Variable</v>
      </c>
      <c r="N45" s="77"/>
      <c r="O45" s="77"/>
      <c r="P45" s="77"/>
      <c r="Q45" s="77"/>
      <c r="R45" s="77"/>
      <c r="S45" s="77"/>
      <c r="T45" s="77"/>
      <c r="U45" s="77"/>
      <c r="V45" s="77"/>
      <c r="W45" s="77"/>
    </row>
    <row r="46" spans="1:23" x14ac:dyDescent="0.25">
      <c r="A46" s="121" t="str">
        <f>'Per-Passenger Costs'!A50</f>
        <v>Internal Crash</v>
      </c>
      <c r="B46" s="48">
        <f>'Per-Passenger Costs'!$B50-'Per-Passenger Costs'!B50</f>
        <v>0</v>
      </c>
      <c r="C46" s="44">
        <f>'Per-Passenger Costs'!$B50-'Per-Passenger Costs'!C50</f>
        <v>-9.000000000000008E-3</v>
      </c>
      <c r="D46" s="44">
        <f>'Per-Passenger Costs'!$B50-'Per-Passenger Costs'!D50</f>
        <v>0</v>
      </c>
      <c r="E46" s="44">
        <f>'Per-Passenger Costs'!$B50-'Per-Passenger Costs'!E50</f>
        <v>0</v>
      </c>
      <c r="F46" s="44">
        <f>'Per-Passenger Costs'!$B50-'Per-Passenger Costs'!F50</f>
        <v>0</v>
      </c>
      <c r="G46" s="44">
        <f>'Per-Passenger Costs'!$B50-'Per-Passenger Costs'!G50</f>
        <v>7.9000000000000001E-2</v>
      </c>
      <c r="H46" s="44">
        <f>'Per-Passenger Costs'!$B50-'Per-Passenger Costs'!H50</f>
        <v>7.9000000000000001E-2</v>
      </c>
      <c r="I46" s="44">
        <f>'Per-Passenger Costs'!$B50-'Per-Passenger Costs'!I50</f>
        <v>-0.49399999999999994</v>
      </c>
      <c r="J46" s="44">
        <f>'Per-Passenger Costs'!$B50-'Per-Passenger Costs'!J50</f>
        <v>0</v>
      </c>
      <c r="K46" s="44">
        <f>'Per-Passenger Costs'!$B50-'Per-Passenger Costs'!K50</f>
        <v>0</v>
      </c>
      <c r="L46" s="79">
        <f>'Per-Passenger Costs'!$B50-'Per-Passenger Costs'!L50</f>
        <v>8.3000000000000004E-2</v>
      </c>
      <c r="M46" s="140" t="str">
        <f>'Per-Passenger Costs'!M50</f>
        <v>Internal-Variable</v>
      </c>
      <c r="N46" s="77"/>
      <c r="O46" s="77"/>
      <c r="P46" s="77"/>
      <c r="Q46" s="77"/>
      <c r="R46" s="77"/>
      <c r="S46" s="77"/>
      <c r="T46" s="77"/>
      <c r="U46" s="77"/>
      <c r="V46" s="77"/>
      <c r="W46" s="77"/>
    </row>
    <row r="47" spans="1:23" x14ac:dyDescent="0.25">
      <c r="A47" s="121" t="str">
        <f>'Per-Passenger Costs'!A51</f>
        <v>External Crash</v>
      </c>
      <c r="B47" s="48">
        <f>'Per-Passenger Costs'!$B51-'Per-Passenger Costs'!B51</f>
        <v>0</v>
      </c>
      <c r="C47" s="44">
        <f>'Per-Passenger Costs'!$B51-'Per-Passenger Costs'!C51</f>
        <v>1.3333333333333322E-3</v>
      </c>
      <c r="D47" s="44">
        <f>'Per-Passenger Costs'!$B51-'Per-Passenger Costs'!D51</f>
        <v>0</v>
      </c>
      <c r="E47" s="44">
        <f>'Per-Passenger Costs'!$B51-'Per-Passenger Costs'!E51</f>
        <v>0</v>
      </c>
      <c r="F47" s="44">
        <f>'Per-Passenger Costs'!$B51-'Per-Passenger Costs'!F51</f>
        <v>3.6666666666666667E-2</v>
      </c>
      <c r="G47" s="44">
        <f>'Per-Passenger Costs'!$B51-'Per-Passenger Costs'!G51</f>
        <v>3.6666666666666653E-3</v>
      </c>
      <c r="H47" s="44">
        <f>'Per-Passenger Costs'!$B51-'Per-Passenger Costs'!H51</f>
        <v>1.0266666666666667E-2</v>
      </c>
      <c r="I47" s="44">
        <f>'Per-Passenger Costs'!$B51-'Per-Passenger Costs'!I51</f>
        <v>-6.5333333333333327E-2</v>
      </c>
      <c r="J47" s="44">
        <f>'Per-Passenger Costs'!$B51-'Per-Passenger Costs'!J51</f>
        <v>3.3666666666666664E-2</v>
      </c>
      <c r="K47" s="44">
        <f>'Per-Passenger Costs'!$B51-'Per-Passenger Costs'!K51</f>
        <v>3.3666666666666664E-2</v>
      </c>
      <c r="L47" s="79">
        <f>'Per-Passenger Costs'!$B51-'Per-Passenger Costs'!L51</f>
        <v>3.6666666666666667E-2</v>
      </c>
      <c r="M47" s="140" t="str">
        <f>'Per-Passenger Costs'!M51</f>
        <v>External</v>
      </c>
      <c r="N47" s="77"/>
      <c r="O47" s="77"/>
      <c r="P47" s="77"/>
      <c r="Q47" s="77"/>
      <c r="R47" s="77"/>
      <c r="S47" s="77"/>
      <c r="T47" s="77"/>
      <c r="U47" s="77"/>
      <c r="V47" s="77"/>
      <c r="W47" s="77"/>
    </row>
    <row r="48" spans="1:23" x14ac:dyDescent="0.25">
      <c r="A48" s="8" t="s">
        <v>109</v>
      </c>
      <c r="B48" s="48">
        <f>'Per-Passenger Costs'!$B52-'Per-Passenger Costs'!B52</f>
        <v>0</v>
      </c>
      <c r="C48" s="44">
        <f>'Per-Passenger Costs'!$B52-'Per-Passenger Costs'!C52</f>
        <v>0</v>
      </c>
      <c r="D48" s="44">
        <f>'Per-Passenger Costs'!$B52-'Per-Passenger Costs'!D52</f>
        <v>0</v>
      </c>
      <c r="E48" s="44">
        <f>'Per-Passenger Costs'!$B52-'Per-Passenger Costs'!E52</f>
        <v>0</v>
      </c>
      <c r="F48" s="44">
        <f>'Per-Passenger Costs'!$B52-'Per-Passenger Costs'!F52</f>
        <v>0</v>
      </c>
      <c r="G48" s="44">
        <f>'Per-Passenger Costs'!$B52-'Per-Passenger Costs'!G52</f>
        <v>0</v>
      </c>
      <c r="H48" s="44">
        <f>'Per-Passenger Costs'!$B52-'Per-Passenger Costs'!H52</f>
        <v>0</v>
      </c>
      <c r="I48" s="44">
        <f>'Per-Passenger Costs'!$B52-'Per-Passenger Costs'!I52</f>
        <v>0</v>
      </c>
      <c r="J48" s="44">
        <f>'Per-Passenger Costs'!$B52-'Per-Passenger Costs'!J52</f>
        <v>9.5000000000000001E-2</v>
      </c>
      <c r="K48" s="44">
        <f>'Per-Passenger Costs'!$B52-'Per-Passenger Costs'!K52</f>
        <v>0.24</v>
      </c>
      <c r="L48" s="79">
        <f>'Per-Passenger Costs'!$B52-'Per-Passenger Costs'!L52</f>
        <v>0</v>
      </c>
      <c r="M48" s="126" t="s">
        <v>51</v>
      </c>
      <c r="N48" s="77"/>
      <c r="O48" s="77"/>
      <c r="P48" s="77"/>
      <c r="Q48" s="77"/>
      <c r="R48" s="77"/>
      <c r="S48" s="77"/>
      <c r="T48" s="77"/>
      <c r="U48" s="77"/>
      <c r="V48" s="77"/>
      <c r="W48" s="77"/>
    </row>
    <row r="49" spans="1:23" x14ac:dyDescent="0.25">
      <c r="A49" s="8" t="s">
        <v>108</v>
      </c>
      <c r="B49" s="48">
        <f>'Per-Passenger Costs'!$B53-'Per-Passenger Costs'!B53</f>
        <v>0</v>
      </c>
      <c r="C49" s="44">
        <f>'Per-Passenger Costs'!$B53-'Per-Passenger Costs'!C53</f>
        <v>0</v>
      </c>
      <c r="D49" s="44">
        <f>'Per-Passenger Costs'!$B53-'Per-Passenger Costs'!D53</f>
        <v>0</v>
      </c>
      <c r="E49" s="44">
        <f>'Per-Passenger Costs'!$B53-'Per-Passenger Costs'!E53</f>
        <v>0</v>
      </c>
      <c r="F49" s="44">
        <f>'Per-Passenger Costs'!$B53-'Per-Passenger Costs'!F53</f>
        <v>0</v>
      </c>
      <c r="G49" s="44">
        <f>'Per-Passenger Costs'!$B53-'Per-Passenger Costs'!G53</f>
        <v>0</v>
      </c>
      <c r="H49" s="44">
        <f>'Per-Passenger Costs'!$B53-'Per-Passenger Costs'!H53</f>
        <v>0</v>
      </c>
      <c r="I49" s="44">
        <f>'Per-Passenger Costs'!$B53-'Per-Passenger Costs'!I53</f>
        <v>0</v>
      </c>
      <c r="J49" s="44">
        <f>'Per-Passenger Costs'!$B53-'Per-Passenger Costs'!J53</f>
        <v>9.5000000000000001E-2</v>
      </c>
      <c r="K49" s="44">
        <f>'Per-Passenger Costs'!$B53-'Per-Passenger Costs'!K53</f>
        <v>0.24</v>
      </c>
      <c r="L49" s="79">
        <f>'Per-Passenger Costs'!$B53-'Per-Passenger Costs'!L53</f>
        <v>0</v>
      </c>
      <c r="M49" s="126" t="s">
        <v>52</v>
      </c>
      <c r="N49" s="77"/>
      <c r="O49" s="77"/>
      <c r="P49" s="77"/>
      <c r="Q49" s="77"/>
      <c r="R49" s="77"/>
      <c r="S49" s="77"/>
      <c r="T49" s="77"/>
      <c r="U49" s="77"/>
      <c r="V49" s="77"/>
      <c r="W49" s="77"/>
    </row>
    <row r="50" spans="1:23" x14ac:dyDescent="0.25">
      <c r="A50" s="121" t="str">
        <f>'Per-Passenger Costs'!A54</f>
        <v>Internal Parking</v>
      </c>
      <c r="B50" s="48">
        <f>'Per-Passenger Costs'!$B54-'Per-Passenger Costs'!B54</f>
        <v>0</v>
      </c>
      <c r="C50" s="44">
        <f>'Per-Passenger Costs'!$B54-'Per-Passenger Costs'!C54</f>
        <v>5.3333333333333427E-3</v>
      </c>
      <c r="D50" s="44">
        <f>'Per-Passenger Costs'!$B54-'Per-Passenger Costs'!D54</f>
        <v>0</v>
      </c>
      <c r="E50" s="44">
        <f>'Per-Passenger Costs'!$B54-'Per-Passenger Costs'!E54</f>
        <v>0</v>
      </c>
      <c r="F50" s="44">
        <f>'Per-Passenger Costs'!$B54-'Per-Passenger Costs'!F54</f>
        <v>5.3333333333333337E-2</v>
      </c>
      <c r="G50" s="44">
        <f>'Per-Passenger Costs'!$B54-'Per-Passenger Costs'!G54</f>
        <v>5.3333333333333337E-2</v>
      </c>
      <c r="H50" s="44">
        <f>'Per-Passenger Costs'!$B54-'Per-Passenger Costs'!H54</f>
        <v>5.3333333333333337E-2</v>
      </c>
      <c r="I50" s="44">
        <f>'Per-Passenger Costs'!$B54-'Per-Passenger Costs'!I54</f>
        <v>-1.0666666666666665E-2</v>
      </c>
      <c r="J50" s="44">
        <f>'Per-Passenger Costs'!$B54-'Per-Passenger Costs'!J54</f>
        <v>4.8333333333333339E-2</v>
      </c>
      <c r="K50" s="44">
        <f>'Per-Passenger Costs'!$B54-'Per-Passenger Costs'!K54</f>
        <v>5.3333333333333337E-2</v>
      </c>
      <c r="L50" s="79">
        <f>'Per-Passenger Costs'!$B54-'Per-Passenger Costs'!L54</f>
        <v>5.3333333333333337E-2</v>
      </c>
      <c r="M50" s="140" t="str">
        <f>'Per-Passenger Costs'!M54</f>
        <v>Internal-Fixed</v>
      </c>
      <c r="N50" s="77"/>
      <c r="O50" s="77"/>
      <c r="P50" s="77"/>
      <c r="Q50" s="77"/>
      <c r="R50" s="77"/>
      <c r="S50" s="77"/>
      <c r="T50" s="77"/>
      <c r="U50" s="77"/>
      <c r="V50" s="77"/>
      <c r="W50" s="77"/>
    </row>
    <row r="51" spans="1:23" x14ac:dyDescent="0.25">
      <c r="A51" s="121" t="str">
        <f>'Per-Passenger Costs'!A55</f>
        <v>External Parking</v>
      </c>
      <c r="B51" s="48">
        <f>'Per-Passenger Costs'!$B55-'Per-Passenger Costs'!B55</f>
        <v>0</v>
      </c>
      <c r="C51" s="44">
        <f>'Per-Passenger Costs'!$B55-'Per-Passenger Costs'!C55</f>
        <v>2.0000000000000018E-3</v>
      </c>
      <c r="D51" s="44">
        <f>'Per-Passenger Costs'!$B55-'Per-Passenger Costs'!D55</f>
        <v>0</v>
      </c>
      <c r="E51" s="44">
        <f>'Per-Passenger Costs'!$B55-'Per-Passenger Costs'!E55</f>
        <v>0</v>
      </c>
      <c r="F51" s="44">
        <f>'Per-Passenger Costs'!$B55-'Per-Passenger Costs'!F55</f>
        <v>3.3333333333333333E-2</v>
      </c>
      <c r="G51" s="44">
        <f>'Per-Passenger Costs'!$B55-'Per-Passenger Costs'!G55</f>
        <v>3.3333333333333333E-2</v>
      </c>
      <c r="H51" s="44">
        <f>'Per-Passenger Costs'!$B55-'Per-Passenger Costs'!H55</f>
        <v>3.3333333333333333E-2</v>
      </c>
      <c r="I51" s="44">
        <f>'Per-Passenger Costs'!$B55-'Per-Passenger Costs'!I55</f>
        <v>-3.6666666666666653E-3</v>
      </c>
      <c r="J51" s="44">
        <f>'Per-Passenger Costs'!$B55-'Per-Passenger Costs'!J55</f>
        <v>3.0333333333333334E-2</v>
      </c>
      <c r="K51" s="44">
        <f>'Per-Passenger Costs'!$B55-'Per-Passenger Costs'!K55</f>
        <v>3.3333333333333333E-2</v>
      </c>
      <c r="L51" s="79">
        <f>'Per-Passenger Costs'!$B55-'Per-Passenger Costs'!L55</f>
        <v>3.3333333333333333E-2</v>
      </c>
      <c r="M51" s="140" t="str">
        <f>'Per-Passenger Costs'!M55</f>
        <v>External</v>
      </c>
      <c r="N51" s="77"/>
      <c r="O51" s="77"/>
      <c r="P51" s="77"/>
      <c r="Q51" s="77"/>
      <c r="R51" s="77"/>
      <c r="S51" s="77"/>
      <c r="T51" s="77"/>
      <c r="U51" s="77"/>
      <c r="V51" s="77"/>
      <c r="W51" s="77"/>
    </row>
    <row r="52" spans="1:23" x14ac:dyDescent="0.25">
      <c r="A52" s="121" t="str">
        <f>'Per-Passenger Costs'!A56</f>
        <v>Congestion</v>
      </c>
      <c r="B52" s="48">
        <f>'Per-Passenger Costs'!$B56-'Per-Passenger Costs'!B56</f>
        <v>0</v>
      </c>
      <c r="C52" s="44">
        <f>'Per-Passenger Costs'!$B56-'Per-Passenger Costs'!C56</f>
        <v>0</v>
      </c>
      <c r="D52" s="44">
        <f>'Per-Passenger Costs'!$B56-'Per-Passenger Costs'!D56</f>
        <v>0</v>
      </c>
      <c r="E52" s="44">
        <f>'Per-Passenger Costs'!$B56-'Per-Passenger Costs'!E56</f>
        <v>0</v>
      </c>
      <c r="F52" s="44">
        <f>'Per-Passenger Costs'!$B56-'Per-Passenger Costs'!F56</f>
        <v>1.3333333333333334E-2</v>
      </c>
      <c r="G52" s="44">
        <f>'Per-Passenger Costs'!$B56-'Per-Passenger Costs'!G56</f>
        <v>8.333333333333335E-3</v>
      </c>
      <c r="H52" s="44">
        <f>'Per-Passenger Costs'!$B56-'Per-Passenger Costs'!H56</f>
        <v>9.3333333333333341E-3</v>
      </c>
      <c r="I52" s="44">
        <f>'Per-Passenger Costs'!$B56-'Per-Passenger Costs'!I56</f>
        <v>-6.6666666666666662E-3</v>
      </c>
      <c r="J52" s="44">
        <f>'Per-Passenger Costs'!$B56-'Per-Passenger Costs'!J56</f>
        <v>1.2333333333333335E-2</v>
      </c>
      <c r="K52" s="44">
        <f>'Per-Passenger Costs'!$B56-'Per-Passenger Costs'!K56</f>
        <v>1.2333333333333335E-2</v>
      </c>
      <c r="L52" s="79">
        <f>'Per-Passenger Costs'!$B56-'Per-Passenger Costs'!L56</f>
        <v>1.3333333333333334E-2</v>
      </c>
      <c r="M52" s="140" t="str">
        <f>'Per-Passenger Costs'!M56</f>
        <v>External</v>
      </c>
      <c r="N52" s="77"/>
      <c r="O52" s="77"/>
      <c r="P52" s="77"/>
      <c r="Q52" s="77"/>
      <c r="R52" s="77"/>
      <c r="S52" s="77"/>
      <c r="T52" s="77"/>
      <c r="U52" s="77"/>
      <c r="V52" s="77"/>
      <c r="W52" s="77"/>
    </row>
    <row r="53" spans="1:23" x14ac:dyDescent="0.25">
      <c r="A53" s="121" t="str">
        <f>'Per-Passenger Costs'!A57</f>
        <v>Road Facilities</v>
      </c>
      <c r="B53" s="48">
        <f>'Per-Passenger Costs'!$B57-'Per-Passenger Costs'!B57</f>
        <v>0</v>
      </c>
      <c r="C53" s="44">
        <f>'Per-Passenger Costs'!$B57-'Per-Passenger Costs'!C57</f>
        <v>0</v>
      </c>
      <c r="D53" s="44">
        <f>'Per-Passenger Costs'!$B57-'Per-Passenger Costs'!D57</f>
        <v>-2.5333333333333333E-2</v>
      </c>
      <c r="E53" s="44">
        <f>'Per-Passenger Costs'!$B57-'Per-Passenger Costs'!E57</f>
        <v>-6.0000000000000019E-3</v>
      </c>
      <c r="F53" s="44">
        <f>'Per-Passenger Costs'!$B57-'Per-Passenger Costs'!F57</f>
        <v>1.7333333333333333E-2</v>
      </c>
      <c r="G53" s="44">
        <f>'Per-Passenger Costs'!$B57-'Per-Passenger Costs'!G57</f>
        <v>1.1333333333333332E-2</v>
      </c>
      <c r="H53" s="44">
        <f>'Per-Passenger Costs'!$B57-'Per-Passenger Costs'!H57</f>
        <v>1.2533333333333332E-2</v>
      </c>
      <c r="I53" s="44">
        <f>'Per-Passenger Costs'!$B57-'Per-Passenger Costs'!I57</f>
        <v>3.3333333333333322E-3</v>
      </c>
      <c r="J53" s="44">
        <f>'Per-Passenger Costs'!$B57-'Per-Passenger Costs'!J57</f>
        <v>1.5333333333333332E-2</v>
      </c>
      <c r="K53" s="44">
        <f>'Per-Passenger Costs'!$B57-'Per-Passenger Costs'!K57</f>
        <v>1.5333333333333332E-2</v>
      </c>
      <c r="L53" s="79">
        <f>'Per-Passenger Costs'!$B57-'Per-Passenger Costs'!L57</f>
        <v>1.7333333333333333E-2</v>
      </c>
      <c r="M53" s="140" t="str">
        <f>'Per-Passenger Costs'!M57</f>
        <v>External</v>
      </c>
      <c r="N53" s="77"/>
      <c r="O53" s="77"/>
      <c r="P53" s="77"/>
      <c r="Q53" s="77"/>
      <c r="R53" s="77"/>
      <c r="S53" s="77"/>
      <c r="T53" s="77"/>
      <c r="U53" s="77"/>
      <c r="V53" s="77"/>
      <c r="W53" s="77"/>
    </row>
    <row r="54" spans="1:23" x14ac:dyDescent="0.25">
      <c r="A54" s="121" t="str">
        <f>'Per-Passenger Costs'!A58</f>
        <v>Land Value</v>
      </c>
      <c r="B54" s="48">
        <f>'Per-Passenger Costs'!$B58-'Per-Passenger Costs'!B58</f>
        <v>0</v>
      </c>
      <c r="C54" s="44">
        <f>'Per-Passenger Costs'!$B58-'Per-Passenger Costs'!C58</f>
        <v>0</v>
      </c>
      <c r="D54" s="44">
        <f>'Per-Passenger Costs'!$B58-'Per-Passenger Costs'!D58</f>
        <v>0</v>
      </c>
      <c r="E54" s="44">
        <f>'Per-Passenger Costs'!$B58-'Per-Passenger Costs'!E58</f>
        <v>0</v>
      </c>
      <c r="F54" s="44">
        <f>'Per-Passenger Costs'!$B58-'Per-Passenger Costs'!F58</f>
        <v>2.2666666666666668E-2</v>
      </c>
      <c r="G54" s="44">
        <f>'Per-Passenger Costs'!$B58-'Per-Passenger Costs'!G58</f>
        <v>1.8416666666666668E-2</v>
      </c>
      <c r="H54" s="44">
        <f>'Per-Passenger Costs'!$B58-'Per-Passenger Costs'!H58</f>
        <v>1.9266666666666668E-2</v>
      </c>
      <c r="I54" s="44">
        <f>'Per-Passenger Costs'!$B58-'Per-Passenger Costs'!I58</f>
        <v>-1.1333333333333334E-2</v>
      </c>
      <c r="J54" s="44">
        <f>'Per-Passenger Costs'!$B58-'Per-Passenger Costs'!J58</f>
        <v>2.0666666666666667E-2</v>
      </c>
      <c r="K54" s="44">
        <f>'Per-Passenger Costs'!$B58-'Per-Passenger Costs'!K58</f>
        <v>2.0666666666666667E-2</v>
      </c>
      <c r="L54" s="79">
        <f>'Per-Passenger Costs'!$B58-'Per-Passenger Costs'!L58</f>
        <v>2.2666666666666668E-2</v>
      </c>
      <c r="M54" s="140" t="str">
        <f>'Per-Passenger Costs'!M58</f>
        <v>External</v>
      </c>
      <c r="N54" s="77"/>
      <c r="O54" s="77"/>
      <c r="P54" s="77"/>
      <c r="Q54" s="77"/>
      <c r="R54" s="77"/>
      <c r="S54" s="77"/>
      <c r="T54" s="77"/>
      <c r="U54" s="77"/>
      <c r="V54" s="77"/>
      <c r="W54" s="77"/>
    </row>
    <row r="55" spans="1:23" x14ac:dyDescent="0.25">
      <c r="A55" s="121" t="str">
        <f>'Per-Passenger Costs'!A59</f>
        <v>Traffic Services</v>
      </c>
      <c r="B55" s="48">
        <f>'Per-Passenger Costs'!$B59-'Per-Passenger Costs'!B59</f>
        <v>0</v>
      </c>
      <c r="C55" s="44">
        <f>'Per-Passenger Costs'!$B59-'Per-Passenger Costs'!C59</f>
        <v>0</v>
      </c>
      <c r="D55" s="44">
        <f>'Per-Passenger Costs'!$B59-'Per-Passenger Costs'!D59</f>
        <v>0</v>
      </c>
      <c r="E55" s="44">
        <f>'Per-Passenger Costs'!$B59-'Per-Passenger Costs'!E59</f>
        <v>0</v>
      </c>
      <c r="F55" s="44">
        <f>'Per-Passenger Costs'!$B59-'Per-Passenger Costs'!F59</f>
        <v>8.6666666666666663E-3</v>
      </c>
      <c r="G55" s="44">
        <f>'Per-Passenger Costs'!$B59-'Per-Passenger Costs'!G59</f>
        <v>7.0416666666666666E-3</v>
      </c>
      <c r="H55" s="44">
        <f>'Per-Passenger Costs'!$B59-'Per-Passenger Costs'!H59</f>
        <v>7.3666666666666663E-3</v>
      </c>
      <c r="I55" s="44">
        <f>'Per-Passenger Costs'!$B59-'Per-Passenger Costs'!I59</f>
        <v>-4.3333333333333331E-3</v>
      </c>
      <c r="J55" s="44">
        <f>'Per-Passenger Costs'!$B59-'Per-Passenger Costs'!J59</f>
        <v>7.6666666666666662E-3</v>
      </c>
      <c r="K55" s="44">
        <f>'Per-Passenger Costs'!$B59-'Per-Passenger Costs'!K59</f>
        <v>7.6666666666666662E-3</v>
      </c>
      <c r="L55" s="79">
        <f>'Per-Passenger Costs'!$B59-'Per-Passenger Costs'!L59</f>
        <v>7.6666666666666662E-3</v>
      </c>
      <c r="M55" s="140" t="str">
        <f>'Per-Passenger Costs'!M59</f>
        <v>External</v>
      </c>
      <c r="N55" s="77"/>
      <c r="O55" s="77"/>
      <c r="P55" s="77"/>
      <c r="Q55" s="77"/>
      <c r="R55" s="77"/>
      <c r="S55" s="77"/>
      <c r="T55" s="77"/>
      <c r="U55" s="77"/>
      <c r="V55" s="77"/>
      <c r="W55" s="77"/>
    </row>
    <row r="56" spans="1:23" x14ac:dyDescent="0.25">
      <c r="A56" s="121" t="str">
        <f>'Per-Passenger Costs'!A60</f>
        <v>Transport Diversity</v>
      </c>
      <c r="B56" s="48">
        <f>'Per-Passenger Costs'!$B60-'Per-Passenger Costs'!B60</f>
        <v>0</v>
      </c>
      <c r="C56" s="44">
        <f>'Per-Passenger Costs'!$B60-'Per-Passenger Costs'!C60</f>
        <v>0</v>
      </c>
      <c r="D56" s="44">
        <f>'Per-Passenger Costs'!$B60-'Per-Passenger Costs'!D60</f>
        <v>0</v>
      </c>
      <c r="E56" s="44">
        <f>'Per-Passenger Costs'!$B60-'Per-Passenger Costs'!E60</f>
        <v>0</v>
      </c>
      <c r="F56" s="44">
        <f>'Per-Passenger Costs'!$B60-'Per-Passenger Costs'!F60</f>
        <v>4.6666666666666671E-3</v>
      </c>
      <c r="G56" s="44">
        <f>'Per-Passenger Costs'!$B60-'Per-Passenger Costs'!G60</f>
        <v>4.6666666666666671E-3</v>
      </c>
      <c r="H56" s="44">
        <f>'Per-Passenger Costs'!$B60-'Per-Passenger Costs'!H60</f>
        <v>4.6666666666666671E-3</v>
      </c>
      <c r="I56" s="44">
        <f>'Per-Passenger Costs'!$B60-'Per-Passenger Costs'!I60</f>
        <v>-2.3333333333333331E-3</v>
      </c>
      <c r="J56" s="44">
        <f>'Per-Passenger Costs'!$B60-'Per-Passenger Costs'!J60</f>
        <v>4.6666666666666671E-3</v>
      </c>
      <c r="K56" s="44">
        <f>'Per-Passenger Costs'!$B60-'Per-Passenger Costs'!K60</f>
        <v>4.6666666666666671E-3</v>
      </c>
      <c r="L56" s="79">
        <f>'Per-Passenger Costs'!$B60-'Per-Passenger Costs'!L60</f>
        <v>4.6666666666666671E-3</v>
      </c>
      <c r="M56" s="140" t="str">
        <f>'Per-Passenger Costs'!M60</f>
        <v>External</v>
      </c>
      <c r="N56" s="77"/>
      <c r="O56" s="77"/>
      <c r="P56" s="77"/>
      <c r="Q56" s="77"/>
      <c r="R56" s="77"/>
      <c r="S56" s="77"/>
      <c r="T56" s="77"/>
      <c r="U56" s="77"/>
      <c r="V56" s="77"/>
      <c r="W56" s="77"/>
    </row>
    <row r="57" spans="1:23" x14ac:dyDescent="0.25">
      <c r="A57" s="121" t="str">
        <f>'Per-Passenger Costs'!A61</f>
        <v>Air Pollution</v>
      </c>
      <c r="B57" s="48">
        <f>'Per-Passenger Costs'!$B61-'Per-Passenger Costs'!B61</f>
        <v>0</v>
      </c>
      <c r="C57" s="44">
        <f>'Per-Passenger Costs'!$B61-'Per-Passenger Costs'!C61</f>
        <v>6.6666666666666645E-3</v>
      </c>
      <c r="D57" s="44">
        <f>'Per-Passenger Costs'!$B61-'Per-Passenger Costs'!D61</f>
        <v>2.5999999999999999E-2</v>
      </c>
      <c r="E57" s="44">
        <f>'Per-Passenger Costs'!$B61-'Per-Passenger Costs'!E61</f>
        <v>-2.7999999999999997E-2</v>
      </c>
      <c r="F57" s="44">
        <f>'Per-Passenger Costs'!$B61-'Per-Passenger Costs'!F61</f>
        <v>3.2666666666666663E-2</v>
      </c>
      <c r="G57" s="44">
        <f>'Per-Passenger Costs'!$B61-'Per-Passenger Costs'!G61</f>
        <v>1.4666666666666665E-2</v>
      </c>
      <c r="H57" s="44">
        <f>'Per-Passenger Costs'!$B61-'Per-Passenger Costs'!H61</f>
        <v>2.8166666666666666E-2</v>
      </c>
      <c r="I57" s="44">
        <f>'Per-Passenger Costs'!$B61-'Per-Passenger Costs'!I61</f>
        <v>-5.1333333333333328E-2</v>
      </c>
      <c r="J57" s="44">
        <f>'Per-Passenger Costs'!$B61-'Per-Passenger Costs'!J61</f>
        <v>3.4666666666666665E-2</v>
      </c>
      <c r="K57" s="44">
        <f>'Per-Passenger Costs'!$B61-'Per-Passenger Costs'!K61</f>
        <v>3.4666666666666665E-2</v>
      </c>
      <c r="L57" s="79">
        <f>'Per-Passenger Costs'!$B61-'Per-Passenger Costs'!L61</f>
        <v>3.4666666666666665E-2</v>
      </c>
      <c r="M57" s="140" t="str">
        <f>'Per-Passenger Costs'!M61</f>
        <v>External</v>
      </c>
      <c r="N57" s="77"/>
      <c r="O57" s="77"/>
      <c r="P57" s="77"/>
      <c r="Q57" s="77"/>
      <c r="R57" s="77"/>
      <c r="S57" s="77"/>
      <c r="T57" s="77"/>
      <c r="U57" s="77"/>
      <c r="V57" s="77"/>
      <c r="W57" s="77"/>
    </row>
    <row r="58" spans="1:23" x14ac:dyDescent="0.25">
      <c r="A58" s="139" t="s">
        <v>104</v>
      </c>
      <c r="B58" s="48">
        <f>'Per-Passenger Costs'!$B62-'Per-Passenger Costs'!B62</f>
        <v>0</v>
      </c>
      <c r="C58" s="44">
        <f>'Per-Passenger Costs'!$B62-'Per-Passenger Costs'!C62</f>
        <v>2.6666666666666679E-3</v>
      </c>
      <c r="D58" s="44">
        <f>'Per-Passenger Costs'!$B62-'Per-Passenger Costs'!D62</f>
        <v>8.666666666666668E-3</v>
      </c>
      <c r="E58" s="44">
        <f>'Per-Passenger Costs'!$B62-'Per-Passenger Costs'!E62</f>
        <v>-4.6666666666666662E-3</v>
      </c>
      <c r="F58" s="44">
        <f>'Per-Passenger Costs'!$B62-'Per-Passenger Costs'!F62</f>
        <v>1.1333333333333334E-2</v>
      </c>
      <c r="G58" s="44">
        <f>'Per-Passenger Costs'!$B62-'Per-Passenger Costs'!G62</f>
        <v>5.8333333333333501E-4</v>
      </c>
      <c r="H58" s="44">
        <f>'Per-Passenger Costs'!$B62-'Per-Passenger Costs'!H62</f>
        <v>8.5333333333333337E-3</v>
      </c>
      <c r="I58" s="44">
        <f>'Per-Passenger Costs'!$B62-'Per-Passenger Costs'!I62</f>
        <v>2.3333333333333348E-3</v>
      </c>
      <c r="J58" s="44">
        <f>'Per-Passenger Costs'!$B62-'Per-Passenger Costs'!J62</f>
        <v>1.1333333333333334E-2</v>
      </c>
      <c r="K58" s="44">
        <f>'Per-Passenger Costs'!$B62-'Per-Passenger Costs'!K62</f>
        <v>1.1333333333333334E-2</v>
      </c>
      <c r="L58" s="79">
        <f>'Per-Passenger Costs'!$B62-'Per-Passenger Costs'!L62</f>
        <v>1.1333333333333334E-2</v>
      </c>
      <c r="M58" s="126" t="s">
        <v>52</v>
      </c>
      <c r="N58" s="77"/>
      <c r="O58" s="77"/>
      <c r="P58" s="77"/>
      <c r="Q58" s="77"/>
      <c r="R58" s="77"/>
      <c r="S58" s="77"/>
      <c r="T58" s="77"/>
      <c r="U58" s="77"/>
      <c r="V58" s="77"/>
      <c r="W58" s="77"/>
    </row>
    <row r="59" spans="1:23" x14ac:dyDescent="0.25">
      <c r="A59" s="121" t="str">
        <f>'Per-Passenger Costs'!A63</f>
        <v>Noise</v>
      </c>
      <c r="B59" s="48">
        <f>'Per-Passenger Costs'!$B63-'Per-Passenger Costs'!B63</f>
        <v>0</v>
      </c>
      <c r="C59" s="44">
        <f>'Per-Passenger Costs'!$B63-'Per-Passenger Costs'!C63</f>
        <v>0</v>
      </c>
      <c r="D59" s="44">
        <f>'Per-Passenger Costs'!$B63-'Per-Passenger Costs'!D63</f>
        <v>6.0000000000000001E-3</v>
      </c>
      <c r="E59" s="44">
        <f>'Per-Passenger Costs'!$B63-'Per-Passenger Costs'!E63</f>
        <v>0</v>
      </c>
      <c r="F59" s="44">
        <f>'Per-Passenger Costs'!$B63-'Per-Passenger Costs'!F63</f>
        <v>8.6666666666666663E-3</v>
      </c>
      <c r="G59" s="44">
        <f>'Per-Passenger Costs'!$B63-'Per-Passenger Costs'!G63</f>
        <v>4.1666666666666588E-4</v>
      </c>
      <c r="H59" s="44">
        <f>'Per-Passenger Costs'!$B63-'Per-Passenger Costs'!H63</f>
        <v>4.6666666666666662E-3</v>
      </c>
      <c r="I59" s="44">
        <f>'Per-Passenger Costs'!$B63-'Per-Passenger Costs'!I63</f>
        <v>-0.12333333333333334</v>
      </c>
      <c r="J59" s="44">
        <f>'Per-Passenger Costs'!$B63-'Per-Passenger Costs'!J63</f>
        <v>8.6666666666666663E-3</v>
      </c>
      <c r="K59" s="44">
        <f>'Per-Passenger Costs'!$B63-'Per-Passenger Costs'!K63</f>
        <v>8.6666666666666663E-3</v>
      </c>
      <c r="L59" s="79">
        <f>'Per-Passenger Costs'!$B63-'Per-Passenger Costs'!L63</f>
        <v>8.6666666666666663E-3</v>
      </c>
      <c r="M59" s="140" t="str">
        <f>'Per-Passenger Costs'!M63</f>
        <v>External</v>
      </c>
      <c r="N59" s="77"/>
      <c r="O59" s="77"/>
      <c r="P59" s="77"/>
      <c r="Q59" s="77"/>
      <c r="R59" s="77"/>
      <c r="S59" s="77"/>
      <c r="T59" s="77"/>
      <c r="U59" s="77"/>
      <c r="V59" s="77"/>
      <c r="W59" s="77"/>
    </row>
    <row r="60" spans="1:23" x14ac:dyDescent="0.25">
      <c r="A60" s="121" t="str">
        <f>'Per-Passenger Costs'!A64</f>
        <v>Resource Externalities</v>
      </c>
      <c r="B60" s="48">
        <f>'Per-Passenger Costs'!$B64-'Per-Passenger Costs'!B64</f>
        <v>0</v>
      </c>
      <c r="C60" s="44">
        <f>'Per-Passenger Costs'!$B64-'Per-Passenger Costs'!C64</f>
        <v>4.6666666666666662E-3</v>
      </c>
      <c r="D60" s="44">
        <f>'Per-Passenger Costs'!$B64-'Per-Passenger Costs'!D64</f>
        <v>1.6E-2</v>
      </c>
      <c r="E60" s="44">
        <f>'Per-Passenger Costs'!$B64-'Per-Passenger Costs'!E64</f>
        <v>-7.9999999999999967E-3</v>
      </c>
      <c r="F60" s="44">
        <f>'Per-Passenger Costs'!$B64-'Per-Passenger Costs'!F64</f>
        <v>2.5666666666666667E-2</v>
      </c>
      <c r="G60" s="44">
        <f>'Per-Passenger Costs'!$B64-'Per-Passenger Costs'!G64</f>
        <v>1.666666666666667E-3</v>
      </c>
      <c r="H60" s="44">
        <f>'Per-Passenger Costs'!$B64-'Per-Passenger Costs'!H64</f>
        <v>1.9966666666666667E-2</v>
      </c>
      <c r="I60" s="44">
        <f>'Per-Passenger Costs'!$B64-'Per-Passenger Costs'!I64</f>
        <v>1.0666666666666668E-2</v>
      </c>
      <c r="J60" s="44">
        <f>'Per-Passenger Costs'!$B64-'Per-Passenger Costs'!J64</f>
        <v>2.6666666666666668E-2</v>
      </c>
      <c r="K60" s="44">
        <f>'Per-Passenger Costs'!$B64-'Per-Passenger Costs'!K64</f>
        <v>2.6666666666666668E-2</v>
      </c>
      <c r="L60" s="79">
        <f>'Per-Passenger Costs'!$B64-'Per-Passenger Costs'!L64</f>
        <v>2.2666666666666668E-2</v>
      </c>
      <c r="M60" s="140" t="str">
        <f>'Per-Passenger Costs'!M64</f>
        <v>External</v>
      </c>
      <c r="N60" s="77"/>
      <c r="O60" s="77"/>
      <c r="P60" s="77"/>
      <c r="Q60" s="77"/>
      <c r="R60" s="77"/>
      <c r="S60" s="77"/>
      <c r="T60" s="77"/>
      <c r="U60" s="77"/>
      <c r="V60" s="77"/>
      <c r="W60" s="77"/>
    </row>
    <row r="61" spans="1:23" x14ac:dyDescent="0.25">
      <c r="A61" s="121" t="str">
        <f>'Per-Passenger Costs'!A65</f>
        <v>Barrier Effect</v>
      </c>
      <c r="B61" s="48">
        <f>'Per-Passenger Costs'!$B65-'Per-Passenger Costs'!B65</f>
        <v>0</v>
      </c>
      <c r="C61" s="44">
        <f>'Per-Passenger Costs'!$B65-'Per-Passenger Costs'!C65</f>
        <v>0</v>
      </c>
      <c r="D61" s="44">
        <f>'Per-Passenger Costs'!$B65-'Per-Passenger Costs'!D65</f>
        <v>0</v>
      </c>
      <c r="E61" s="44">
        <f>'Per-Passenger Costs'!$B65-'Per-Passenger Costs'!E65</f>
        <v>0</v>
      </c>
      <c r="F61" s="44">
        <f>'Per-Passenger Costs'!$B65-'Per-Passenger Costs'!F65</f>
        <v>0.01</v>
      </c>
      <c r="G61" s="44">
        <f>'Per-Passenger Costs'!$B65-'Per-Passenger Costs'!G65</f>
        <v>6.875E-3</v>
      </c>
      <c r="H61" s="44">
        <f>'Per-Passenger Costs'!$B65-'Per-Passenger Costs'!H65</f>
        <v>7.4999999999999997E-3</v>
      </c>
      <c r="I61" s="44">
        <f>'Per-Passenger Costs'!$B65-'Per-Passenger Costs'!I65</f>
        <v>-4.9999999999999992E-3</v>
      </c>
      <c r="J61" s="44">
        <f>'Per-Passenger Costs'!$B65-'Per-Passenger Costs'!J65</f>
        <v>9.0000000000000011E-3</v>
      </c>
      <c r="K61" s="44">
        <f>'Per-Passenger Costs'!$B65-'Per-Passenger Costs'!K65</f>
        <v>0.01</v>
      </c>
      <c r="L61" s="79">
        <f>'Per-Passenger Costs'!$B65-'Per-Passenger Costs'!L65</f>
        <v>0.01</v>
      </c>
      <c r="M61" s="140" t="str">
        <f>'Per-Passenger Costs'!M65</f>
        <v>External</v>
      </c>
      <c r="N61" s="77"/>
      <c r="O61" s="77"/>
      <c r="P61" s="77"/>
      <c r="Q61" s="77"/>
      <c r="R61" s="77"/>
      <c r="S61" s="77"/>
      <c r="T61" s="77"/>
      <c r="U61" s="77"/>
      <c r="V61" s="77"/>
      <c r="W61" s="77"/>
    </row>
    <row r="62" spans="1:23" x14ac:dyDescent="0.25">
      <c r="A62" s="121" t="str">
        <f>'Per-Passenger Costs'!A66</f>
        <v>Land Use Impacts</v>
      </c>
      <c r="B62" s="48">
        <f>'Per-Passenger Costs'!$B66-'Per-Passenger Costs'!B66</f>
        <v>0</v>
      </c>
      <c r="C62" s="44">
        <f>'Per-Passenger Costs'!$B66-'Per-Passenger Costs'!C66</f>
        <v>0</v>
      </c>
      <c r="D62" s="44">
        <f>'Per-Passenger Costs'!$B66-'Per-Passenger Costs'!D66</f>
        <v>0</v>
      </c>
      <c r="E62" s="44">
        <f>'Per-Passenger Costs'!$B66-'Per-Passenger Costs'!E66</f>
        <v>0</v>
      </c>
      <c r="F62" s="44">
        <f>'Per-Passenger Costs'!$B66-'Per-Passenger Costs'!F66</f>
        <v>5.5333333333333339E-2</v>
      </c>
      <c r="G62" s="44">
        <f>'Per-Passenger Costs'!$B66-'Per-Passenger Costs'!G66</f>
        <v>5.5333333333333339E-2</v>
      </c>
      <c r="H62" s="44">
        <f>'Per-Passenger Costs'!$B66-'Per-Passenger Costs'!H66</f>
        <v>5.5333333333333339E-2</v>
      </c>
      <c r="I62" s="44">
        <f>'Per-Passenger Costs'!$B66-'Per-Passenger Costs'!I66</f>
        <v>-2.7666666666666666E-2</v>
      </c>
      <c r="J62" s="44">
        <f>'Per-Passenger Costs'!$B66-'Per-Passenger Costs'!J66</f>
        <v>5.5333333333333339E-2</v>
      </c>
      <c r="K62" s="44">
        <f>'Per-Passenger Costs'!$B66-'Per-Passenger Costs'!K66</f>
        <v>5.5333333333333339E-2</v>
      </c>
      <c r="L62" s="79">
        <f>'Per-Passenger Costs'!$B66-'Per-Passenger Costs'!L66</f>
        <v>-2.7666666666666666E-2</v>
      </c>
      <c r="M62" s="140" t="str">
        <f>'Per-Passenger Costs'!M66</f>
        <v>External</v>
      </c>
      <c r="N62" s="77"/>
      <c r="O62" s="77"/>
      <c r="P62" s="77"/>
      <c r="Q62" s="77"/>
      <c r="R62" s="77"/>
      <c r="S62" s="77"/>
      <c r="T62" s="77"/>
      <c r="U62" s="77"/>
      <c r="V62" s="77"/>
      <c r="W62" s="77"/>
    </row>
    <row r="63" spans="1:23" x14ac:dyDescent="0.25">
      <c r="A63" s="121" t="str">
        <f>'Per-Passenger Costs'!A67</f>
        <v>Water Pollution</v>
      </c>
      <c r="B63" s="48">
        <f>'Per-Passenger Costs'!$B67-'Per-Passenger Costs'!B67</f>
        <v>0</v>
      </c>
      <c r="C63" s="44">
        <f>'Per-Passenger Costs'!$B67-'Per-Passenger Costs'!C67</f>
        <v>0</v>
      </c>
      <c r="D63" s="44">
        <f>'Per-Passenger Costs'!$B67-'Per-Passenger Costs'!D67</f>
        <v>4.6666666666666671E-3</v>
      </c>
      <c r="E63" s="44">
        <f>'Per-Passenger Costs'!$B67-'Per-Passenger Costs'!E67</f>
        <v>0</v>
      </c>
      <c r="F63" s="44">
        <f>'Per-Passenger Costs'!$B67-'Per-Passenger Costs'!F67</f>
        <v>9.3333333333333341E-3</v>
      </c>
      <c r="G63" s="44">
        <f>'Per-Passenger Costs'!$B67-'Per-Passenger Costs'!G67</f>
        <v>7.5833333333333343E-3</v>
      </c>
      <c r="H63" s="44">
        <f>'Per-Passenger Costs'!$B67-'Per-Passenger Costs'!H67</f>
        <v>8.6333333333333349E-3</v>
      </c>
      <c r="I63" s="44">
        <f>'Per-Passenger Costs'!$B67-'Per-Passenger Costs'!I67</f>
        <v>-4.6666666666666662E-3</v>
      </c>
      <c r="J63" s="44">
        <f>'Per-Passenger Costs'!$B67-'Per-Passenger Costs'!J67</f>
        <v>9.3333333333333341E-3</v>
      </c>
      <c r="K63" s="44">
        <f>'Per-Passenger Costs'!$B67-'Per-Passenger Costs'!K67</f>
        <v>9.3333333333333341E-3</v>
      </c>
      <c r="L63" s="79">
        <f>'Per-Passenger Costs'!$B67-'Per-Passenger Costs'!L67</f>
        <v>9.3333333333333341E-3</v>
      </c>
      <c r="M63" s="140" t="str">
        <f>'Per-Passenger Costs'!M67</f>
        <v>External</v>
      </c>
      <c r="N63" s="77"/>
      <c r="O63" s="77"/>
      <c r="P63" s="77"/>
      <c r="Q63" s="77"/>
      <c r="R63" s="77"/>
      <c r="S63" s="77"/>
      <c r="T63" s="77"/>
      <c r="U63" s="77"/>
      <c r="V63" s="77"/>
      <c r="W63" s="77"/>
    </row>
    <row r="64" spans="1:23" ht="13" thickBot="1" x14ac:dyDescent="0.3">
      <c r="A64" s="121" t="str">
        <f>'Per-Passenger Costs'!A68</f>
        <v>Waste</v>
      </c>
      <c r="B64" s="50">
        <f>'Per-Passenger Costs'!$B68-'Per-Passenger Costs'!B68</f>
        <v>0</v>
      </c>
      <c r="C64" s="51">
        <f>'Per-Passenger Costs'!$B68-'Per-Passenger Costs'!C68</f>
        <v>0</v>
      </c>
      <c r="D64" s="51">
        <f>'Per-Passenger Costs'!$B68-'Per-Passenger Costs'!D68</f>
        <v>0</v>
      </c>
      <c r="E64" s="51">
        <f>'Per-Passenger Costs'!$B68-'Per-Passenger Costs'!E68</f>
        <v>0</v>
      </c>
      <c r="F64" s="51">
        <f>'Per-Passenger Costs'!$B68-'Per-Passenger Costs'!F68</f>
        <v>2.6666666666666668E-4</v>
      </c>
      <c r="G64" s="51">
        <f>'Per-Passenger Costs'!$B68-'Per-Passenger Costs'!G68</f>
        <v>2.1666666666666668E-4</v>
      </c>
      <c r="H64" s="51">
        <f>'Per-Passenger Costs'!$B68-'Per-Passenger Costs'!H68</f>
        <v>2.2666666666666668E-4</v>
      </c>
      <c r="I64" s="51">
        <f>'Per-Passenger Costs'!$B68-'Per-Passenger Costs'!I68</f>
        <v>-1.3333333333333334E-4</v>
      </c>
      <c r="J64" s="51">
        <f>'Per-Passenger Costs'!$B68-'Per-Passenger Costs'!J68</f>
        <v>2.6666666666666668E-4</v>
      </c>
      <c r="K64" s="51">
        <f>'Per-Passenger Costs'!$B68-'Per-Passenger Costs'!K68</f>
        <v>2.6666666666666668E-4</v>
      </c>
      <c r="L64" s="80">
        <f>'Per-Passenger Costs'!$B68-'Per-Passenger Costs'!L68</f>
        <v>2.6666666666666668E-4</v>
      </c>
      <c r="M64" s="140" t="str">
        <f>'Per-Passenger Costs'!M68</f>
        <v>External</v>
      </c>
      <c r="N64" s="77"/>
      <c r="O64" s="77"/>
      <c r="P64" s="77"/>
      <c r="Q64" s="77"/>
      <c r="R64" s="77"/>
      <c r="S64" s="77"/>
      <c r="T64" s="77"/>
      <c r="U64" s="77"/>
      <c r="V64" s="77"/>
      <c r="W64" s="77"/>
    </row>
    <row r="65" spans="1:23" ht="13.5" thickBot="1" x14ac:dyDescent="0.35">
      <c r="A65" s="59" t="str">
        <f>'Per-Passenger Costs'!A72</f>
        <v>Totals</v>
      </c>
      <c r="B65" s="63">
        <f t="shared" ref="B65:L65" si="2">SUM(B42:B64)</f>
        <v>0</v>
      </c>
      <c r="C65" s="63">
        <f t="shared" si="2"/>
        <v>6.6333333333333355E-2</v>
      </c>
      <c r="D65" s="63">
        <f t="shared" si="2"/>
        <v>-5.599999999999998E-2</v>
      </c>
      <c r="E65" s="63">
        <f t="shared" si="2"/>
        <v>-0.14733333333333326</v>
      </c>
      <c r="F65" s="63">
        <f t="shared" si="2"/>
        <v>0.63326666666666653</v>
      </c>
      <c r="G65" s="63">
        <f t="shared" si="2"/>
        <v>-6.5283333333333277E-2</v>
      </c>
      <c r="H65" s="63">
        <f t="shared" si="2"/>
        <v>-6.9373333333333231E-2</v>
      </c>
      <c r="I65" s="63">
        <f t="shared" si="2"/>
        <v>-0.90413333333333323</v>
      </c>
      <c r="J65" s="63">
        <f t="shared" si="2"/>
        <v>0.42026666666666679</v>
      </c>
      <c r="K65" s="63">
        <f t="shared" si="2"/>
        <v>-0.11673333333333349</v>
      </c>
      <c r="L65" s="63">
        <f t="shared" si="2"/>
        <v>0.44626666666666664</v>
      </c>
      <c r="M65" s="141" t="s">
        <v>16</v>
      </c>
      <c r="N65" s="77"/>
      <c r="O65" s="77"/>
      <c r="P65" s="77"/>
      <c r="Q65" s="77"/>
      <c r="R65" s="77"/>
      <c r="S65" s="77"/>
      <c r="T65" s="77"/>
      <c r="U65" s="77"/>
      <c r="V65" s="77"/>
      <c r="W65" s="77"/>
    </row>
    <row r="66" spans="1:23" x14ac:dyDescent="0.25">
      <c r="A66" s="77" t="s">
        <v>116</v>
      </c>
      <c r="B66" s="226">
        <f>B44+B47+B49+B51+B52+B53+B54+B55+B56+B57+B58+B59+B60+B61+B62+B63+B64</f>
        <v>0</v>
      </c>
      <c r="C66" s="226">
        <f t="shared" ref="C66:L66" si="3">C44+C47+C49+C51+C52+C53+C54+C55+C56+C57+C58+C59+C60+C61+C62+C63+C64</f>
        <v>1.7333333333333333E-2</v>
      </c>
      <c r="D66" s="226">
        <f t="shared" si="3"/>
        <v>3.6000000000000004E-2</v>
      </c>
      <c r="E66" s="226">
        <f t="shared" si="3"/>
        <v>-4.6666666666666662E-2</v>
      </c>
      <c r="F66" s="226">
        <f t="shared" si="3"/>
        <v>0.28993333333333338</v>
      </c>
      <c r="G66" s="226">
        <f>G44+G47+G49+G51+G52+G53+G54+G55+G56+G57+G58+G59+G60+G61+G62+G63+G64</f>
        <v>-0.15586666666666665</v>
      </c>
      <c r="H66" s="226">
        <f>H44+H47+H49+H51+H52+H53+H54+H55+H56+H57+H58+H59+H60+H61+H62+H63+H64</f>
        <v>-0.15300666666666662</v>
      </c>
      <c r="I66" s="226">
        <f t="shared" si="3"/>
        <v>-0.28946666666666665</v>
      </c>
      <c r="J66" s="226">
        <f t="shared" si="3"/>
        <v>0.37493333333333334</v>
      </c>
      <c r="K66" s="226">
        <f t="shared" si="3"/>
        <v>0.52393333333333325</v>
      </c>
      <c r="L66" s="226">
        <f t="shared" si="3"/>
        <v>0.20493333333333333</v>
      </c>
      <c r="M66" s="77"/>
      <c r="N66" s="77"/>
      <c r="O66" s="77"/>
      <c r="P66" s="77"/>
      <c r="Q66" s="77"/>
      <c r="R66" s="77"/>
      <c r="S66" s="77"/>
      <c r="T66" s="77"/>
      <c r="U66" s="77"/>
      <c r="V66" s="77"/>
      <c r="W66" s="77"/>
    </row>
    <row r="67" spans="1:23" x14ac:dyDescent="0.25">
      <c r="A67" s="77"/>
      <c r="B67" s="77"/>
      <c r="C67" s="77"/>
      <c r="D67" s="77"/>
      <c r="E67" s="77"/>
      <c r="F67" s="77"/>
      <c r="G67" s="77"/>
      <c r="H67" s="77"/>
      <c r="I67" s="77"/>
      <c r="J67" s="77"/>
      <c r="K67" s="77"/>
      <c r="L67" s="77"/>
      <c r="M67" s="77"/>
      <c r="N67" s="77"/>
      <c r="O67" s="77"/>
      <c r="P67" s="77"/>
      <c r="Q67" s="77"/>
      <c r="R67" s="77"/>
      <c r="S67" s="77"/>
      <c r="T67" s="77"/>
      <c r="U67" s="77"/>
      <c r="V67" s="77"/>
      <c r="W67" s="77"/>
    </row>
    <row r="68" spans="1:23" ht="13.5" thickBot="1" x14ac:dyDescent="0.35">
      <c r="A68" s="1" t="str">
        <f>'Per-Passenger Costs'!A75</f>
        <v>Table 3, Rural Travel</v>
      </c>
      <c r="B68" s="77" t="str">
        <f>'Per-Passenger Costs'!B75</f>
        <v xml:space="preserve"> </v>
      </c>
      <c r="C68" s="104" t="str">
        <f>'Per-Passenger Costs'!C75</f>
        <v>2007 U.S. Dollars per mile</v>
      </c>
      <c r="D68" s="77"/>
      <c r="E68" s="77" t="str">
        <f>'Per-Passenger Costs'!E75</f>
        <v xml:space="preserve"> </v>
      </c>
      <c r="F68" s="77" t="str">
        <f>'Per-Passenger Costs'!F75</f>
        <v xml:space="preserve"> </v>
      </c>
      <c r="G68" s="77" t="str">
        <f>'Per-Passenger Costs'!G75</f>
        <v xml:space="preserve"> </v>
      </c>
      <c r="H68" s="77" t="str">
        <f>'Per-Passenger Costs'!H75</f>
        <v xml:space="preserve"> </v>
      </c>
      <c r="I68" s="77" t="str">
        <f>'Per-Passenger Costs'!I75</f>
        <v xml:space="preserve"> </v>
      </c>
      <c r="J68" s="77" t="str">
        <f>'Per-Passenger Costs'!J75</f>
        <v xml:space="preserve"> </v>
      </c>
      <c r="K68" s="77" t="str">
        <f>'Per-Passenger Costs'!K75</f>
        <v xml:space="preserve"> </v>
      </c>
      <c r="L68" s="77" t="str">
        <f>'Per-Passenger Costs'!L75</f>
        <v xml:space="preserve"> </v>
      </c>
      <c r="M68" s="77" t="str">
        <f>'Per-Passenger Costs'!M75</f>
        <v xml:space="preserve"> </v>
      </c>
      <c r="N68" s="77"/>
      <c r="O68" s="77"/>
      <c r="P68" s="77"/>
      <c r="Q68" s="77"/>
      <c r="R68" s="77"/>
      <c r="S68" s="77"/>
      <c r="T68" s="77"/>
      <c r="U68" s="77"/>
      <c r="V68" s="77"/>
      <c r="W68" s="77"/>
    </row>
    <row r="69" spans="1:23" ht="25.5" thickBot="1" x14ac:dyDescent="0.3">
      <c r="A69" s="115" t="str">
        <f>'Per-Passenger Costs'!A76</f>
        <v>Mode</v>
      </c>
      <c r="B69" s="247" t="str">
        <f>B12</f>
        <v>Peak Shifting</v>
      </c>
      <c r="C69" s="245" t="str">
        <f>'Per-Passenger Costs'!C76</f>
        <v>Compact Car</v>
      </c>
      <c r="D69" s="245" t="str">
        <f>'Per-Passenger Costs'!D76</f>
        <v>Electric Car</v>
      </c>
      <c r="E69" s="245" t="str">
        <f>'Per-Passenger Costs'!E76</f>
        <v>Van or Pickup</v>
      </c>
      <c r="F69" s="245" t="str">
        <f>'Per-Passenger Costs'!F76</f>
        <v>Rideshare Passenger</v>
      </c>
      <c r="G69" s="245" t="str">
        <f>'Per-Passenger Costs'!G76</f>
        <v>Diesel Bus</v>
      </c>
      <c r="H69" s="245" t="str">
        <f>'Per-Passenger Costs'!H76</f>
        <v>Electric Trolley</v>
      </c>
      <c r="I69" s="245" t="str">
        <f>'Per-Passenger Costs'!I76</f>
        <v>Motor-cycle</v>
      </c>
      <c r="J69" s="245" t="str">
        <f>'Per-Passenger Costs'!J76</f>
        <v>Bicycle</v>
      </c>
      <c r="K69" s="245" t="str">
        <f>'Per-Passenger Costs'!K76</f>
        <v>Walk</v>
      </c>
      <c r="L69" s="246" t="str">
        <f>'Per-Passenger Costs'!L76</f>
        <v>Telework</v>
      </c>
      <c r="M69" s="114" t="str">
        <f>'Per-Passenger Costs'!M76</f>
        <v>Distribution</v>
      </c>
      <c r="N69" s="77"/>
      <c r="O69" s="77"/>
      <c r="P69" s="77"/>
      <c r="Q69" s="77"/>
      <c r="R69" s="77"/>
      <c r="S69" s="77"/>
      <c r="T69" s="77"/>
      <c r="U69" s="77"/>
      <c r="V69" s="77"/>
      <c r="W69" s="77"/>
    </row>
    <row r="70" spans="1:23" x14ac:dyDescent="0.25">
      <c r="A70" s="133" t="str">
        <f>'Per-Passenger Costs'!A78</f>
        <v>Vehicle Ownership</v>
      </c>
      <c r="B70" s="45">
        <f>'Per-Passenger Costs'!$B78-'Per-Passenger Costs'!B78</f>
        <v>0</v>
      </c>
      <c r="C70" s="46">
        <f>'Per-Passenger Costs'!$B78-'Per-Passenger Costs'!C78</f>
        <v>2.200000000000002E-2</v>
      </c>
      <c r="D70" s="46">
        <f>'Per-Passenger Costs'!$B78-'Per-Passenger Costs'!D78</f>
        <v>-4.6000000000000013E-2</v>
      </c>
      <c r="E70" s="46">
        <f>'Per-Passenger Costs'!$B78-'Per-Passenger Costs'!E78</f>
        <v>-5.4666666666666641E-2</v>
      </c>
      <c r="F70" s="46">
        <f>'Per-Passenger Costs'!$B78-'Per-Passenger Costs'!F78</f>
        <v>0.18133333333333335</v>
      </c>
      <c r="G70" s="46">
        <f>'Per-Passenger Costs'!$B78-'Per-Passenger Costs'!G78</f>
        <v>0.18133333333333335</v>
      </c>
      <c r="H70" s="46">
        <f>'Per-Passenger Costs'!$B78-'Per-Passenger Costs'!H78</f>
        <v>0.18133333333333335</v>
      </c>
      <c r="I70" s="46">
        <f>'Per-Passenger Costs'!$B78-'Per-Passenger Costs'!I78</f>
        <v>-0.15166666666666667</v>
      </c>
      <c r="J70" s="46">
        <f>'Per-Passenger Costs'!$B78-'Per-Passenger Costs'!J78</f>
        <v>0.11533333333333334</v>
      </c>
      <c r="K70" s="46">
        <f>'Per-Passenger Costs'!$B78-'Per-Passenger Costs'!K78</f>
        <v>0.18133333333333335</v>
      </c>
      <c r="L70" s="47">
        <f>'Per-Passenger Costs'!$B78-'Per-Passenger Costs'!L78</f>
        <v>-8.2666666666666666E-2</v>
      </c>
      <c r="M70" s="140" t="str">
        <f>'Per-Passenger Costs'!M78</f>
        <v>Internal-Fixed</v>
      </c>
      <c r="N70" s="77"/>
      <c r="O70" s="77"/>
      <c r="P70" s="77"/>
      <c r="Q70" s="77"/>
      <c r="R70" s="77"/>
      <c r="S70" s="77"/>
      <c r="T70" s="77"/>
      <c r="U70" s="77"/>
      <c r="V70" s="77"/>
      <c r="W70" s="77"/>
    </row>
    <row r="71" spans="1:23" x14ac:dyDescent="0.25">
      <c r="A71" s="128" t="str">
        <f>'Per-Passenger Costs'!A79</f>
        <v>Vehicle Operation</v>
      </c>
      <c r="B71" s="48">
        <f>'Per-Passenger Costs'!$B79-'Per-Passenger Costs'!B79</f>
        <v>0</v>
      </c>
      <c r="C71" s="44">
        <f>'Per-Passenger Costs'!$B79-'Per-Passenger Costs'!C79</f>
        <v>2.6666666666666658E-2</v>
      </c>
      <c r="D71" s="44">
        <f>'Per-Passenger Costs'!$B79-'Per-Passenger Costs'!D79</f>
        <v>-3.8666666666666696E-2</v>
      </c>
      <c r="E71" s="44">
        <f>'Per-Passenger Costs'!$B79-'Per-Passenger Costs'!E79</f>
        <v>-3.8666666666666696E-2</v>
      </c>
      <c r="F71" s="44">
        <f>'Per-Passenger Costs'!$B79-'Per-Passenger Costs'!F79</f>
        <v>9.2999999999999985E-2</v>
      </c>
      <c r="G71" s="44">
        <f>'Per-Passenger Costs'!$B79-'Per-Passenger Costs'!G79</f>
        <v>-0.18120000000000003</v>
      </c>
      <c r="H71" s="44">
        <f>'Per-Passenger Costs'!$B79-'Per-Passenger Costs'!H79</f>
        <v>-8.4200000000000011E-2</v>
      </c>
      <c r="I71" s="44">
        <f>'Per-Passenger Costs'!$B79-'Per-Passenger Costs'!I79</f>
        <v>2.9999999999999985E-2</v>
      </c>
      <c r="J71" s="44">
        <f>'Per-Passenger Costs'!$B79-'Per-Passenger Costs'!J79</f>
        <v>6.9999999999999993E-2</v>
      </c>
      <c r="K71" s="44">
        <f>'Per-Passenger Costs'!$B79-'Per-Passenger Costs'!K79</f>
        <v>4.299999999999999E-2</v>
      </c>
      <c r="L71" s="49">
        <f>'Per-Passenger Costs'!$B79-'Per-Passenger Costs'!L79</f>
        <v>9.5999999999999988E-2</v>
      </c>
      <c r="M71" s="140" t="str">
        <f>'Per-Passenger Costs'!M79</f>
        <v>Internal-Variable</v>
      </c>
      <c r="N71" s="77"/>
      <c r="O71" s="77"/>
      <c r="P71" s="77"/>
      <c r="Q71" s="77"/>
      <c r="R71" s="77"/>
      <c r="S71" s="77"/>
      <c r="T71" s="77"/>
      <c r="U71" s="77"/>
      <c r="V71" s="77"/>
      <c r="W71" s="77"/>
    </row>
    <row r="72" spans="1:23" x14ac:dyDescent="0.25">
      <c r="A72" s="128" t="str">
        <f>'Per-Passenger Costs'!A80</f>
        <v>Operating Subsidy</v>
      </c>
      <c r="B72" s="48">
        <f>'Per-Passenger Costs'!$B80-'Per-Passenger Costs'!B80</f>
        <v>0</v>
      </c>
      <c r="C72" s="44">
        <f>'Per-Passenger Costs'!$B80-'Per-Passenger Costs'!C80</f>
        <v>0</v>
      </c>
      <c r="D72" s="44">
        <f>'Per-Passenger Costs'!$B80-'Per-Passenger Costs'!D80</f>
        <v>0</v>
      </c>
      <c r="E72" s="44">
        <f>'Per-Passenger Costs'!$B80-'Per-Passenger Costs'!E80</f>
        <v>0</v>
      </c>
      <c r="F72" s="44">
        <f>'Per-Passenger Costs'!$B80-'Per-Passenger Costs'!F80</f>
        <v>0</v>
      </c>
      <c r="G72" s="44">
        <f>'Per-Passenger Costs'!$B80-'Per-Passenger Costs'!G80</f>
        <v>-0.32999999999999996</v>
      </c>
      <c r="H72" s="44">
        <f>'Per-Passenger Costs'!$B80-'Per-Passenger Costs'!H80</f>
        <v>-0.38279999999999997</v>
      </c>
      <c r="I72" s="44">
        <f>'Per-Passenger Costs'!$B80-'Per-Passenger Costs'!I80</f>
        <v>0</v>
      </c>
      <c r="J72" s="44">
        <f>'Per-Passenger Costs'!$B80-'Per-Passenger Costs'!J80</f>
        <v>0</v>
      </c>
      <c r="K72" s="44">
        <f>'Per-Passenger Costs'!$B80-'Per-Passenger Costs'!K80</f>
        <v>0</v>
      </c>
      <c r="L72" s="49">
        <f>'Per-Passenger Costs'!$B80-'Per-Passenger Costs'!L80</f>
        <v>0</v>
      </c>
      <c r="M72" s="140" t="str">
        <f>'Per-Passenger Costs'!M80</f>
        <v>External</v>
      </c>
      <c r="N72" s="77"/>
      <c r="O72" s="77"/>
      <c r="P72" s="77"/>
      <c r="Q72" s="77"/>
      <c r="R72" s="77"/>
      <c r="S72" s="77"/>
      <c r="T72" s="77"/>
      <c r="U72" s="77"/>
      <c r="V72" s="77"/>
      <c r="W72" s="77"/>
    </row>
    <row r="73" spans="1:23" x14ac:dyDescent="0.25">
      <c r="A73" s="128" t="str">
        <f>'Per-Passenger Costs'!A81</f>
        <v>Travel Time</v>
      </c>
      <c r="B73" s="48">
        <f>'Per-Passenger Costs'!$B81-'Per-Passenger Costs'!B81</f>
        <v>0</v>
      </c>
      <c r="C73" s="44">
        <f>'Per-Passenger Costs'!$B81-'Per-Passenger Costs'!C81</f>
        <v>0</v>
      </c>
      <c r="D73" s="44">
        <f>'Per-Passenger Costs'!$B81-'Per-Passenger Costs'!D81</f>
        <v>0</v>
      </c>
      <c r="E73" s="44">
        <f>'Per-Passenger Costs'!$B81-'Per-Passenger Costs'!E81</f>
        <v>0</v>
      </c>
      <c r="F73" s="44">
        <f>'Per-Passenger Costs'!$B81-'Per-Passenger Costs'!F81</f>
        <v>0</v>
      </c>
      <c r="G73" s="44">
        <f>'Per-Passenger Costs'!$B81-'Per-Passenger Costs'!G81</f>
        <v>-0.13750000000000001</v>
      </c>
      <c r="H73" s="44">
        <f>'Per-Passenger Costs'!$B81-'Per-Passenger Costs'!H81</f>
        <v>-0.13750000000000001</v>
      </c>
      <c r="I73" s="44">
        <f>'Per-Passenger Costs'!$B81-'Per-Passenger Costs'!I81</f>
        <v>0</v>
      </c>
      <c r="J73" s="44">
        <f>'Per-Passenger Costs'!$B81-'Per-Passenger Costs'!J81</f>
        <v>-0.3125</v>
      </c>
      <c r="K73" s="44">
        <f>'Per-Passenger Costs'!$B81-'Per-Passenger Costs'!K81</f>
        <v>-1.1875</v>
      </c>
      <c r="L73" s="49">
        <f>'Per-Passenger Costs'!$B81-'Per-Passenger Costs'!L81</f>
        <v>6.25E-2</v>
      </c>
      <c r="M73" s="140" t="str">
        <f>'Per-Passenger Costs'!M81</f>
        <v>Internal-Variable</v>
      </c>
      <c r="N73" s="77"/>
      <c r="O73" s="77"/>
      <c r="P73" s="77"/>
      <c r="Q73" s="77"/>
      <c r="R73" s="77"/>
      <c r="S73" s="77"/>
      <c r="T73" s="77"/>
      <c r="U73" s="77"/>
      <c r="V73" s="77"/>
      <c r="W73" s="77"/>
    </row>
    <row r="74" spans="1:23" x14ac:dyDescent="0.25">
      <c r="A74" s="128" t="str">
        <f>'Per-Passenger Costs'!A82</f>
        <v>Internal Crash</v>
      </c>
      <c r="B74" s="48">
        <f>'Per-Passenger Costs'!$B82-'Per-Passenger Costs'!B82</f>
        <v>0</v>
      </c>
      <c r="C74" s="44">
        <f>'Per-Passenger Costs'!$B82-'Per-Passenger Costs'!C82</f>
        <v>-9.000000000000008E-3</v>
      </c>
      <c r="D74" s="44">
        <f>'Per-Passenger Costs'!$B82-'Per-Passenger Costs'!D82</f>
        <v>0</v>
      </c>
      <c r="E74" s="44">
        <f>'Per-Passenger Costs'!$B82-'Per-Passenger Costs'!E82</f>
        <v>0</v>
      </c>
      <c r="F74" s="44">
        <f>'Per-Passenger Costs'!$B82-'Per-Passenger Costs'!F82</f>
        <v>0</v>
      </c>
      <c r="G74" s="44">
        <f>'Per-Passenger Costs'!$B82-'Per-Passenger Costs'!G82</f>
        <v>7.9000000000000001E-2</v>
      </c>
      <c r="H74" s="44">
        <f>'Per-Passenger Costs'!$B82-'Per-Passenger Costs'!H82</f>
        <v>7.9000000000000001E-2</v>
      </c>
      <c r="I74" s="44">
        <f>'Per-Passenger Costs'!$B82-'Per-Passenger Costs'!I82</f>
        <v>-0.49399999999999994</v>
      </c>
      <c r="J74" s="44">
        <f>'Per-Passenger Costs'!$B82-'Per-Passenger Costs'!J82</f>
        <v>0</v>
      </c>
      <c r="K74" s="44">
        <f>'Per-Passenger Costs'!$B82-'Per-Passenger Costs'!K82</f>
        <v>0</v>
      </c>
      <c r="L74" s="49">
        <f>'Per-Passenger Costs'!$B82-'Per-Passenger Costs'!L82</f>
        <v>8.3000000000000004E-2</v>
      </c>
      <c r="M74" s="140" t="str">
        <f>'Per-Passenger Costs'!M82</f>
        <v>Internal-Variable</v>
      </c>
      <c r="N74" s="77"/>
      <c r="O74" s="77"/>
      <c r="P74" s="77"/>
      <c r="Q74" s="77"/>
      <c r="R74" s="77"/>
      <c r="S74" s="77"/>
      <c r="T74" s="77"/>
      <c r="U74" s="77"/>
      <c r="V74" s="77"/>
      <c r="W74" s="77"/>
    </row>
    <row r="75" spans="1:23" x14ac:dyDescent="0.25">
      <c r="A75" s="128" t="str">
        <f>'Per-Passenger Costs'!A83</f>
        <v>External Crash</v>
      </c>
      <c r="B75" s="48">
        <f>'Per-Passenger Costs'!$B83-'Per-Passenger Costs'!B83</f>
        <v>0</v>
      </c>
      <c r="C75" s="44">
        <f>'Per-Passenger Costs'!$B83-'Per-Passenger Costs'!C83</f>
        <v>1.3333333333333322E-3</v>
      </c>
      <c r="D75" s="44">
        <f>'Per-Passenger Costs'!$B83-'Per-Passenger Costs'!D83</f>
        <v>0</v>
      </c>
      <c r="E75" s="44">
        <f>'Per-Passenger Costs'!$B83-'Per-Passenger Costs'!E83</f>
        <v>0</v>
      </c>
      <c r="F75" s="44">
        <f>'Per-Passenger Costs'!$B83-'Per-Passenger Costs'!F83</f>
        <v>3.6666666666666667E-2</v>
      </c>
      <c r="G75" s="44">
        <f>'Per-Passenger Costs'!$B83-'Per-Passenger Costs'!G83</f>
        <v>-1.6133333333333333E-2</v>
      </c>
      <c r="H75" s="44">
        <f>'Per-Passenger Costs'!$B83-'Per-Passenger Costs'!H83</f>
        <v>1.0266666666666667E-2</v>
      </c>
      <c r="I75" s="44">
        <f>'Per-Passenger Costs'!$B83-'Per-Passenger Costs'!I83</f>
        <v>-6.5333333333333327E-2</v>
      </c>
      <c r="J75" s="44">
        <f>'Per-Passenger Costs'!$B83-'Per-Passenger Costs'!J83</f>
        <v>3.3666666666666664E-2</v>
      </c>
      <c r="K75" s="44">
        <f>'Per-Passenger Costs'!$B83-'Per-Passenger Costs'!K83</f>
        <v>3.3666666666666664E-2</v>
      </c>
      <c r="L75" s="49">
        <f>'Per-Passenger Costs'!$B83-'Per-Passenger Costs'!L83</f>
        <v>3.6666666666666667E-2</v>
      </c>
      <c r="M75" s="140" t="str">
        <f>'Per-Passenger Costs'!M83</f>
        <v>External</v>
      </c>
      <c r="N75" s="77"/>
      <c r="O75" s="77"/>
      <c r="P75" s="77"/>
      <c r="Q75" s="77"/>
      <c r="R75" s="77"/>
      <c r="S75" s="77"/>
      <c r="T75" s="77"/>
      <c r="U75" s="77"/>
      <c r="V75" s="77"/>
      <c r="W75" s="77"/>
    </row>
    <row r="76" spans="1:23" x14ac:dyDescent="0.25">
      <c r="A76" s="8" t="s">
        <v>109</v>
      </c>
      <c r="B76" s="48">
        <f>'Per-Passenger Costs'!$B84-'Per-Passenger Costs'!B84</f>
        <v>0</v>
      </c>
      <c r="C76" s="44">
        <f>'Per-Passenger Costs'!$B84-'Per-Passenger Costs'!C84</f>
        <v>0</v>
      </c>
      <c r="D76" s="44">
        <f>'Per-Passenger Costs'!$B84-'Per-Passenger Costs'!D84</f>
        <v>0</v>
      </c>
      <c r="E76" s="44">
        <f>'Per-Passenger Costs'!$B84-'Per-Passenger Costs'!E84</f>
        <v>0</v>
      </c>
      <c r="F76" s="44">
        <f>'Per-Passenger Costs'!$B84-'Per-Passenger Costs'!F84</f>
        <v>0</v>
      </c>
      <c r="G76" s="44">
        <f>'Per-Passenger Costs'!$B84-'Per-Passenger Costs'!G84</f>
        <v>0</v>
      </c>
      <c r="H76" s="44">
        <f>'Per-Passenger Costs'!$B84-'Per-Passenger Costs'!H84</f>
        <v>0</v>
      </c>
      <c r="I76" s="44">
        <f>'Per-Passenger Costs'!$B84-'Per-Passenger Costs'!I84</f>
        <v>0</v>
      </c>
      <c r="J76" s="44">
        <f>'Per-Passenger Costs'!$B84-'Per-Passenger Costs'!J84</f>
        <v>9.5000000000000001E-2</v>
      </c>
      <c r="K76" s="44">
        <f>'Per-Passenger Costs'!$B84-'Per-Passenger Costs'!K84</f>
        <v>0.24</v>
      </c>
      <c r="L76" s="49">
        <f>'Per-Passenger Costs'!$B84-'Per-Passenger Costs'!L84</f>
        <v>0</v>
      </c>
      <c r="M76" s="126" t="s">
        <v>51</v>
      </c>
      <c r="N76" s="77"/>
      <c r="O76" s="77"/>
      <c r="P76" s="77"/>
      <c r="Q76" s="77"/>
      <c r="R76" s="77"/>
      <c r="S76" s="77"/>
      <c r="T76" s="77"/>
      <c r="U76" s="77"/>
      <c r="V76" s="77"/>
      <c r="W76" s="77"/>
    </row>
    <row r="77" spans="1:23" x14ac:dyDescent="0.25">
      <c r="A77" s="8" t="s">
        <v>108</v>
      </c>
      <c r="B77" s="48">
        <f>'Per-Passenger Costs'!$B85-'Per-Passenger Costs'!B85</f>
        <v>0</v>
      </c>
      <c r="C77" s="44">
        <f>'Per-Passenger Costs'!$B85-'Per-Passenger Costs'!C85</f>
        <v>0</v>
      </c>
      <c r="D77" s="44">
        <f>'Per-Passenger Costs'!$B85-'Per-Passenger Costs'!D85</f>
        <v>0</v>
      </c>
      <c r="E77" s="44">
        <f>'Per-Passenger Costs'!$B85-'Per-Passenger Costs'!E85</f>
        <v>0</v>
      </c>
      <c r="F77" s="44">
        <f>'Per-Passenger Costs'!$B85-'Per-Passenger Costs'!F85</f>
        <v>0</v>
      </c>
      <c r="G77" s="44">
        <f>'Per-Passenger Costs'!$B85-'Per-Passenger Costs'!G85</f>
        <v>0</v>
      </c>
      <c r="H77" s="44">
        <f>'Per-Passenger Costs'!$B85-'Per-Passenger Costs'!H85</f>
        <v>0</v>
      </c>
      <c r="I77" s="44">
        <f>'Per-Passenger Costs'!$B85-'Per-Passenger Costs'!I85</f>
        <v>0</v>
      </c>
      <c r="J77" s="44">
        <f>'Per-Passenger Costs'!$B85-'Per-Passenger Costs'!J85</f>
        <v>9.5000000000000001E-2</v>
      </c>
      <c r="K77" s="44">
        <f>'Per-Passenger Costs'!$B85-'Per-Passenger Costs'!K85</f>
        <v>0.24</v>
      </c>
      <c r="L77" s="49">
        <f>'Per-Passenger Costs'!$B85-'Per-Passenger Costs'!L85</f>
        <v>0</v>
      </c>
      <c r="M77" s="126" t="s">
        <v>52</v>
      </c>
      <c r="N77" s="77"/>
      <c r="O77" s="77"/>
      <c r="P77" s="77"/>
      <c r="Q77" s="77"/>
      <c r="R77" s="77"/>
      <c r="S77" s="77"/>
      <c r="T77" s="77"/>
      <c r="U77" s="77"/>
      <c r="V77" s="77"/>
      <c r="W77" s="77"/>
    </row>
    <row r="78" spans="1:23" x14ac:dyDescent="0.25">
      <c r="A78" s="128" t="str">
        <f>'Per-Passenger Costs'!A86</f>
        <v>Internal Parking</v>
      </c>
      <c r="B78" s="48">
        <f>'Per-Passenger Costs'!$B86-'Per-Passenger Costs'!B86</f>
        <v>0</v>
      </c>
      <c r="C78" s="44">
        <f>'Per-Passenger Costs'!$B86-'Per-Passenger Costs'!C86</f>
        <v>2.0000000000000018E-3</v>
      </c>
      <c r="D78" s="44">
        <f>'Per-Passenger Costs'!$B86-'Per-Passenger Costs'!D86</f>
        <v>0</v>
      </c>
      <c r="E78" s="44">
        <f>'Per-Passenger Costs'!$B86-'Per-Passenger Costs'!E86</f>
        <v>0</v>
      </c>
      <c r="F78" s="44">
        <f>'Per-Passenger Costs'!$B86-'Per-Passenger Costs'!F86</f>
        <v>2.6666666666666668E-2</v>
      </c>
      <c r="G78" s="44">
        <f>'Per-Passenger Costs'!$B86-'Per-Passenger Costs'!G86</f>
        <v>2.6666666666666668E-2</v>
      </c>
      <c r="H78" s="44">
        <f>'Per-Passenger Costs'!$B86-'Per-Passenger Costs'!H86</f>
        <v>2.6666666666666668E-2</v>
      </c>
      <c r="I78" s="44">
        <f>'Per-Passenger Costs'!$B86-'Per-Passenger Costs'!I86</f>
        <v>-5.3333333333333323E-3</v>
      </c>
      <c r="J78" s="44">
        <f>'Per-Passenger Costs'!$B86-'Per-Passenger Costs'!J86</f>
        <v>2.466666666666667E-2</v>
      </c>
      <c r="K78" s="44">
        <f>'Per-Passenger Costs'!$B86-'Per-Passenger Costs'!K86</f>
        <v>2.6666666666666668E-2</v>
      </c>
      <c r="L78" s="49">
        <f>'Per-Passenger Costs'!$B86-'Per-Passenger Costs'!L86</f>
        <v>2.6666666666666668E-2</v>
      </c>
      <c r="M78" s="140" t="str">
        <f>'Per-Passenger Costs'!M86</f>
        <v>Internal-Fixed</v>
      </c>
      <c r="N78" s="77"/>
      <c r="O78" s="77"/>
      <c r="P78" s="77"/>
      <c r="Q78" s="77"/>
      <c r="R78" s="77"/>
      <c r="S78" s="77"/>
      <c r="T78" s="77"/>
      <c r="U78" s="77"/>
      <c r="V78" s="77"/>
      <c r="W78" s="77"/>
    </row>
    <row r="79" spans="1:23" x14ac:dyDescent="0.25">
      <c r="A79" s="128" t="str">
        <f>'Per-Passenger Costs'!A87</f>
        <v>External Parking</v>
      </c>
      <c r="B79" s="48">
        <f>'Per-Passenger Costs'!$B87-'Per-Passenger Costs'!B87</f>
        <v>0</v>
      </c>
      <c r="C79" s="44">
        <f>'Per-Passenger Costs'!$B87-'Per-Passenger Costs'!C87</f>
        <v>6.666666666666661E-4</v>
      </c>
      <c r="D79" s="44">
        <f>'Per-Passenger Costs'!$B87-'Per-Passenger Costs'!D87</f>
        <v>0</v>
      </c>
      <c r="E79" s="44">
        <f>'Per-Passenger Costs'!$B87-'Per-Passenger Costs'!E87</f>
        <v>0</v>
      </c>
      <c r="F79" s="44">
        <f>'Per-Passenger Costs'!$B87-'Per-Passenger Costs'!F87</f>
        <v>1.6666666666666666E-2</v>
      </c>
      <c r="G79" s="44">
        <f>'Per-Passenger Costs'!$B87-'Per-Passenger Costs'!G87</f>
        <v>1.6666666666666666E-2</v>
      </c>
      <c r="H79" s="44">
        <f>'Per-Passenger Costs'!$B87-'Per-Passenger Costs'!H87</f>
        <v>1.6666666666666666E-2</v>
      </c>
      <c r="I79" s="44">
        <f>'Per-Passenger Costs'!$B87-'Per-Passenger Costs'!I87</f>
        <v>-1.3333333333333322E-3</v>
      </c>
      <c r="J79" s="44">
        <f>'Per-Passenger Costs'!$B87-'Per-Passenger Costs'!J87</f>
        <v>1.5666666666666666E-2</v>
      </c>
      <c r="K79" s="44">
        <f>'Per-Passenger Costs'!$B87-'Per-Passenger Costs'!K87</f>
        <v>1.6666666666666666E-2</v>
      </c>
      <c r="L79" s="49">
        <f>'Per-Passenger Costs'!$B87-'Per-Passenger Costs'!L87</f>
        <v>1.6666666666666666E-2</v>
      </c>
      <c r="M79" s="140" t="str">
        <f>'Per-Passenger Costs'!M87</f>
        <v>External</v>
      </c>
      <c r="N79" s="77"/>
      <c r="O79" s="77"/>
      <c r="P79" s="77"/>
      <c r="Q79" s="77"/>
      <c r="R79" s="77"/>
      <c r="S79" s="77"/>
      <c r="T79" s="77"/>
      <c r="U79" s="77"/>
      <c r="V79" s="77"/>
      <c r="W79" s="77"/>
    </row>
    <row r="80" spans="1:23" x14ac:dyDescent="0.25">
      <c r="A80" s="128" t="str">
        <f>'Per-Passenger Costs'!A88</f>
        <v>Congestion</v>
      </c>
      <c r="B80" s="48">
        <f>'Per-Passenger Costs'!$B88-'Per-Passenger Costs'!B88</f>
        <v>0</v>
      </c>
      <c r="C80" s="44">
        <f>'Per-Passenger Costs'!$B88-'Per-Passenger Costs'!C88</f>
        <v>0</v>
      </c>
      <c r="D80" s="44">
        <f>'Per-Passenger Costs'!$B88-'Per-Passenger Costs'!D88</f>
        <v>0</v>
      </c>
      <c r="E80" s="44">
        <f>'Per-Passenger Costs'!$B88-'Per-Passenger Costs'!E88</f>
        <v>0</v>
      </c>
      <c r="F80" s="44">
        <f>'Per-Passenger Costs'!$B88-'Per-Passenger Costs'!F88</f>
        <v>0</v>
      </c>
      <c r="G80" s="44">
        <f>'Per-Passenger Costs'!$B88-'Per-Passenger Costs'!G88</f>
        <v>0</v>
      </c>
      <c r="H80" s="44">
        <f>'Per-Passenger Costs'!$B88-'Per-Passenger Costs'!H88</f>
        <v>0</v>
      </c>
      <c r="I80" s="44">
        <f>'Per-Passenger Costs'!$B88-'Per-Passenger Costs'!I88</f>
        <v>0</v>
      </c>
      <c r="J80" s="44">
        <f>'Per-Passenger Costs'!$B88-'Per-Passenger Costs'!J88</f>
        <v>0</v>
      </c>
      <c r="K80" s="44">
        <f>'Per-Passenger Costs'!$B88-'Per-Passenger Costs'!K88</f>
        <v>0</v>
      </c>
      <c r="L80" s="49">
        <f>'Per-Passenger Costs'!$B88-'Per-Passenger Costs'!L88</f>
        <v>0</v>
      </c>
      <c r="M80" s="140" t="str">
        <f>'Per-Passenger Costs'!M88</f>
        <v>External</v>
      </c>
      <c r="N80" s="77"/>
      <c r="O80" s="77"/>
      <c r="P80" s="77"/>
      <c r="Q80" s="77"/>
      <c r="R80" s="77"/>
      <c r="S80" s="77"/>
      <c r="T80" s="77"/>
      <c r="U80" s="77"/>
      <c r="V80" s="77"/>
      <c r="W80" s="77"/>
    </row>
    <row r="81" spans="1:23" x14ac:dyDescent="0.25">
      <c r="A81" s="128" t="str">
        <f>'Per-Passenger Costs'!A89</f>
        <v>Road Facilities</v>
      </c>
      <c r="B81" s="48">
        <f>'Per-Passenger Costs'!$B89-'Per-Passenger Costs'!B89</f>
        <v>0</v>
      </c>
      <c r="C81" s="44">
        <f>'Per-Passenger Costs'!$B89-'Per-Passenger Costs'!C89</f>
        <v>0</v>
      </c>
      <c r="D81" s="44">
        <f>'Per-Passenger Costs'!$B89-'Per-Passenger Costs'!D89</f>
        <v>-1.4666666666666666E-2</v>
      </c>
      <c r="E81" s="44">
        <f>'Per-Passenger Costs'!$B89-'Per-Passenger Costs'!E89</f>
        <v>-3.333333333333334E-3</v>
      </c>
      <c r="F81" s="44">
        <f>'Per-Passenger Costs'!$B89-'Per-Passenger Costs'!F89</f>
        <v>1.0666666666666666E-2</v>
      </c>
      <c r="G81" s="44">
        <f>'Per-Passenger Costs'!$B89-'Per-Passenger Costs'!G89</f>
        <v>4.8666666666666658E-3</v>
      </c>
      <c r="H81" s="44">
        <f>'Per-Passenger Costs'!$B89-'Per-Passenger Costs'!H89</f>
        <v>7.7666666666666665E-3</v>
      </c>
      <c r="I81" s="44">
        <f>'Per-Passenger Costs'!$B89-'Per-Passenger Costs'!I89</f>
        <v>2.6666666666666661E-3</v>
      </c>
      <c r="J81" s="44">
        <f>'Per-Passenger Costs'!$B89-'Per-Passenger Costs'!J89</f>
        <v>9.6666666666666672E-3</v>
      </c>
      <c r="K81" s="44">
        <f>'Per-Passenger Costs'!$B89-'Per-Passenger Costs'!K89</f>
        <v>9.6666666666666672E-3</v>
      </c>
      <c r="L81" s="49">
        <f>'Per-Passenger Costs'!$B89-'Per-Passenger Costs'!L89</f>
        <v>1.0666666666666666E-2</v>
      </c>
      <c r="M81" s="140" t="str">
        <f>'Per-Passenger Costs'!M89</f>
        <v>External</v>
      </c>
      <c r="N81" s="77"/>
      <c r="O81" s="77"/>
      <c r="P81" s="77"/>
      <c r="Q81" s="77"/>
      <c r="R81" s="77"/>
      <c r="S81" s="77"/>
      <c r="T81" s="77"/>
      <c r="U81" s="77"/>
      <c r="V81" s="77"/>
      <c r="W81" s="77"/>
    </row>
    <row r="82" spans="1:23" x14ac:dyDescent="0.25">
      <c r="A82" s="128" t="str">
        <f>'Per-Passenger Costs'!A90</f>
        <v>Land Value</v>
      </c>
      <c r="B82" s="48">
        <f>'Per-Passenger Costs'!$B90-'Per-Passenger Costs'!B90</f>
        <v>0</v>
      </c>
      <c r="C82" s="44">
        <f>'Per-Passenger Costs'!$B90-'Per-Passenger Costs'!C90</f>
        <v>0</v>
      </c>
      <c r="D82" s="44">
        <f>'Per-Passenger Costs'!$B90-'Per-Passenger Costs'!D90</f>
        <v>0</v>
      </c>
      <c r="E82" s="44">
        <f>'Per-Passenger Costs'!$B90-'Per-Passenger Costs'!E90</f>
        <v>0</v>
      </c>
      <c r="F82" s="44">
        <f>'Per-Passenger Costs'!$B90-'Per-Passenger Costs'!F90</f>
        <v>2.2666666666666668E-2</v>
      </c>
      <c r="G82" s="44">
        <f>'Per-Passenger Costs'!$B90-'Per-Passenger Costs'!G90</f>
        <v>1.5866666666666668E-2</v>
      </c>
      <c r="H82" s="44">
        <f>'Per-Passenger Costs'!$B90-'Per-Passenger Costs'!H90</f>
        <v>1.9266666666666668E-2</v>
      </c>
      <c r="I82" s="44">
        <f>'Per-Passenger Costs'!$B90-'Per-Passenger Costs'!I90</f>
        <v>-1.1333333333333334E-2</v>
      </c>
      <c r="J82" s="44">
        <f>'Per-Passenger Costs'!$B90-'Per-Passenger Costs'!J90</f>
        <v>2.0666666666666667E-2</v>
      </c>
      <c r="K82" s="44">
        <f>'Per-Passenger Costs'!$B90-'Per-Passenger Costs'!K90</f>
        <v>2.0666666666666667E-2</v>
      </c>
      <c r="L82" s="49">
        <f>'Per-Passenger Costs'!$B90-'Per-Passenger Costs'!L90</f>
        <v>2.2666666666666668E-2</v>
      </c>
      <c r="M82" s="140" t="str">
        <f>'Per-Passenger Costs'!M90</f>
        <v>External</v>
      </c>
      <c r="N82" s="77"/>
      <c r="O82" s="77"/>
      <c r="P82" s="77"/>
      <c r="Q82" s="77"/>
      <c r="R82" s="77"/>
      <c r="S82" s="77"/>
      <c r="T82" s="77"/>
      <c r="U82" s="77"/>
      <c r="V82" s="77"/>
      <c r="W82" s="77"/>
    </row>
    <row r="83" spans="1:23" x14ac:dyDescent="0.25">
      <c r="A83" s="128" t="str">
        <f>'Per-Passenger Costs'!A91</f>
        <v>Traffic Services</v>
      </c>
      <c r="B83" s="48">
        <f>'Per-Passenger Costs'!$B91-'Per-Passenger Costs'!B91</f>
        <v>0</v>
      </c>
      <c r="C83" s="44">
        <f>'Per-Passenger Costs'!$B91-'Per-Passenger Costs'!C91</f>
        <v>0</v>
      </c>
      <c r="D83" s="44">
        <f>'Per-Passenger Costs'!$B91-'Per-Passenger Costs'!D91</f>
        <v>0</v>
      </c>
      <c r="E83" s="44">
        <f>'Per-Passenger Costs'!$B91-'Per-Passenger Costs'!E91</f>
        <v>0</v>
      </c>
      <c r="F83" s="44">
        <f>'Per-Passenger Costs'!$B91-'Per-Passenger Costs'!F91</f>
        <v>4.6666666666666671E-3</v>
      </c>
      <c r="G83" s="44">
        <f>'Per-Passenger Costs'!$B91-'Per-Passenger Costs'!G91</f>
        <v>3.2666666666666669E-3</v>
      </c>
      <c r="H83" s="44">
        <f>'Per-Passenger Costs'!$B91-'Per-Passenger Costs'!H91</f>
        <v>3.966666666666667E-3</v>
      </c>
      <c r="I83" s="44">
        <f>'Per-Passenger Costs'!$B91-'Per-Passenger Costs'!I91</f>
        <v>-2.3333333333333331E-3</v>
      </c>
      <c r="J83" s="44">
        <f>'Per-Passenger Costs'!$B91-'Per-Passenger Costs'!J91</f>
        <v>4.6666666666666671E-3</v>
      </c>
      <c r="K83" s="44">
        <f>'Per-Passenger Costs'!$B91-'Per-Passenger Costs'!K91</f>
        <v>4.6666666666666671E-3</v>
      </c>
      <c r="L83" s="49">
        <f>'Per-Passenger Costs'!$B91-'Per-Passenger Costs'!L91</f>
        <v>4.6666666666666671E-3</v>
      </c>
      <c r="M83" s="140" t="str">
        <f>'Per-Passenger Costs'!M91</f>
        <v>External</v>
      </c>
      <c r="N83" s="77"/>
      <c r="O83" s="77"/>
      <c r="P83" s="77"/>
      <c r="Q83" s="77"/>
      <c r="R83" s="77"/>
      <c r="S83" s="77"/>
      <c r="T83" s="77"/>
      <c r="U83" s="77"/>
      <c r="V83" s="77"/>
      <c r="W83" s="77"/>
    </row>
    <row r="84" spans="1:23" x14ac:dyDescent="0.25">
      <c r="A84" s="128" t="str">
        <f>'Per-Passenger Costs'!A92</f>
        <v>Transport Diversity</v>
      </c>
      <c r="B84" s="48">
        <f>'Per-Passenger Costs'!$B92-'Per-Passenger Costs'!B92</f>
        <v>0</v>
      </c>
      <c r="C84" s="44">
        <f>'Per-Passenger Costs'!$B92-'Per-Passenger Costs'!C92</f>
        <v>0</v>
      </c>
      <c r="D84" s="44">
        <f>'Per-Passenger Costs'!$B92-'Per-Passenger Costs'!D92</f>
        <v>0</v>
      </c>
      <c r="E84" s="44">
        <f>'Per-Passenger Costs'!$B92-'Per-Passenger Costs'!E92</f>
        <v>0</v>
      </c>
      <c r="F84" s="44">
        <f>'Per-Passenger Costs'!$B92-'Per-Passenger Costs'!F92</f>
        <v>4.6666666666666671E-3</v>
      </c>
      <c r="G84" s="44">
        <f>'Per-Passenger Costs'!$B92-'Per-Passenger Costs'!G92</f>
        <v>4.6666666666666671E-3</v>
      </c>
      <c r="H84" s="44">
        <f>'Per-Passenger Costs'!$B92-'Per-Passenger Costs'!H92</f>
        <v>4.6666666666666671E-3</v>
      </c>
      <c r="I84" s="44">
        <f>'Per-Passenger Costs'!$B92-'Per-Passenger Costs'!I92</f>
        <v>-2.3333333333333331E-3</v>
      </c>
      <c r="J84" s="44">
        <f>'Per-Passenger Costs'!$B92-'Per-Passenger Costs'!J92</f>
        <v>4.6666666666666671E-3</v>
      </c>
      <c r="K84" s="44">
        <f>'Per-Passenger Costs'!$B92-'Per-Passenger Costs'!K92</f>
        <v>4.6666666666666671E-3</v>
      </c>
      <c r="L84" s="49">
        <f>'Per-Passenger Costs'!$B92-'Per-Passenger Costs'!L92</f>
        <v>4.6666666666666671E-3</v>
      </c>
      <c r="M84" s="140" t="str">
        <f>'Per-Passenger Costs'!M92</f>
        <v>External</v>
      </c>
      <c r="N84" s="77"/>
      <c r="O84" s="77"/>
      <c r="P84" s="77"/>
      <c r="Q84" s="77"/>
      <c r="R84" s="77"/>
      <c r="S84" s="77"/>
      <c r="T84" s="77"/>
      <c r="U84" s="77"/>
      <c r="V84" s="77"/>
      <c r="W84" s="77"/>
    </row>
    <row r="85" spans="1:23" x14ac:dyDescent="0.25">
      <c r="A85" s="128" t="str">
        <f>'Per-Passenger Costs'!A93</f>
        <v>Air Pollution</v>
      </c>
      <c r="B85" s="48">
        <f>'Per-Passenger Costs'!$B93-'Per-Passenger Costs'!B93</f>
        <v>0</v>
      </c>
      <c r="C85" s="44">
        <f>'Per-Passenger Costs'!$B93-'Per-Passenger Costs'!C93</f>
        <v>6.6666666666666654E-4</v>
      </c>
      <c r="D85" s="44">
        <f>'Per-Passenger Costs'!$B93-'Per-Passenger Costs'!D93</f>
        <v>2E-3</v>
      </c>
      <c r="E85" s="44">
        <f>'Per-Passenger Costs'!$B93-'Per-Passenger Costs'!E93</f>
        <v>-2.0000000000000005E-3</v>
      </c>
      <c r="F85" s="44">
        <f>'Per-Passenger Costs'!$B93-'Per-Passenger Costs'!F93</f>
        <v>2.6666666666666666E-3</v>
      </c>
      <c r="G85" s="44">
        <f>'Per-Passenger Costs'!$B93-'Per-Passenger Costs'!G93</f>
        <v>6.6666666666666697E-5</v>
      </c>
      <c r="H85" s="44">
        <f>'Per-Passenger Costs'!$B93-'Per-Passenger Costs'!H93</f>
        <v>2.1666666666666666E-3</v>
      </c>
      <c r="I85" s="44">
        <f>'Per-Passenger Costs'!$B93-'Per-Passenger Costs'!I93</f>
        <v>-3.3333333333333335E-3</v>
      </c>
      <c r="J85" s="44">
        <f>'Per-Passenger Costs'!$B93-'Per-Passenger Costs'!J93</f>
        <v>2.6666666666666666E-3</v>
      </c>
      <c r="K85" s="44">
        <f>'Per-Passenger Costs'!$B93-'Per-Passenger Costs'!K93</f>
        <v>2.6666666666666666E-3</v>
      </c>
      <c r="L85" s="49">
        <f>'Per-Passenger Costs'!$B93-'Per-Passenger Costs'!L93</f>
        <v>2.6666666666666666E-3</v>
      </c>
      <c r="M85" s="140" t="str">
        <f>'Per-Passenger Costs'!M93</f>
        <v>External</v>
      </c>
      <c r="N85" s="77"/>
      <c r="O85" s="77"/>
      <c r="P85" s="77"/>
      <c r="Q85" s="77"/>
      <c r="R85" s="77"/>
      <c r="S85" s="77"/>
      <c r="T85" s="77"/>
      <c r="U85" s="77"/>
      <c r="V85" s="77"/>
      <c r="W85" s="77"/>
    </row>
    <row r="86" spans="1:23" x14ac:dyDescent="0.25">
      <c r="A86" s="139" t="s">
        <v>104</v>
      </c>
      <c r="B86" s="48">
        <f>'Per-Passenger Costs'!$B94-'Per-Passenger Costs'!B94</f>
        <v>0</v>
      </c>
      <c r="C86" s="44">
        <f>'Per-Passenger Costs'!$B94-'Per-Passenger Costs'!C94</f>
        <v>2E-3</v>
      </c>
      <c r="D86" s="44">
        <f>'Per-Passenger Costs'!$B94-'Per-Passenger Costs'!D94</f>
        <v>7.3333333333333341E-3</v>
      </c>
      <c r="E86" s="44">
        <f>'Per-Passenger Costs'!$B94-'Per-Passenger Costs'!E94</f>
        <v>-4.0000000000000001E-3</v>
      </c>
      <c r="F86" s="44">
        <f>'Per-Passenger Costs'!$B94-'Per-Passenger Costs'!F94</f>
        <v>0.01</v>
      </c>
      <c r="G86" s="44">
        <f>'Per-Passenger Costs'!$B94-'Per-Passenger Costs'!G94</f>
        <v>-5.4000000000000003E-3</v>
      </c>
      <c r="H86" s="44">
        <f>'Per-Passenger Costs'!$B94-'Per-Passenger Costs'!H94</f>
        <v>7.4000000000000003E-3</v>
      </c>
      <c r="I86" s="44">
        <f>'Per-Passenger Costs'!$B94-'Per-Passenger Costs'!I94</f>
        <v>2E-3</v>
      </c>
      <c r="J86" s="44">
        <f>'Per-Passenger Costs'!$B94-'Per-Passenger Costs'!J94</f>
        <v>0.01</v>
      </c>
      <c r="K86" s="44">
        <f>'Per-Passenger Costs'!$B94-'Per-Passenger Costs'!K94</f>
        <v>0.01</v>
      </c>
      <c r="L86" s="49">
        <f>'Per-Passenger Costs'!$B94-'Per-Passenger Costs'!L94</f>
        <v>0.01</v>
      </c>
      <c r="M86" s="126" t="s">
        <v>52</v>
      </c>
      <c r="N86" s="77"/>
      <c r="O86" s="77"/>
      <c r="P86" s="77"/>
      <c r="Q86" s="77"/>
      <c r="R86" s="77"/>
      <c r="S86" s="77"/>
      <c r="T86" s="77"/>
      <c r="U86" s="77"/>
      <c r="V86" s="77"/>
      <c r="W86" s="77"/>
    </row>
    <row r="87" spans="1:23" x14ac:dyDescent="0.25">
      <c r="A87" s="128" t="str">
        <f>'Per-Passenger Costs'!A95</f>
        <v>Noise</v>
      </c>
      <c r="B87" s="48">
        <f>'Per-Passenger Costs'!$B95-'Per-Passenger Costs'!B95</f>
        <v>0</v>
      </c>
      <c r="C87" s="44">
        <f>'Per-Passenger Costs'!$B95-'Per-Passenger Costs'!C95</f>
        <v>0</v>
      </c>
      <c r="D87" s="44">
        <f>'Per-Passenger Costs'!$B95-'Per-Passenger Costs'!D95</f>
        <v>2.0000000000000005E-3</v>
      </c>
      <c r="E87" s="44">
        <f>'Per-Passenger Costs'!$B95-'Per-Passenger Costs'!E95</f>
        <v>0</v>
      </c>
      <c r="F87" s="44">
        <f>'Per-Passenger Costs'!$B95-'Per-Passenger Costs'!F95</f>
        <v>4.6666666666666671E-3</v>
      </c>
      <c r="G87" s="44">
        <f>'Per-Passenger Costs'!$B95-'Per-Passenger Costs'!G95</f>
        <v>-1.9333333333333329E-3</v>
      </c>
      <c r="H87" s="44">
        <f>'Per-Passenger Costs'!$B95-'Per-Passenger Costs'!H95</f>
        <v>2.666666666666667E-3</v>
      </c>
      <c r="I87" s="44">
        <f>'Per-Passenger Costs'!$B95-'Per-Passenger Costs'!I95</f>
        <v>-6.1333333333333337E-2</v>
      </c>
      <c r="J87" s="44">
        <f>'Per-Passenger Costs'!$B95-'Per-Passenger Costs'!J95</f>
        <v>4.6666666666666671E-3</v>
      </c>
      <c r="K87" s="44">
        <f>'Per-Passenger Costs'!$B95-'Per-Passenger Costs'!K95</f>
        <v>4.6666666666666671E-3</v>
      </c>
      <c r="L87" s="49">
        <f>'Per-Passenger Costs'!$B95-'Per-Passenger Costs'!L95</f>
        <v>4.6666666666666671E-3</v>
      </c>
      <c r="M87" s="140" t="str">
        <f>'Per-Passenger Costs'!M95</f>
        <v>External</v>
      </c>
      <c r="N87" s="77"/>
      <c r="O87" s="77"/>
      <c r="P87" s="77"/>
      <c r="Q87" s="77"/>
      <c r="R87" s="77"/>
      <c r="S87" s="77"/>
      <c r="T87" s="77"/>
      <c r="U87" s="77"/>
      <c r="V87" s="77"/>
      <c r="W87" s="77"/>
    </row>
    <row r="88" spans="1:23" x14ac:dyDescent="0.25">
      <c r="A88" s="128" t="str">
        <f>'Per-Passenger Costs'!A96</f>
        <v>Resource Externalities</v>
      </c>
      <c r="B88" s="48">
        <f>'Per-Passenger Costs'!$B96-'Per-Passenger Costs'!B96</f>
        <v>0</v>
      </c>
      <c r="C88" s="44">
        <f>'Per-Passenger Costs'!$B96-'Per-Passenger Costs'!C96</f>
        <v>4.0000000000000001E-3</v>
      </c>
      <c r="D88" s="44">
        <f>'Per-Passenger Costs'!$B96-'Per-Passenger Costs'!D96</f>
        <v>1.3333333333333334E-2</v>
      </c>
      <c r="E88" s="44">
        <f>'Per-Passenger Costs'!$B96-'Per-Passenger Costs'!E96</f>
        <v>-6.6666666666666645E-3</v>
      </c>
      <c r="F88" s="44">
        <f>'Per-Passenger Costs'!$B96-'Per-Passenger Costs'!F96</f>
        <v>2.1666666666666667E-2</v>
      </c>
      <c r="G88" s="44">
        <f>'Per-Passenger Costs'!$B96-'Per-Passenger Costs'!G96</f>
        <v>-1.0933333333333337E-2</v>
      </c>
      <c r="H88" s="44">
        <f>'Per-Passenger Costs'!$B96-'Per-Passenger Costs'!H96</f>
        <v>1.7066666666666667E-2</v>
      </c>
      <c r="I88" s="44">
        <f>'Per-Passenger Costs'!$B96-'Per-Passenger Costs'!I96</f>
        <v>9.6666666666666689E-3</v>
      </c>
      <c r="J88" s="44">
        <f>'Per-Passenger Costs'!$B96-'Per-Passenger Costs'!J96</f>
        <v>2.2666666666666668E-2</v>
      </c>
      <c r="K88" s="44">
        <f>'Per-Passenger Costs'!$B96-'Per-Passenger Costs'!K96</f>
        <v>2.2666666666666668E-2</v>
      </c>
      <c r="L88" s="49">
        <f>'Per-Passenger Costs'!$B96-'Per-Passenger Costs'!L96</f>
        <v>1.8666666666666668E-2</v>
      </c>
      <c r="M88" s="140" t="str">
        <f>'Per-Passenger Costs'!M96</f>
        <v>External</v>
      </c>
      <c r="N88" s="77"/>
      <c r="O88" s="77"/>
      <c r="P88" s="77"/>
      <c r="Q88" s="77"/>
      <c r="R88" s="77"/>
      <c r="S88" s="77"/>
      <c r="T88" s="77"/>
      <c r="U88" s="77"/>
      <c r="V88" s="77"/>
      <c r="W88" s="77"/>
    </row>
    <row r="89" spans="1:23" x14ac:dyDescent="0.25">
      <c r="A89" s="128" t="str">
        <f>'Per-Passenger Costs'!A97</f>
        <v>Barrier Effect</v>
      </c>
      <c r="B89" s="48">
        <f>'Per-Passenger Costs'!$B97-'Per-Passenger Costs'!B97</f>
        <v>0</v>
      </c>
      <c r="C89" s="44">
        <f>'Per-Passenger Costs'!$B97-'Per-Passenger Costs'!C97</f>
        <v>0</v>
      </c>
      <c r="D89" s="44">
        <f>'Per-Passenger Costs'!$B97-'Per-Passenger Costs'!D97</f>
        <v>0</v>
      </c>
      <c r="E89" s="44">
        <f>'Per-Passenger Costs'!$B97-'Per-Passenger Costs'!E97</f>
        <v>0</v>
      </c>
      <c r="F89" s="44">
        <f>'Per-Passenger Costs'!$B97-'Per-Passenger Costs'!F97</f>
        <v>5.3333333333333332E-3</v>
      </c>
      <c r="G89" s="44">
        <f>'Per-Passenger Costs'!$B97-'Per-Passenger Costs'!G97</f>
        <v>2.7333333333333333E-3</v>
      </c>
      <c r="H89" s="44">
        <f>'Per-Passenger Costs'!$B97-'Per-Passenger Costs'!H97</f>
        <v>4.0333333333333332E-3</v>
      </c>
      <c r="I89" s="44">
        <f>'Per-Passenger Costs'!$B97-'Per-Passenger Costs'!I97</f>
        <v>-2.666666666666667E-3</v>
      </c>
      <c r="J89" s="44">
        <f>'Per-Passenger Costs'!$B97-'Per-Passenger Costs'!J97</f>
        <v>5.3333333333333332E-3</v>
      </c>
      <c r="K89" s="44">
        <f>'Per-Passenger Costs'!$B97-'Per-Passenger Costs'!K97</f>
        <v>5.3333333333333332E-3</v>
      </c>
      <c r="L89" s="49">
        <f>'Per-Passenger Costs'!$B97-'Per-Passenger Costs'!L97</f>
        <v>5.3333333333333332E-3</v>
      </c>
      <c r="M89" s="140" t="str">
        <f>'Per-Passenger Costs'!M97</f>
        <v>External</v>
      </c>
      <c r="N89" s="77"/>
      <c r="O89" s="77"/>
      <c r="P89" s="77"/>
      <c r="Q89" s="77"/>
      <c r="R89" s="77"/>
      <c r="S89" s="77"/>
      <c r="T89" s="77"/>
      <c r="U89" s="77"/>
      <c r="V89" s="77"/>
      <c r="W89" s="77"/>
    </row>
    <row r="90" spans="1:23" x14ac:dyDescent="0.25">
      <c r="A90" s="128" t="str">
        <f>'Per-Passenger Costs'!A98</f>
        <v>Land Use Impacts</v>
      </c>
      <c r="B90" s="48">
        <f>'Per-Passenger Costs'!$B98-'Per-Passenger Costs'!B98</f>
        <v>0</v>
      </c>
      <c r="C90" s="44">
        <f>'Per-Passenger Costs'!$B98-'Per-Passenger Costs'!C98</f>
        <v>0</v>
      </c>
      <c r="D90" s="44">
        <f>'Per-Passenger Costs'!$B98-'Per-Passenger Costs'!D98</f>
        <v>0</v>
      </c>
      <c r="E90" s="44">
        <f>'Per-Passenger Costs'!$B98-'Per-Passenger Costs'!E98</f>
        <v>0</v>
      </c>
      <c r="F90" s="44">
        <f>'Per-Passenger Costs'!$B98-'Per-Passenger Costs'!F98</f>
        <v>2.7666666666666669E-2</v>
      </c>
      <c r="G90" s="44">
        <f>'Per-Passenger Costs'!$B98-'Per-Passenger Costs'!G98</f>
        <v>2.7666666666666669E-2</v>
      </c>
      <c r="H90" s="44">
        <f>'Per-Passenger Costs'!$B98-'Per-Passenger Costs'!H98</f>
        <v>2.7666666666666669E-2</v>
      </c>
      <c r="I90" s="44">
        <f>'Per-Passenger Costs'!$B98-'Per-Passenger Costs'!I98</f>
        <v>-1.3833333333333333E-2</v>
      </c>
      <c r="J90" s="44">
        <f>'Per-Passenger Costs'!$B98-'Per-Passenger Costs'!J98</f>
        <v>2.7666666666666669E-2</v>
      </c>
      <c r="K90" s="44">
        <f>'Per-Passenger Costs'!$B98-'Per-Passenger Costs'!K98</f>
        <v>2.7666666666666669E-2</v>
      </c>
      <c r="L90" s="49">
        <f>'Per-Passenger Costs'!$B98-'Per-Passenger Costs'!L98</f>
        <v>-1.3833333333333333E-2</v>
      </c>
      <c r="M90" s="140" t="str">
        <f>'Per-Passenger Costs'!M98</f>
        <v>External</v>
      </c>
      <c r="N90" s="77"/>
      <c r="O90" s="77"/>
      <c r="P90" s="77"/>
      <c r="Q90" s="77"/>
      <c r="R90" s="77"/>
      <c r="S90" s="77"/>
      <c r="T90" s="77"/>
      <c r="U90" s="77"/>
      <c r="V90" s="77"/>
      <c r="W90" s="77"/>
    </row>
    <row r="91" spans="1:23" x14ac:dyDescent="0.25">
      <c r="A91" s="128" t="str">
        <f>'Per-Passenger Costs'!A99</f>
        <v>Water Pollution</v>
      </c>
      <c r="B91" s="48">
        <f>'Per-Passenger Costs'!$B99-'Per-Passenger Costs'!B99</f>
        <v>0</v>
      </c>
      <c r="C91" s="44">
        <f>'Per-Passenger Costs'!$B99-'Per-Passenger Costs'!C99</f>
        <v>0</v>
      </c>
      <c r="D91" s="44">
        <f>'Per-Passenger Costs'!$B99-'Per-Passenger Costs'!D99</f>
        <v>4.6666666666666671E-3</v>
      </c>
      <c r="E91" s="44">
        <f>'Per-Passenger Costs'!$B99-'Per-Passenger Costs'!E99</f>
        <v>0</v>
      </c>
      <c r="F91" s="44">
        <f>'Per-Passenger Costs'!$B99-'Per-Passenger Costs'!F99</f>
        <v>9.3333333333333341E-3</v>
      </c>
      <c r="G91" s="44">
        <f>'Per-Passenger Costs'!$B99-'Per-Passenger Costs'!G99</f>
        <v>6.5333333333333337E-3</v>
      </c>
      <c r="H91" s="44">
        <f>'Per-Passenger Costs'!$B99-'Per-Passenger Costs'!H99</f>
        <v>8.6333333333333349E-3</v>
      </c>
      <c r="I91" s="44">
        <f>'Per-Passenger Costs'!$B99-'Per-Passenger Costs'!I99</f>
        <v>-4.6666666666666662E-3</v>
      </c>
      <c r="J91" s="44">
        <f>'Per-Passenger Costs'!$B99-'Per-Passenger Costs'!J99</f>
        <v>9.3333333333333341E-3</v>
      </c>
      <c r="K91" s="44">
        <f>'Per-Passenger Costs'!$B99-'Per-Passenger Costs'!K99</f>
        <v>9.3333333333333341E-3</v>
      </c>
      <c r="L91" s="49">
        <f>'Per-Passenger Costs'!$B99-'Per-Passenger Costs'!L99</f>
        <v>9.3333333333333341E-3</v>
      </c>
      <c r="M91" s="140" t="str">
        <f>'Per-Passenger Costs'!M99</f>
        <v>External</v>
      </c>
      <c r="N91" s="77"/>
      <c r="O91" s="77"/>
      <c r="P91" s="77"/>
      <c r="Q91" s="77"/>
      <c r="R91" s="77"/>
      <c r="S91" s="77"/>
      <c r="T91" s="77"/>
      <c r="U91" s="77"/>
      <c r="V91" s="77"/>
      <c r="W91" s="77"/>
    </row>
    <row r="92" spans="1:23" ht="13" thickBot="1" x14ac:dyDescent="0.3">
      <c r="A92" s="125" t="str">
        <f>'Per-Passenger Costs'!A100</f>
        <v>Waste</v>
      </c>
      <c r="B92" s="50">
        <f>'Per-Passenger Costs'!$B100-'Per-Passenger Costs'!B100</f>
        <v>0</v>
      </c>
      <c r="C92" s="51">
        <f>'Per-Passenger Costs'!$B100-'Per-Passenger Costs'!C100</f>
        <v>0</v>
      </c>
      <c r="D92" s="51">
        <f>'Per-Passenger Costs'!$B100-'Per-Passenger Costs'!D100</f>
        <v>0</v>
      </c>
      <c r="E92" s="51">
        <f>'Per-Passenger Costs'!$B100-'Per-Passenger Costs'!E100</f>
        <v>0</v>
      </c>
      <c r="F92" s="51">
        <f>'Per-Passenger Costs'!$B100-'Per-Passenger Costs'!F100</f>
        <v>2.6666666666666668E-4</v>
      </c>
      <c r="G92" s="51">
        <f>'Per-Passenger Costs'!$B100-'Per-Passenger Costs'!G100</f>
        <v>1.8666666666666669E-4</v>
      </c>
      <c r="H92" s="51">
        <f>'Per-Passenger Costs'!$B100-'Per-Passenger Costs'!H100</f>
        <v>2.2666666666666668E-4</v>
      </c>
      <c r="I92" s="51">
        <f>'Per-Passenger Costs'!$B100-'Per-Passenger Costs'!I100</f>
        <v>-1.3333333333333334E-4</v>
      </c>
      <c r="J92" s="51">
        <f>'Per-Passenger Costs'!$B100-'Per-Passenger Costs'!J100</f>
        <v>2.6666666666666668E-4</v>
      </c>
      <c r="K92" s="51">
        <f>'Per-Passenger Costs'!$B100-'Per-Passenger Costs'!K100</f>
        <v>2.6666666666666668E-4</v>
      </c>
      <c r="L92" s="52">
        <f>'Per-Passenger Costs'!$B100-'Per-Passenger Costs'!L100</f>
        <v>2.6666666666666668E-4</v>
      </c>
      <c r="M92" s="140" t="str">
        <f>'Per-Passenger Costs'!M100</f>
        <v>External</v>
      </c>
      <c r="N92" s="77"/>
      <c r="O92" s="77"/>
      <c r="P92" s="77"/>
      <c r="Q92" s="77"/>
      <c r="R92" s="77"/>
      <c r="S92" s="77"/>
      <c r="T92" s="77"/>
      <c r="U92" s="77"/>
      <c r="V92" s="77"/>
      <c r="W92" s="77"/>
    </row>
    <row r="93" spans="1:23" ht="13.5" thickBot="1" x14ac:dyDescent="0.35">
      <c r="A93" s="59" t="str">
        <f>'Per-Passenger Costs'!A104</f>
        <v>Totals</v>
      </c>
      <c r="B93" s="60">
        <f t="shared" ref="B93:L93" si="4">SUM(B70:B92)</f>
        <v>0</v>
      </c>
      <c r="C93" s="61">
        <f t="shared" si="4"/>
        <v>5.0333333333333341E-2</v>
      </c>
      <c r="D93" s="61">
        <f t="shared" si="4"/>
        <v>-7.0000000000000034E-2</v>
      </c>
      <c r="E93" s="61">
        <f t="shared" si="4"/>
        <v>-0.10933333333333335</v>
      </c>
      <c r="F93" s="61">
        <f t="shared" si="4"/>
        <v>0.47860000000000003</v>
      </c>
      <c r="G93" s="61">
        <f t="shared" si="4"/>
        <v>-0.31358000000000003</v>
      </c>
      <c r="H93" s="61">
        <f t="shared" si="4"/>
        <v>-0.18504000000000004</v>
      </c>
      <c r="I93" s="61">
        <f t="shared" si="4"/>
        <v>-0.77529999999999977</v>
      </c>
      <c r="J93" s="61">
        <f t="shared" si="4"/>
        <v>0.25910000000000011</v>
      </c>
      <c r="K93" s="61">
        <f t="shared" si="4"/>
        <v>-0.2839000000000001</v>
      </c>
      <c r="L93" s="62">
        <f t="shared" si="4"/>
        <v>0.31860000000000005</v>
      </c>
      <c r="M93" s="141" t="s">
        <v>16</v>
      </c>
      <c r="N93" s="77"/>
      <c r="O93" s="77"/>
      <c r="P93" s="77"/>
      <c r="Q93" s="77"/>
      <c r="R93" s="77"/>
      <c r="S93" s="77"/>
      <c r="T93" s="77"/>
      <c r="U93" s="77"/>
      <c r="V93" s="77"/>
      <c r="W93" s="77"/>
    </row>
    <row r="94" spans="1:23" x14ac:dyDescent="0.25">
      <c r="A94" s="77" t="s">
        <v>116</v>
      </c>
      <c r="B94" s="226">
        <f>B72+B75+B77+B79+B80+B81+B82+B83+B84+B85+B86+B87+B88+B89+B90+B91+B92</f>
        <v>0</v>
      </c>
      <c r="C94" s="226">
        <f t="shared" ref="C94:L94" si="5">C72+C75+C77+C79+C80+C81+C82+C83+C84+C85+C86+C87+C88+C89+C90+C91+C92</f>
        <v>8.6666666666666645E-3</v>
      </c>
      <c r="D94" s="226">
        <f t="shared" si="5"/>
        <v>1.4666666666666668E-2</v>
      </c>
      <c r="E94" s="226">
        <f t="shared" si="5"/>
        <v>-1.6E-2</v>
      </c>
      <c r="F94" s="226">
        <f t="shared" si="5"/>
        <v>0.17760000000000001</v>
      </c>
      <c r="G94" s="226">
        <f>G72+G75+G77+G79+G80+G81+G82+G83+G84+G85+G86+G87+G88+G89+G90+G91+G92</f>
        <v>-0.28188000000000007</v>
      </c>
      <c r="H94" s="226">
        <f t="shared" si="5"/>
        <v>-0.25034000000000006</v>
      </c>
      <c r="I94" s="226">
        <f t="shared" si="5"/>
        <v>-0.15430000000000002</v>
      </c>
      <c r="J94" s="226">
        <f t="shared" si="5"/>
        <v>0.26660000000000006</v>
      </c>
      <c r="K94" s="226">
        <f t="shared" si="5"/>
        <v>0.41260000000000002</v>
      </c>
      <c r="L94" s="226">
        <f t="shared" si="5"/>
        <v>0.1331</v>
      </c>
      <c r="M94" s="77"/>
      <c r="N94" s="77"/>
      <c r="O94" s="77"/>
      <c r="P94" s="77"/>
      <c r="Q94" s="77"/>
      <c r="R94" s="77"/>
      <c r="S94" s="77"/>
      <c r="T94" s="77"/>
      <c r="U94" s="77"/>
      <c r="V94" s="77"/>
      <c r="W94" s="77"/>
    </row>
    <row r="95" spans="1:23" x14ac:dyDescent="0.25">
      <c r="A95" s="77"/>
      <c r="B95" s="77"/>
      <c r="C95" s="77"/>
      <c r="D95" s="77"/>
      <c r="E95" s="77"/>
      <c r="F95" s="77"/>
      <c r="G95" s="77"/>
      <c r="H95" s="77"/>
      <c r="I95" s="77"/>
      <c r="J95" s="77"/>
      <c r="K95" s="77"/>
      <c r="L95" s="77"/>
      <c r="M95" s="77"/>
      <c r="N95" s="77"/>
      <c r="O95" s="77"/>
      <c r="P95" s="77"/>
      <c r="Q95" s="77"/>
      <c r="R95" s="77"/>
      <c r="S95" s="77"/>
      <c r="T95" s="77"/>
      <c r="U95" s="77"/>
      <c r="V95" s="77"/>
      <c r="W95" s="77"/>
    </row>
    <row r="96" spans="1:23" ht="13.5" thickBot="1" x14ac:dyDescent="0.35">
      <c r="A96" s="1" t="str">
        <f>'Per-Passenger Costs'!A107</f>
        <v>Distribution of Vehicle Travel</v>
      </c>
      <c r="B96" s="77" t="str">
        <f>'Per-Passenger Costs'!B107</f>
        <v xml:space="preserve"> </v>
      </c>
      <c r="C96" s="77" t="str">
        <f>'Per-Passenger Costs'!C107</f>
        <v xml:space="preserve"> </v>
      </c>
      <c r="D96" s="77" t="str">
        <f>'Per-Passenger Costs'!D107</f>
        <v xml:space="preserve"> </v>
      </c>
      <c r="E96" s="77" t="str">
        <f>'Per-Passenger Costs'!E107</f>
        <v xml:space="preserve"> </v>
      </c>
      <c r="F96" s="77" t="str">
        <f>'Per-Passenger Costs'!F107</f>
        <v xml:space="preserve"> </v>
      </c>
      <c r="G96" s="77" t="str">
        <f>'Per-Passenger Costs'!G107</f>
        <v xml:space="preserve"> </v>
      </c>
      <c r="H96" s="77" t="str">
        <f>'Per-Passenger Costs'!H107</f>
        <v xml:space="preserve"> </v>
      </c>
      <c r="I96" s="77" t="str">
        <f>'Per-Passenger Costs'!I107</f>
        <v xml:space="preserve"> </v>
      </c>
      <c r="J96" s="77" t="str">
        <f>'Per-Passenger Costs'!J107</f>
        <v xml:space="preserve"> </v>
      </c>
      <c r="K96" s="77" t="str">
        <f>'Per-Passenger Costs'!K107</f>
        <v xml:space="preserve"> </v>
      </c>
      <c r="L96" s="77" t="str">
        <f>'Per-Passenger Costs'!L107</f>
        <v xml:space="preserve"> </v>
      </c>
      <c r="M96" s="77" t="str">
        <f>'Per-Passenger Costs'!M107</f>
        <v xml:space="preserve"> </v>
      </c>
      <c r="N96" s="77"/>
      <c r="O96" s="77"/>
      <c r="P96" s="77"/>
      <c r="Q96" s="77"/>
      <c r="R96" s="77"/>
      <c r="S96" s="77"/>
      <c r="T96" s="77"/>
      <c r="U96" s="77"/>
      <c r="V96" s="77"/>
      <c r="W96" s="77"/>
    </row>
    <row r="97" spans="1:23" x14ac:dyDescent="0.25">
      <c r="A97" s="120" t="str">
        <f>'Per-Passenger Costs'!A108</f>
        <v>Urban Peak</v>
      </c>
      <c r="B97" s="142">
        <f>'Per-Passenger Costs'!B108</f>
        <v>0.2</v>
      </c>
      <c r="C97" s="77"/>
      <c r="D97" s="77"/>
      <c r="E97" s="77"/>
      <c r="F97" s="77"/>
      <c r="G97" s="77"/>
      <c r="H97" s="77"/>
      <c r="I97" s="77"/>
      <c r="J97" s="77"/>
      <c r="K97" s="77"/>
      <c r="L97" s="77"/>
      <c r="M97" s="77"/>
      <c r="N97" s="77"/>
      <c r="O97" s="77"/>
      <c r="P97" s="77"/>
      <c r="Q97" s="77"/>
      <c r="R97" s="77"/>
      <c r="S97" s="77"/>
      <c r="T97" s="77"/>
      <c r="U97" s="77"/>
      <c r="V97" s="77"/>
      <c r="W97" s="77"/>
    </row>
    <row r="98" spans="1:23" x14ac:dyDescent="0.25">
      <c r="A98" s="121" t="str">
        <f>'Per-Passenger Costs'!A109</f>
        <v>Urban Off-Peak</v>
      </c>
      <c r="B98" s="143">
        <f>'Per-Passenger Costs'!B109</f>
        <v>0.4</v>
      </c>
      <c r="C98" s="77"/>
      <c r="D98" s="77"/>
      <c r="E98" s="77"/>
      <c r="F98" s="77"/>
      <c r="G98" s="77"/>
      <c r="H98" s="77"/>
      <c r="I98" s="77"/>
      <c r="J98" s="77"/>
      <c r="K98" s="77"/>
      <c r="L98" s="77"/>
      <c r="M98" s="77"/>
      <c r="N98" s="77"/>
      <c r="O98" s="77"/>
      <c r="P98" s="77"/>
      <c r="Q98" s="77"/>
      <c r="R98" s="77"/>
      <c r="S98" s="77"/>
      <c r="T98" s="77"/>
      <c r="U98" s="77"/>
      <c r="V98" s="77"/>
      <c r="W98" s="77"/>
    </row>
    <row r="99" spans="1:23" ht="13" thickBot="1" x14ac:dyDescent="0.3">
      <c r="A99" s="122" t="str">
        <f>'Per-Passenger Costs'!A110</f>
        <v>Rural</v>
      </c>
      <c r="B99" s="144">
        <f>'Per-Passenger Costs'!B110</f>
        <v>0.4</v>
      </c>
      <c r="C99" s="77"/>
      <c r="D99" s="77"/>
      <c r="E99" s="77"/>
      <c r="F99" s="77"/>
      <c r="G99" s="77"/>
      <c r="H99" s="77"/>
      <c r="I99" s="77"/>
      <c r="J99" s="77"/>
      <c r="K99" s="77"/>
      <c r="L99" s="77"/>
      <c r="M99" s="77"/>
      <c r="N99" s="77"/>
      <c r="O99" s="77"/>
      <c r="P99" s="77"/>
      <c r="Q99" s="77"/>
      <c r="R99" s="77"/>
      <c r="S99" s="77"/>
      <c r="T99" s="77"/>
      <c r="U99" s="77"/>
      <c r="V99" s="77"/>
      <c r="W99" s="77"/>
    </row>
    <row r="100" spans="1:23" x14ac:dyDescent="0.25">
      <c r="A100" s="117" t="str">
        <f>'Per-Passenger Costs'!A111</f>
        <v>sum</v>
      </c>
      <c r="B100" s="145">
        <f>'Per-Passenger Costs'!B111</f>
        <v>1</v>
      </c>
      <c r="C100" s="77"/>
      <c r="D100" s="77"/>
      <c r="E100" s="77"/>
      <c r="F100" s="77"/>
      <c r="G100" s="77"/>
      <c r="H100" s="77"/>
      <c r="I100" s="77"/>
      <c r="J100" s="77"/>
      <c r="K100" s="77"/>
      <c r="L100" s="77"/>
      <c r="M100" s="77"/>
      <c r="N100" s="77"/>
      <c r="O100" s="77"/>
      <c r="P100" s="77"/>
      <c r="Q100" s="77"/>
      <c r="R100" s="77"/>
      <c r="S100" s="77"/>
      <c r="T100" s="77"/>
      <c r="U100" s="77"/>
      <c r="V100" s="77"/>
      <c r="W100" s="77"/>
    </row>
    <row r="101" spans="1:23" x14ac:dyDescent="0.25">
      <c r="A101" s="77" t="str">
        <f>'Per-Passenger Costs'!A112</f>
        <v xml:space="preserve"> </v>
      </c>
      <c r="B101" s="77" t="str">
        <f>'Per-Passenger Costs'!B112</f>
        <v xml:space="preserve"> </v>
      </c>
      <c r="C101" s="77"/>
      <c r="D101" s="77"/>
      <c r="E101" s="77"/>
      <c r="F101" s="77"/>
      <c r="G101" s="77"/>
      <c r="H101" s="77"/>
      <c r="I101" s="77"/>
      <c r="J101" s="77"/>
      <c r="K101" s="77"/>
      <c r="L101" s="77"/>
      <c r="M101" s="77"/>
      <c r="N101" s="77"/>
      <c r="O101" s="77"/>
      <c r="P101" s="77"/>
      <c r="Q101" s="77"/>
      <c r="R101" s="77"/>
      <c r="S101" s="77"/>
      <c r="T101" s="77"/>
      <c r="U101" s="77"/>
      <c r="V101" s="77"/>
      <c r="W101" s="77"/>
    </row>
    <row r="102" spans="1:23" ht="13.5" thickBot="1" x14ac:dyDescent="0.35">
      <c r="A102" s="1" t="str">
        <f>'Per-Passenger Costs'!A113</f>
        <v>Table 4, Average Travel</v>
      </c>
      <c r="B102" s="77" t="str">
        <f>'Per-Passenger Costs'!B113</f>
        <v xml:space="preserve"> </v>
      </c>
      <c r="C102" s="104" t="str">
        <f>'Per-Passenger Costs'!C113</f>
        <v>2007 U.S. Dollars per mile</v>
      </c>
      <c r="D102" s="77"/>
      <c r="E102" s="77" t="str">
        <f>'Per-Passenger Costs'!E113</f>
        <v xml:space="preserve"> </v>
      </c>
      <c r="F102" s="77" t="str">
        <f>'Per-Passenger Costs'!F113</f>
        <v xml:space="preserve"> </v>
      </c>
      <c r="G102" s="77" t="str">
        <f>'Per-Passenger Costs'!G113</f>
        <v xml:space="preserve"> </v>
      </c>
      <c r="H102" s="77" t="str">
        <f>'Per-Passenger Costs'!H113</f>
        <v xml:space="preserve"> </v>
      </c>
      <c r="I102" s="77" t="str">
        <f>'Per-Passenger Costs'!I113</f>
        <v xml:space="preserve"> </v>
      </c>
      <c r="J102" s="77" t="str">
        <f>'Per-Passenger Costs'!J113</f>
        <v xml:space="preserve"> </v>
      </c>
      <c r="K102" s="77" t="str">
        <f>'Per-Passenger Costs'!K113</f>
        <v xml:space="preserve"> </v>
      </c>
      <c r="L102" s="77" t="str">
        <f>'Per-Passenger Costs'!L113</f>
        <v xml:space="preserve"> </v>
      </c>
      <c r="M102" s="77" t="str">
        <f>'Per-Passenger Costs'!M113</f>
        <v xml:space="preserve"> </v>
      </c>
      <c r="N102" s="77"/>
      <c r="O102" s="77"/>
      <c r="P102" s="77"/>
      <c r="Q102" s="77"/>
      <c r="R102" s="77"/>
      <c r="S102" s="77"/>
      <c r="T102" s="77"/>
      <c r="U102" s="77"/>
      <c r="V102" s="77"/>
      <c r="W102" s="77"/>
    </row>
    <row r="103" spans="1:23" ht="25.5" thickBot="1" x14ac:dyDescent="0.3">
      <c r="A103" s="77" t="str">
        <f>'Per-Passenger Costs'!A114</f>
        <v>Mode</v>
      </c>
      <c r="B103" s="253" t="str">
        <f>B12</f>
        <v>Peak Shifting</v>
      </c>
      <c r="C103" s="252" t="str">
        <f>'Per-Passenger Costs'!C114</f>
        <v>Compact Car</v>
      </c>
      <c r="D103" s="252" t="str">
        <f>'Per-Passenger Costs'!D114</f>
        <v>Electric Car</v>
      </c>
      <c r="E103" s="252" t="str">
        <f>'Per-Passenger Costs'!E114</f>
        <v>Van or Pickup</v>
      </c>
      <c r="F103" s="252" t="str">
        <f>'Per-Passenger Costs'!F114</f>
        <v>Rideshare Passenger</v>
      </c>
      <c r="G103" s="252" t="str">
        <f>'Per-Passenger Costs'!G114</f>
        <v>Diesel Bus</v>
      </c>
      <c r="H103" s="252" t="str">
        <f>'Per-Passenger Costs'!H114</f>
        <v>Electric Trolley</v>
      </c>
      <c r="I103" s="252" t="str">
        <f>'Per-Passenger Costs'!I114</f>
        <v>Motor-cycle</v>
      </c>
      <c r="J103" s="252" t="str">
        <f>'Per-Passenger Costs'!J114</f>
        <v>Bicycle</v>
      </c>
      <c r="K103" s="252" t="str">
        <f>'Per-Passenger Costs'!K114</f>
        <v>Walk</v>
      </c>
      <c r="L103" s="252" t="str">
        <f>'Per-Passenger Costs'!L114</f>
        <v>Telework</v>
      </c>
      <c r="M103" s="146" t="str">
        <f>'Per-Passenger Costs'!M114</f>
        <v>Distribution</v>
      </c>
      <c r="N103" s="77"/>
      <c r="O103" s="77"/>
      <c r="P103" s="77"/>
      <c r="Q103" s="77"/>
      <c r="R103" s="77"/>
      <c r="S103" s="77"/>
      <c r="T103" s="77"/>
      <c r="U103" s="77"/>
      <c r="V103" s="77"/>
      <c r="W103" s="77"/>
    </row>
    <row r="104" spans="1:23" x14ac:dyDescent="0.25">
      <c r="A104" s="77" t="str">
        <f>'Per-Passenger Costs'!A116</f>
        <v>Vehicle Ownership</v>
      </c>
      <c r="B104" s="45">
        <f>(B13*$B$97)+(B42*$B$98)+(B70*$B$99)</f>
        <v>0</v>
      </c>
      <c r="C104" s="46">
        <f t="shared" ref="C104:L104" si="6">(C13*$B$97)+(C42*$B$98)+(C70*$B$99)</f>
        <v>2.360000000000002E-2</v>
      </c>
      <c r="D104" s="46">
        <f t="shared" si="6"/>
        <v>-4.9345454545454553E-2</v>
      </c>
      <c r="E104" s="46">
        <f t="shared" si="6"/>
        <v>-5.8642424242424218E-2</v>
      </c>
      <c r="F104" s="46">
        <f t="shared" si="6"/>
        <v>0.19452121212121215</v>
      </c>
      <c r="G104" s="46">
        <f t="shared" si="6"/>
        <v>0.19452121212121215</v>
      </c>
      <c r="H104" s="46">
        <f t="shared" si="6"/>
        <v>0.19452121212121215</v>
      </c>
      <c r="I104" s="46">
        <f t="shared" si="6"/>
        <v>-0.1384787878787879</v>
      </c>
      <c r="J104" s="46">
        <f t="shared" si="6"/>
        <v>0.12852121212121212</v>
      </c>
      <c r="K104" s="46">
        <f t="shared" si="6"/>
        <v>0.19452121212121215</v>
      </c>
      <c r="L104" s="47">
        <f t="shared" si="6"/>
        <v>-6.947878787878789E-2</v>
      </c>
      <c r="M104" s="126" t="str">
        <f>'Per-Passenger Costs'!M116</f>
        <v>Internal-Fixed</v>
      </c>
      <c r="N104" s="77"/>
      <c r="O104" s="77"/>
      <c r="P104" s="77"/>
      <c r="Q104" s="77"/>
      <c r="R104" s="77"/>
      <c r="S104" s="77"/>
      <c r="T104" s="77"/>
      <c r="U104" s="77"/>
      <c r="V104" s="77"/>
      <c r="W104" s="77"/>
    </row>
    <row r="105" spans="1:23" x14ac:dyDescent="0.25">
      <c r="A105" s="77" t="str">
        <f>'Per-Passenger Costs'!A117</f>
        <v>Vehicle Operation</v>
      </c>
      <c r="B105" s="48">
        <f t="shared" ref="B105:L105" si="7">(B14*$B$97)+(B43*$B$98)+(B71*$B$99)</f>
        <v>1.2739393939393938E-2</v>
      </c>
      <c r="C105" s="44">
        <f t="shared" si="7"/>
        <v>3.2569696969696978E-2</v>
      </c>
      <c r="D105" s="44">
        <f t="shared" si="7"/>
        <v>-4.8230303030303033E-2</v>
      </c>
      <c r="E105" s="44">
        <f t="shared" si="7"/>
        <v>-4.8230303030303033E-2</v>
      </c>
      <c r="F105" s="44">
        <f t="shared" si="7"/>
        <v>0.11513939393939394</v>
      </c>
      <c r="G105" s="44">
        <f t="shared" si="7"/>
        <v>-0.11688060606060607</v>
      </c>
      <c r="H105" s="44">
        <f t="shared" si="7"/>
        <v>-8.5480606060606062E-2</v>
      </c>
      <c r="I105" s="44">
        <f t="shared" si="7"/>
        <v>4.7539393939393944E-2</v>
      </c>
      <c r="J105" s="44">
        <f t="shared" si="7"/>
        <v>9.2739393939393941E-2</v>
      </c>
      <c r="K105" s="44">
        <f t="shared" si="7"/>
        <v>6.5739393939393945E-2</v>
      </c>
      <c r="L105" s="49">
        <f t="shared" si="7"/>
        <v>0.11873939393939395</v>
      </c>
      <c r="M105" s="126" t="str">
        <f>'Per-Passenger Costs'!M117</f>
        <v>Internal-Variable</v>
      </c>
      <c r="N105" s="77"/>
      <c r="O105" s="77"/>
      <c r="P105" s="77"/>
      <c r="Q105" s="77"/>
      <c r="R105" s="77"/>
      <c r="S105" s="77"/>
      <c r="T105" s="77"/>
      <c r="U105" s="77"/>
      <c r="V105" s="77"/>
      <c r="W105" s="77"/>
    </row>
    <row r="106" spans="1:23" x14ac:dyDescent="0.25">
      <c r="A106" s="77" t="str">
        <f>'Per-Passenger Costs'!A118</f>
        <v>Operating Subsidy</v>
      </c>
      <c r="B106" s="48">
        <f t="shared" ref="B106:L106" si="8">(B15*$B$97)+(B44*$B$98)+(B72*$B$99)</f>
        <v>0</v>
      </c>
      <c r="C106" s="44">
        <f t="shared" si="8"/>
        <v>0</v>
      </c>
      <c r="D106" s="44">
        <f t="shared" si="8"/>
        <v>0</v>
      </c>
      <c r="E106" s="44">
        <f t="shared" si="8"/>
        <v>0</v>
      </c>
      <c r="F106" s="44">
        <f t="shared" si="8"/>
        <v>0</v>
      </c>
      <c r="G106" s="44">
        <f t="shared" si="8"/>
        <v>-0.32999999999999996</v>
      </c>
      <c r="H106" s="44">
        <f t="shared" si="8"/>
        <v>-0.38280000000000003</v>
      </c>
      <c r="I106" s="44">
        <f t="shared" si="8"/>
        <v>0</v>
      </c>
      <c r="J106" s="44">
        <f t="shared" si="8"/>
        <v>0</v>
      </c>
      <c r="K106" s="44">
        <f t="shared" si="8"/>
        <v>0</v>
      </c>
      <c r="L106" s="49">
        <f t="shared" si="8"/>
        <v>0</v>
      </c>
      <c r="M106" s="126" t="str">
        <f>'Per-Passenger Costs'!M118</f>
        <v>External</v>
      </c>
      <c r="N106" s="77"/>
      <c r="O106" s="77"/>
      <c r="P106" s="77"/>
      <c r="Q106" s="77"/>
      <c r="R106" s="77"/>
      <c r="S106" s="77"/>
      <c r="T106" s="77"/>
      <c r="U106" s="77"/>
      <c r="V106" s="77"/>
      <c r="W106" s="77"/>
    </row>
    <row r="107" spans="1:23" x14ac:dyDescent="0.25">
      <c r="A107" s="77" t="str">
        <f>'Per-Passenger Costs'!A119</f>
        <v>Travel Time</v>
      </c>
      <c r="B107" s="48">
        <f t="shared" ref="B107:L107" si="9">(B16*$B$97)+(B45*$B$98)+(B73*$B$99)</f>
        <v>4.2499999999999996E-2</v>
      </c>
      <c r="C107" s="44">
        <f t="shared" si="9"/>
        <v>0</v>
      </c>
      <c r="D107" s="44">
        <f t="shared" si="9"/>
        <v>0</v>
      </c>
      <c r="E107" s="44">
        <f t="shared" si="9"/>
        <v>0</v>
      </c>
      <c r="F107" s="44">
        <f t="shared" si="9"/>
        <v>1.2499999999999995E-2</v>
      </c>
      <c r="G107" s="44">
        <f t="shared" si="9"/>
        <v>-0.15000000000000002</v>
      </c>
      <c r="H107" s="44">
        <f t="shared" si="9"/>
        <v>-0.15000000000000002</v>
      </c>
      <c r="I107" s="44">
        <f t="shared" si="9"/>
        <v>0</v>
      </c>
      <c r="J107" s="44">
        <f t="shared" si="9"/>
        <v>-0.27500000000000002</v>
      </c>
      <c r="K107" s="44">
        <f t="shared" si="9"/>
        <v>-1.1375000000000002</v>
      </c>
      <c r="L107" s="49">
        <f t="shared" si="9"/>
        <v>0.11249999999999999</v>
      </c>
      <c r="M107" s="126" t="str">
        <f>'Per-Passenger Costs'!M119</f>
        <v>Internal-Variable</v>
      </c>
      <c r="N107" s="77"/>
      <c r="O107" s="77"/>
      <c r="P107" s="77"/>
      <c r="Q107" s="77"/>
      <c r="R107" s="77"/>
      <c r="S107" s="77"/>
      <c r="T107" s="77"/>
      <c r="U107" s="77"/>
      <c r="V107" s="77"/>
      <c r="W107" s="77"/>
    </row>
    <row r="108" spans="1:23" x14ac:dyDescent="0.25">
      <c r="A108" s="77" t="str">
        <f>'Per-Passenger Costs'!A120</f>
        <v>Internal Crash</v>
      </c>
      <c r="B108" s="48">
        <f t="shared" ref="B108:L108" si="10">(B17*$B$97)+(B46*$B$98)+(B74*$B$99)</f>
        <v>0</v>
      </c>
      <c r="C108" s="44">
        <f t="shared" si="10"/>
        <v>-9.0000000000000045E-3</v>
      </c>
      <c r="D108" s="44">
        <f t="shared" si="10"/>
        <v>0</v>
      </c>
      <c r="E108" s="44">
        <f t="shared" si="10"/>
        <v>0</v>
      </c>
      <c r="F108" s="44">
        <f t="shared" si="10"/>
        <v>0</v>
      </c>
      <c r="G108" s="44">
        <f t="shared" si="10"/>
        <v>7.9000000000000015E-2</v>
      </c>
      <c r="H108" s="44">
        <f t="shared" si="10"/>
        <v>7.9000000000000015E-2</v>
      </c>
      <c r="I108" s="44">
        <f t="shared" si="10"/>
        <v>-0.49399999999999999</v>
      </c>
      <c r="J108" s="44">
        <f t="shared" si="10"/>
        <v>0</v>
      </c>
      <c r="K108" s="44">
        <f t="shared" si="10"/>
        <v>0</v>
      </c>
      <c r="L108" s="49">
        <f t="shared" si="10"/>
        <v>8.299999999999999E-2</v>
      </c>
      <c r="M108" s="126" t="str">
        <f>'Per-Passenger Costs'!M120</f>
        <v>Internal-Variable</v>
      </c>
      <c r="N108" s="77"/>
      <c r="O108" s="77"/>
      <c r="P108" s="77"/>
      <c r="Q108" s="77"/>
      <c r="R108" s="77"/>
      <c r="S108" s="77"/>
      <c r="T108" s="77"/>
      <c r="U108" s="77"/>
      <c r="V108" s="77"/>
      <c r="W108" s="77"/>
    </row>
    <row r="109" spans="1:23" x14ac:dyDescent="0.25">
      <c r="A109" s="77" t="str">
        <f>'Per-Passenger Costs'!A121</f>
        <v>External Crash</v>
      </c>
      <c r="B109" s="48">
        <f t="shared" ref="B109:L109" si="11">(B18*$B$97)+(B47*$B$98)+(B75*$B$99)</f>
        <v>2.6666666666666661E-3</v>
      </c>
      <c r="C109" s="44">
        <f t="shared" si="11"/>
        <v>1.4303030303030291E-3</v>
      </c>
      <c r="D109" s="44">
        <f t="shared" si="11"/>
        <v>0</v>
      </c>
      <c r="E109" s="44">
        <f t="shared" si="11"/>
        <v>0</v>
      </c>
      <c r="F109" s="44">
        <f t="shared" si="11"/>
        <v>3.9333333333333338E-2</v>
      </c>
      <c r="G109" s="44">
        <f t="shared" si="11"/>
        <v>2.9013333333333322E-3</v>
      </c>
      <c r="H109" s="44">
        <f t="shared" si="11"/>
        <v>1.6453333333333334E-2</v>
      </c>
      <c r="I109" s="44">
        <f t="shared" si="11"/>
        <v>-6.2666666666666662E-2</v>
      </c>
      <c r="J109" s="44">
        <f t="shared" si="11"/>
        <v>3.6333333333333336E-2</v>
      </c>
      <c r="K109" s="44">
        <f t="shared" si="11"/>
        <v>3.6333333333333336E-2</v>
      </c>
      <c r="L109" s="49">
        <f t="shared" si="11"/>
        <v>3.9333333333333338E-2</v>
      </c>
      <c r="M109" s="126" t="str">
        <f>'Per-Passenger Costs'!M121</f>
        <v>External</v>
      </c>
      <c r="N109" s="77"/>
      <c r="O109" s="77"/>
      <c r="P109" s="77"/>
      <c r="Q109" s="77"/>
      <c r="R109" s="77"/>
      <c r="S109" s="77"/>
      <c r="T109" s="77"/>
      <c r="U109" s="77"/>
      <c r="V109" s="77"/>
      <c r="W109" s="77"/>
    </row>
    <row r="110" spans="1:23" x14ac:dyDescent="0.25">
      <c r="A110" s="8" t="s">
        <v>109</v>
      </c>
      <c r="B110" s="48">
        <f t="shared" ref="B110:L110" si="12">(B19*$B$97)+(B48*$B$98)+(B76*$B$99)</f>
        <v>0</v>
      </c>
      <c r="C110" s="44">
        <f t="shared" si="12"/>
        <v>0</v>
      </c>
      <c r="D110" s="44">
        <f t="shared" si="12"/>
        <v>0</v>
      </c>
      <c r="E110" s="44">
        <f t="shared" si="12"/>
        <v>0</v>
      </c>
      <c r="F110" s="44">
        <f t="shared" si="12"/>
        <v>0</v>
      </c>
      <c r="G110" s="44">
        <f t="shared" si="12"/>
        <v>0</v>
      </c>
      <c r="H110" s="44">
        <f t="shared" si="12"/>
        <v>0</v>
      </c>
      <c r="I110" s="44">
        <f t="shared" si="12"/>
        <v>0</v>
      </c>
      <c r="J110" s="44">
        <f t="shared" si="12"/>
        <v>9.5000000000000015E-2</v>
      </c>
      <c r="K110" s="44">
        <f t="shared" si="12"/>
        <v>0.24000000000000002</v>
      </c>
      <c r="L110" s="49">
        <f t="shared" si="12"/>
        <v>0</v>
      </c>
      <c r="M110" s="126" t="s">
        <v>51</v>
      </c>
      <c r="N110" s="77"/>
      <c r="O110" s="77"/>
      <c r="P110" s="77"/>
      <c r="Q110" s="77"/>
      <c r="R110" s="77"/>
      <c r="S110" s="77"/>
      <c r="T110" s="77"/>
      <c r="U110" s="77"/>
      <c r="V110" s="77"/>
      <c r="W110" s="77"/>
    </row>
    <row r="111" spans="1:23" x14ac:dyDescent="0.25">
      <c r="A111" s="8" t="s">
        <v>108</v>
      </c>
      <c r="B111" s="48">
        <f t="shared" ref="B111:L111" si="13">(B20*$B$97)+(B49*$B$98)+(B77*$B$99)</f>
        <v>0</v>
      </c>
      <c r="C111" s="44">
        <f t="shared" si="13"/>
        <v>0</v>
      </c>
      <c r="D111" s="44">
        <f t="shared" si="13"/>
        <v>0</v>
      </c>
      <c r="E111" s="44">
        <f t="shared" si="13"/>
        <v>0</v>
      </c>
      <c r="F111" s="44">
        <f t="shared" si="13"/>
        <v>0</v>
      </c>
      <c r="G111" s="44">
        <f t="shared" si="13"/>
        <v>0</v>
      </c>
      <c r="H111" s="44">
        <f t="shared" si="13"/>
        <v>0</v>
      </c>
      <c r="I111" s="44">
        <f t="shared" si="13"/>
        <v>0</v>
      </c>
      <c r="J111" s="44">
        <f t="shared" si="13"/>
        <v>9.5000000000000015E-2</v>
      </c>
      <c r="K111" s="44">
        <f t="shared" si="13"/>
        <v>0.24000000000000002</v>
      </c>
      <c r="L111" s="49">
        <f t="shared" si="13"/>
        <v>0</v>
      </c>
      <c r="M111" s="126" t="s">
        <v>52</v>
      </c>
      <c r="N111" s="77"/>
      <c r="O111" s="77"/>
      <c r="P111" s="77"/>
      <c r="Q111" s="77"/>
      <c r="R111" s="77"/>
      <c r="S111" s="77"/>
      <c r="T111" s="77"/>
      <c r="U111" s="77"/>
      <c r="V111" s="77"/>
      <c r="W111" s="77"/>
    </row>
    <row r="112" spans="1:23" x14ac:dyDescent="0.25">
      <c r="A112" s="77" t="str">
        <f>'Per-Passenger Costs'!A124</f>
        <v>Internal Parking</v>
      </c>
      <c r="B112" s="48">
        <f t="shared" ref="B112:L112" si="14">(B21*$B$97)+(B50*$B$98)+(B78*$B$99)</f>
        <v>3.8787878787878774E-3</v>
      </c>
      <c r="C112" s="44">
        <f t="shared" si="14"/>
        <v>4.3878787878787939E-3</v>
      </c>
      <c r="D112" s="44">
        <f t="shared" si="14"/>
        <v>0</v>
      </c>
      <c r="E112" s="44">
        <f t="shared" si="14"/>
        <v>0</v>
      </c>
      <c r="F112" s="44">
        <f t="shared" si="14"/>
        <v>4.6545454545454557E-2</v>
      </c>
      <c r="G112" s="44">
        <f t="shared" si="14"/>
        <v>4.6545454545454557E-2</v>
      </c>
      <c r="H112" s="44">
        <f t="shared" si="14"/>
        <v>4.6545454545454557E-2</v>
      </c>
      <c r="I112" s="44">
        <f t="shared" si="14"/>
        <v>-4.6545454545454546E-3</v>
      </c>
      <c r="J112" s="44">
        <f t="shared" si="14"/>
        <v>4.2745454545454552E-2</v>
      </c>
      <c r="K112" s="44">
        <f t="shared" si="14"/>
        <v>4.6545454545454557E-2</v>
      </c>
      <c r="L112" s="49">
        <f t="shared" si="14"/>
        <v>4.6545454545454557E-2</v>
      </c>
      <c r="M112" s="126" t="str">
        <f>'Per-Passenger Costs'!M124</f>
        <v>Internal-Fixed</v>
      </c>
      <c r="N112" s="77"/>
      <c r="O112" s="77"/>
      <c r="P112" s="77"/>
      <c r="Q112" s="77"/>
      <c r="R112" s="77"/>
      <c r="S112" s="77"/>
      <c r="T112" s="77"/>
      <c r="U112" s="77"/>
      <c r="V112" s="77"/>
      <c r="W112" s="77"/>
    </row>
    <row r="113" spans="1:23" x14ac:dyDescent="0.25">
      <c r="A113" s="77" t="str">
        <f>'Per-Passenger Costs'!A125</f>
        <v>External Parking</v>
      </c>
      <c r="B113" s="48">
        <f t="shared" ref="B113:L113" si="15">(B22*$B$97)+(B51*$B$98)+(B79*$B$99)</f>
        <v>2.0606060606060607E-2</v>
      </c>
      <c r="C113" s="44">
        <f t="shared" si="15"/>
        <v>2.3393939393939428E-3</v>
      </c>
      <c r="D113" s="44">
        <f t="shared" si="15"/>
        <v>0</v>
      </c>
      <c r="E113" s="44">
        <f t="shared" si="15"/>
        <v>0</v>
      </c>
      <c r="F113" s="44">
        <f t="shared" si="15"/>
        <v>4.7272727272727272E-2</v>
      </c>
      <c r="G113" s="44">
        <f t="shared" si="15"/>
        <v>4.7272727272727272E-2</v>
      </c>
      <c r="H113" s="44">
        <f t="shared" si="15"/>
        <v>4.7272727272727272E-2</v>
      </c>
      <c r="I113" s="44">
        <f t="shared" si="15"/>
        <v>2.6727272727272711E-3</v>
      </c>
      <c r="J113" s="44">
        <f t="shared" si="15"/>
        <v>4.4072727272727277E-2</v>
      </c>
      <c r="K113" s="44">
        <f t="shared" si="15"/>
        <v>4.7272727272727272E-2</v>
      </c>
      <c r="L113" s="49">
        <f t="shared" si="15"/>
        <v>4.7272727272727272E-2</v>
      </c>
      <c r="M113" s="126" t="str">
        <f>'Per-Passenger Costs'!M125</f>
        <v>External</v>
      </c>
      <c r="N113" s="77"/>
      <c r="O113" s="77"/>
      <c r="P113" s="77"/>
      <c r="Q113" s="77"/>
      <c r="R113" s="77"/>
      <c r="S113" s="77"/>
      <c r="T113" s="77"/>
      <c r="U113" s="77"/>
      <c r="V113" s="77"/>
      <c r="W113" s="77"/>
    </row>
    <row r="114" spans="1:23" x14ac:dyDescent="0.25">
      <c r="A114" s="77" t="str">
        <f>'Per-Passenger Costs'!A126</f>
        <v>Congestion</v>
      </c>
      <c r="B114" s="48">
        <f t="shared" ref="B114:L114" si="16">(B23*$B$97)+(B52*$B$98)+(B80*$B$99)</f>
        <v>2.0969696969696972E-2</v>
      </c>
      <c r="C114" s="44">
        <f t="shared" si="16"/>
        <v>0</v>
      </c>
      <c r="D114" s="44">
        <f t="shared" si="16"/>
        <v>0</v>
      </c>
      <c r="E114" s="44">
        <f t="shared" si="16"/>
        <v>0</v>
      </c>
      <c r="F114" s="44">
        <f t="shared" si="16"/>
        <v>2.8969696969696972E-2</v>
      </c>
      <c r="G114" s="44">
        <f t="shared" si="16"/>
        <v>2.4809696969696971E-2</v>
      </c>
      <c r="H114" s="44">
        <f t="shared" si="16"/>
        <v>2.5569696969696975E-2</v>
      </c>
      <c r="I114" s="44">
        <f t="shared" si="16"/>
        <v>-5.0303030303030316E-3</v>
      </c>
      <c r="J114" s="44">
        <f t="shared" si="16"/>
        <v>2.6569696969696972E-2</v>
      </c>
      <c r="K114" s="44">
        <f t="shared" si="16"/>
        <v>2.7969696969696971E-2</v>
      </c>
      <c r="L114" s="49">
        <f t="shared" si="16"/>
        <v>2.8969696969696972E-2</v>
      </c>
      <c r="M114" s="126" t="str">
        <f>'Per-Passenger Costs'!M126</f>
        <v>External</v>
      </c>
      <c r="N114" s="77"/>
      <c r="O114" s="77"/>
      <c r="P114" s="77"/>
      <c r="Q114" s="77"/>
      <c r="R114" s="77"/>
      <c r="S114" s="77"/>
      <c r="T114" s="77"/>
      <c r="U114" s="77"/>
      <c r="V114" s="77"/>
      <c r="W114" s="77"/>
    </row>
    <row r="115" spans="1:23" x14ac:dyDescent="0.25">
      <c r="A115" s="77" t="str">
        <f>'Per-Passenger Costs'!A127</f>
        <v>Road Facilities</v>
      </c>
      <c r="B115" s="48">
        <f t="shared" ref="B115:L115" si="17">(B24*$B$97)+(B53*$B$98)+(B81*$B$99)</f>
        <v>1.2606060606060602E-3</v>
      </c>
      <c r="C115" s="44">
        <f t="shared" si="17"/>
        <v>0</v>
      </c>
      <c r="D115" s="44">
        <f t="shared" si="17"/>
        <v>-2.290909090909091E-2</v>
      </c>
      <c r="E115" s="44">
        <f t="shared" si="17"/>
        <v>-5.3696969696969731E-3</v>
      </c>
      <c r="F115" s="44">
        <f t="shared" si="17"/>
        <v>1.5927272727272727E-2</v>
      </c>
      <c r="G115" s="44">
        <f t="shared" si="17"/>
        <v>1.0823272727272725E-2</v>
      </c>
      <c r="H115" s="44">
        <f t="shared" si="17"/>
        <v>1.2527272727272727E-2</v>
      </c>
      <c r="I115" s="44">
        <f t="shared" si="17"/>
        <v>4.3272727272727256E-3</v>
      </c>
      <c r="J115" s="44">
        <f t="shared" si="17"/>
        <v>1.4327272727272728E-2</v>
      </c>
      <c r="K115" s="44">
        <f t="shared" si="17"/>
        <v>1.4327272727272728E-2</v>
      </c>
      <c r="L115" s="49">
        <f t="shared" si="17"/>
        <v>1.5927272727272727E-2</v>
      </c>
      <c r="M115" s="126" t="str">
        <f>'Per-Passenger Costs'!M127</f>
        <v>External</v>
      </c>
      <c r="N115" s="77"/>
      <c r="O115" s="77"/>
      <c r="P115" s="77"/>
      <c r="Q115" s="77"/>
      <c r="R115" s="77"/>
      <c r="S115" s="77"/>
      <c r="T115" s="77"/>
      <c r="U115" s="77"/>
      <c r="V115" s="77"/>
      <c r="W115" s="77"/>
    </row>
    <row r="116" spans="1:23" x14ac:dyDescent="0.25">
      <c r="A116" s="77" t="str">
        <f>'Per-Passenger Costs'!A128</f>
        <v>Land Value</v>
      </c>
      <c r="B116" s="48">
        <f t="shared" ref="B116:L116" si="18">(B25*$B$97)+(B54*$B$98)+(B82*$B$99)</f>
        <v>1.6484848484848485E-3</v>
      </c>
      <c r="C116" s="44">
        <f t="shared" si="18"/>
        <v>0</v>
      </c>
      <c r="D116" s="44">
        <f t="shared" si="18"/>
        <v>0</v>
      </c>
      <c r="E116" s="44">
        <f t="shared" si="18"/>
        <v>0</v>
      </c>
      <c r="F116" s="44">
        <f t="shared" si="18"/>
        <v>2.4315151515151519E-2</v>
      </c>
      <c r="G116" s="44">
        <f t="shared" si="18"/>
        <v>1.9623151515151517E-2</v>
      </c>
      <c r="H116" s="44">
        <f t="shared" si="18"/>
        <v>2.1368484848484852E-2</v>
      </c>
      <c r="I116" s="44">
        <f t="shared" si="18"/>
        <v>-9.6848484848484854E-3</v>
      </c>
      <c r="J116" s="44">
        <f t="shared" si="18"/>
        <v>2.2315151515151517E-2</v>
      </c>
      <c r="K116" s="44">
        <f t="shared" si="18"/>
        <v>2.2315151515151517E-2</v>
      </c>
      <c r="L116" s="49">
        <f t="shared" si="18"/>
        <v>2.4315151515151519E-2</v>
      </c>
      <c r="M116" s="126" t="str">
        <f>'Per-Passenger Costs'!M128</f>
        <v>External</v>
      </c>
      <c r="N116" s="77"/>
      <c r="O116" s="77"/>
      <c r="P116" s="77"/>
      <c r="Q116" s="77"/>
      <c r="R116" s="77"/>
      <c r="S116" s="77"/>
      <c r="T116" s="77"/>
      <c r="U116" s="77"/>
      <c r="V116" s="77"/>
      <c r="W116" s="77"/>
    </row>
    <row r="117" spans="1:23" x14ac:dyDescent="0.25">
      <c r="A117" s="77" t="str">
        <f>'Per-Passenger Costs'!A129</f>
        <v>Traffic Services</v>
      </c>
      <c r="B117" s="48">
        <f t="shared" ref="B117:L117" si="19">(B26*$B$97)+(B55*$B$98)+(B83*$B$99)</f>
        <v>1.9030303030303031E-3</v>
      </c>
      <c r="C117" s="44">
        <f t="shared" si="19"/>
        <v>0</v>
      </c>
      <c r="D117" s="44">
        <f t="shared" si="19"/>
        <v>0</v>
      </c>
      <c r="E117" s="44">
        <f t="shared" si="19"/>
        <v>0</v>
      </c>
      <c r="F117" s="44">
        <f t="shared" si="19"/>
        <v>8.9696969696969695E-3</v>
      </c>
      <c r="G117" s="44">
        <f t="shared" si="19"/>
        <v>7.5996969696969707E-3</v>
      </c>
      <c r="H117" s="44">
        <f t="shared" si="19"/>
        <v>8.0363636363636366E-3</v>
      </c>
      <c r="I117" s="44">
        <f t="shared" si="19"/>
        <v>-3.0303030303030303E-3</v>
      </c>
      <c r="J117" s="44">
        <f t="shared" si="19"/>
        <v>8.1696969696969709E-3</v>
      </c>
      <c r="K117" s="44">
        <f t="shared" si="19"/>
        <v>8.1696969696969709E-3</v>
      </c>
      <c r="L117" s="49">
        <f t="shared" si="19"/>
        <v>8.1696969696969709E-3</v>
      </c>
      <c r="M117" s="126" t="str">
        <f>'Per-Passenger Costs'!M129</f>
        <v>External</v>
      </c>
      <c r="N117" s="77"/>
      <c r="O117" s="77"/>
      <c r="P117" s="77"/>
      <c r="Q117" s="77"/>
      <c r="R117" s="77"/>
      <c r="S117" s="77"/>
      <c r="T117" s="77"/>
      <c r="U117" s="77"/>
      <c r="V117" s="77"/>
      <c r="W117" s="77"/>
    </row>
    <row r="118" spans="1:23" x14ac:dyDescent="0.25">
      <c r="A118" s="77" t="str">
        <f>'Per-Passenger Costs'!A130</f>
        <v>Transport Diversity</v>
      </c>
      <c r="B118" s="48">
        <f t="shared" ref="B118:L118" si="20">(B27*$B$97)+(B56*$B$98)+(B84*$B$99)</f>
        <v>3.3939393939393922E-4</v>
      </c>
      <c r="C118" s="44">
        <f t="shared" si="20"/>
        <v>0</v>
      </c>
      <c r="D118" s="44">
        <f t="shared" si="20"/>
        <v>0</v>
      </c>
      <c r="E118" s="44">
        <f t="shared" si="20"/>
        <v>0</v>
      </c>
      <c r="F118" s="44">
        <f t="shared" si="20"/>
        <v>5.0060606060606059E-3</v>
      </c>
      <c r="G118" s="44">
        <f t="shared" si="20"/>
        <v>5.0060606060606059E-3</v>
      </c>
      <c r="H118" s="44">
        <f t="shared" si="20"/>
        <v>5.0060606060606059E-3</v>
      </c>
      <c r="I118" s="44">
        <f t="shared" si="20"/>
        <v>-1.9939393939393943E-3</v>
      </c>
      <c r="J118" s="44">
        <f t="shared" si="20"/>
        <v>5.0060606060606059E-3</v>
      </c>
      <c r="K118" s="44">
        <f t="shared" si="20"/>
        <v>5.0060606060606059E-3</v>
      </c>
      <c r="L118" s="49">
        <f t="shared" si="20"/>
        <v>5.0060606060606059E-3</v>
      </c>
      <c r="M118" s="126" t="str">
        <f>'Per-Passenger Costs'!M130</f>
        <v>External</v>
      </c>
      <c r="N118" s="77"/>
      <c r="O118" s="77"/>
      <c r="P118" s="77"/>
      <c r="Q118" s="77"/>
      <c r="R118" s="77"/>
      <c r="S118" s="77"/>
      <c r="T118" s="77"/>
      <c r="U118" s="77"/>
      <c r="V118" s="77"/>
      <c r="W118" s="77"/>
    </row>
    <row r="119" spans="1:23" x14ac:dyDescent="0.25">
      <c r="A119" s="77" t="str">
        <f>'Per-Passenger Costs'!A131</f>
        <v>Air Pollution</v>
      </c>
      <c r="B119" s="48">
        <f t="shared" ref="B119:L120" si="21">(B28*$B$97)+(B57*$B$98)+(B85*$B$99)</f>
        <v>4.3393939393939389E-3</v>
      </c>
      <c r="C119" s="44">
        <f t="shared" si="21"/>
        <v>4.933333333333333E-3</v>
      </c>
      <c r="D119" s="44">
        <f t="shared" si="21"/>
        <v>1.9563636363636363E-2</v>
      </c>
      <c r="E119" s="44">
        <f t="shared" si="21"/>
        <v>-2.1090909090909087E-2</v>
      </c>
      <c r="F119" s="44">
        <f t="shared" si="21"/>
        <v>2.5006060606060605E-2</v>
      </c>
      <c r="G119" s="44">
        <f t="shared" si="21"/>
        <v>1.5686060606060606E-2</v>
      </c>
      <c r="H119" s="44">
        <f t="shared" si="21"/>
        <v>2.2886060606060611E-2</v>
      </c>
      <c r="I119" s="44">
        <f t="shared" si="21"/>
        <v>-3.1793939393939395E-2</v>
      </c>
      <c r="J119" s="44">
        <f t="shared" si="21"/>
        <v>2.6206060606060608E-2</v>
      </c>
      <c r="K119" s="44">
        <f t="shared" si="21"/>
        <v>2.6206060606060608E-2</v>
      </c>
      <c r="L119" s="49">
        <f t="shared" si="21"/>
        <v>2.6206060606060608E-2</v>
      </c>
      <c r="M119" s="126" t="str">
        <f>'Per-Passenger Costs'!M131</f>
        <v>External</v>
      </c>
      <c r="N119" s="77"/>
      <c r="O119" s="77"/>
      <c r="P119" s="77"/>
      <c r="Q119" s="77"/>
      <c r="R119" s="77"/>
      <c r="S119" s="77"/>
      <c r="T119" s="77"/>
      <c r="U119" s="77"/>
      <c r="V119" s="77"/>
      <c r="W119" s="77"/>
    </row>
    <row r="120" spans="1:23" x14ac:dyDescent="0.25">
      <c r="A120" s="139" t="s">
        <v>104</v>
      </c>
      <c r="B120" s="48">
        <f t="shared" si="21"/>
        <v>1.1878787878787872E-3</v>
      </c>
      <c r="C120" s="44">
        <f t="shared" si="21"/>
        <v>2.775757575757576E-3</v>
      </c>
      <c r="D120" s="44">
        <f t="shared" si="21"/>
        <v>8.9454545454545464E-3</v>
      </c>
      <c r="E120" s="44">
        <f t="shared" si="21"/>
        <v>-4.7393939393939391E-3</v>
      </c>
      <c r="F120" s="44">
        <f t="shared" si="21"/>
        <v>1.1987878787878787E-2</v>
      </c>
      <c r="G120" s="44">
        <f t="shared" si="21"/>
        <v>7.7587878787878806E-4</v>
      </c>
      <c r="H120" s="44">
        <f t="shared" si="21"/>
        <v>9.6212121212121225E-3</v>
      </c>
      <c r="I120" s="44">
        <f t="shared" si="21"/>
        <v>3.3878787878787882E-3</v>
      </c>
      <c r="J120" s="44">
        <f t="shared" si="21"/>
        <v>1.1987878787878787E-2</v>
      </c>
      <c r="K120" s="44">
        <f t="shared" si="21"/>
        <v>1.1987878787878787E-2</v>
      </c>
      <c r="L120" s="49">
        <f t="shared" si="21"/>
        <v>1.1987878787878787E-2</v>
      </c>
      <c r="M120" s="126" t="s">
        <v>52</v>
      </c>
      <c r="N120" s="77"/>
      <c r="O120" s="77"/>
      <c r="P120" s="77"/>
      <c r="Q120" s="77"/>
      <c r="R120" s="77"/>
      <c r="S120" s="77"/>
      <c r="T120" s="77"/>
      <c r="U120" s="77"/>
      <c r="V120" s="77"/>
      <c r="W120" s="77"/>
    </row>
    <row r="121" spans="1:23" x14ac:dyDescent="0.25">
      <c r="A121" s="77" t="str">
        <f>'Per-Passenger Costs'!A133</f>
        <v>Noise</v>
      </c>
      <c r="B121" s="48">
        <f t="shared" ref="B121:L121" si="22">(B30*$B$97)+(B59*$B$98)+(B87*$B$99)</f>
        <v>6.3030303030303008E-4</v>
      </c>
      <c r="C121" s="44">
        <f t="shared" si="22"/>
        <v>0</v>
      </c>
      <c r="D121" s="44">
        <f t="shared" si="22"/>
        <v>4.8363636363636369E-3</v>
      </c>
      <c r="E121" s="44">
        <f t="shared" si="22"/>
        <v>0</v>
      </c>
      <c r="F121" s="44">
        <f t="shared" si="22"/>
        <v>7.6969696969696961E-3</v>
      </c>
      <c r="G121" s="44">
        <f t="shared" si="22"/>
        <v>1.2289696969696963E-3</v>
      </c>
      <c r="H121" s="44">
        <f t="shared" si="22"/>
        <v>5.0303030303030308E-3</v>
      </c>
      <c r="I121" s="44">
        <f t="shared" si="22"/>
        <v>-9.7903030303030311E-2</v>
      </c>
      <c r="J121" s="44">
        <f t="shared" si="22"/>
        <v>7.6969696969696961E-3</v>
      </c>
      <c r="K121" s="44">
        <f t="shared" si="22"/>
        <v>7.6969696969696961E-3</v>
      </c>
      <c r="L121" s="49">
        <f t="shared" si="22"/>
        <v>7.6969696969696961E-3</v>
      </c>
      <c r="M121" s="126" t="str">
        <f>'Per-Passenger Costs'!M133</f>
        <v>External</v>
      </c>
      <c r="N121" s="77"/>
      <c r="O121" s="77"/>
      <c r="P121" s="77"/>
      <c r="Q121" s="77"/>
      <c r="R121" s="77"/>
      <c r="S121" s="77"/>
      <c r="T121" s="77"/>
      <c r="U121" s="77"/>
      <c r="V121" s="77"/>
      <c r="W121" s="77"/>
    </row>
    <row r="122" spans="1:23" x14ac:dyDescent="0.25">
      <c r="A122" s="77" t="str">
        <f>'Per-Passenger Costs'!A134</f>
        <v>Resource Externalities</v>
      </c>
      <c r="B122" s="48">
        <f t="shared" ref="B122:L122" si="23">(B31*$B$97)+(B60*$B$98)+(B88*$B$99)</f>
        <v>3.0303030303030299E-3</v>
      </c>
      <c r="C122" s="44">
        <f>(C31*$B$97)+(C60*$B$98)+(C88*$B$99)</f>
        <v>4.9212121212121223E-3</v>
      </c>
      <c r="D122" s="44">
        <f t="shared" si="23"/>
        <v>1.6642424242424243E-2</v>
      </c>
      <c r="E122" s="44">
        <f t="shared" si="23"/>
        <v>-8.4121212121212093E-3</v>
      </c>
      <c r="F122" s="44">
        <f t="shared" si="23"/>
        <v>2.7096969696969703E-2</v>
      </c>
      <c r="G122" s="44">
        <f t="shared" si="23"/>
        <v>2.800969696969695E-3</v>
      </c>
      <c r="H122" s="44">
        <f t="shared" si="23"/>
        <v>2.2663636363636365E-2</v>
      </c>
      <c r="I122" s="44">
        <f t="shared" si="23"/>
        <v>1.26969696969697E-2</v>
      </c>
      <c r="J122" s="44">
        <f t="shared" si="23"/>
        <v>2.8096969696969697E-2</v>
      </c>
      <c r="K122" s="44">
        <f t="shared" si="23"/>
        <v>2.8096969696969697E-2</v>
      </c>
      <c r="L122" s="49">
        <f t="shared" si="23"/>
        <v>2.4096969696969697E-2</v>
      </c>
      <c r="M122" s="126" t="str">
        <f>'Per-Passenger Costs'!M134</f>
        <v>External</v>
      </c>
      <c r="N122" s="77"/>
      <c r="O122" s="77"/>
      <c r="P122" s="77"/>
      <c r="Q122" s="77"/>
      <c r="R122" s="77"/>
      <c r="S122" s="77"/>
      <c r="T122" s="77"/>
      <c r="U122" s="77"/>
      <c r="V122" s="77"/>
      <c r="W122" s="77"/>
    </row>
    <row r="123" spans="1:23" x14ac:dyDescent="0.25">
      <c r="A123" s="77" t="str">
        <f>'Per-Passenger Costs'!A135</f>
        <v>Barrier Effect</v>
      </c>
      <c r="B123" s="48">
        <f t="shared" ref="B123:L123" si="24">(B32*$B$97)+(B61*$B$98)+(B89*$B$99)</f>
        <v>2.1818181818181819E-3</v>
      </c>
      <c r="C123" s="44">
        <f t="shared" si="24"/>
        <v>0</v>
      </c>
      <c r="D123" s="44">
        <f t="shared" si="24"/>
        <v>0</v>
      </c>
      <c r="E123" s="44">
        <f t="shared" si="24"/>
        <v>0</v>
      </c>
      <c r="F123" s="44">
        <f t="shared" si="24"/>
        <v>1.0315151515151517E-2</v>
      </c>
      <c r="G123" s="44">
        <f t="shared" si="24"/>
        <v>7.7211515151515159E-3</v>
      </c>
      <c r="H123" s="44">
        <f t="shared" si="24"/>
        <v>8.5418181818181817E-3</v>
      </c>
      <c r="I123" s="44">
        <f t="shared" si="24"/>
        <v>-3.4848484848484847E-3</v>
      </c>
      <c r="J123" s="44">
        <f t="shared" si="24"/>
        <v>9.7151515151515169E-3</v>
      </c>
      <c r="K123" s="44">
        <f t="shared" si="24"/>
        <v>1.0315151515151517E-2</v>
      </c>
      <c r="L123" s="49">
        <f t="shared" si="24"/>
        <v>1.0315151515151517E-2</v>
      </c>
      <c r="M123" s="126" t="str">
        <f>'Per-Passenger Costs'!M135</f>
        <v>External</v>
      </c>
      <c r="N123" s="77"/>
      <c r="O123" s="77"/>
      <c r="P123" s="77"/>
      <c r="Q123" s="77"/>
      <c r="R123" s="77"/>
      <c r="S123" s="77"/>
      <c r="T123" s="77"/>
      <c r="U123" s="77"/>
      <c r="V123" s="77"/>
      <c r="W123" s="77"/>
    </row>
    <row r="124" spans="1:23" x14ac:dyDescent="0.25">
      <c r="A124" s="77" t="str">
        <f>'Per-Passenger Costs'!A136</f>
        <v>Land Use Impacts</v>
      </c>
      <c r="B124" s="48">
        <f t="shared" ref="B124:L124" si="25">(B33*$B$97)+(B62*$B$98)+(B90*$B$99)</f>
        <v>4.0242424242424232E-3</v>
      </c>
      <c r="C124" s="44">
        <f t="shared" si="25"/>
        <v>0</v>
      </c>
      <c r="D124" s="44">
        <f t="shared" si="25"/>
        <v>0</v>
      </c>
      <c r="E124" s="44">
        <f t="shared" si="25"/>
        <v>0</v>
      </c>
      <c r="F124" s="44">
        <f t="shared" si="25"/>
        <v>4.82909090909091E-2</v>
      </c>
      <c r="G124" s="44">
        <f t="shared" si="25"/>
        <v>4.82909090909091E-2</v>
      </c>
      <c r="H124" s="44">
        <f t="shared" si="25"/>
        <v>4.82909090909091E-2</v>
      </c>
      <c r="I124" s="44">
        <f t="shared" si="25"/>
        <v>-1.8109090909090911E-2</v>
      </c>
      <c r="J124" s="44">
        <f t="shared" si="25"/>
        <v>4.82909090909091E-2</v>
      </c>
      <c r="K124" s="44">
        <f t="shared" si="25"/>
        <v>4.82909090909091E-2</v>
      </c>
      <c r="L124" s="49">
        <f t="shared" si="25"/>
        <v>-1.8109090909090911E-2</v>
      </c>
      <c r="M124" s="126" t="str">
        <f>'Per-Passenger Costs'!M136</f>
        <v>External</v>
      </c>
      <c r="N124" s="77"/>
      <c r="O124" s="77"/>
      <c r="P124" s="77"/>
      <c r="Q124" s="77"/>
      <c r="R124" s="77"/>
      <c r="S124" s="77"/>
      <c r="T124" s="77"/>
      <c r="U124" s="77"/>
      <c r="V124" s="77"/>
      <c r="W124" s="77"/>
    </row>
    <row r="125" spans="1:23" x14ac:dyDescent="0.25">
      <c r="A125" s="77" t="str">
        <f>'Per-Passenger Costs'!A137</f>
        <v>Water Pollution</v>
      </c>
      <c r="B125" s="48">
        <f t="shared" ref="B125:L125" si="26">(B34*$B$97)+(B63*$B$98)+(B91*$B$99)</f>
        <v>6.7878787878787844E-4</v>
      </c>
      <c r="C125" s="44">
        <f t="shared" si="26"/>
        <v>0</v>
      </c>
      <c r="D125" s="44">
        <f t="shared" si="26"/>
        <v>5.0060606060606059E-3</v>
      </c>
      <c r="E125" s="44">
        <f t="shared" si="26"/>
        <v>0</v>
      </c>
      <c r="F125" s="44">
        <f t="shared" si="26"/>
        <v>1.0012121212121212E-2</v>
      </c>
      <c r="G125" s="44">
        <f t="shared" si="26"/>
        <v>8.0801212121212138E-3</v>
      </c>
      <c r="H125" s="44">
        <f t="shared" si="26"/>
        <v>9.4054545454545467E-3</v>
      </c>
      <c r="I125" s="44">
        <f t="shared" si="26"/>
        <v>-3.9878787878787885E-3</v>
      </c>
      <c r="J125" s="44">
        <f t="shared" si="26"/>
        <v>1.0012121212121212E-2</v>
      </c>
      <c r="K125" s="44">
        <f t="shared" si="26"/>
        <v>1.0012121212121212E-2</v>
      </c>
      <c r="L125" s="49">
        <f t="shared" si="26"/>
        <v>1.0012121212121212E-2</v>
      </c>
      <c r="M125" s="126" t="str">
        <f>'Per-Passenger Costs'!M137</f>
        <v>External</v>
      </c>
      <c r="N125" s="77"/>
      <c r="O125" s="77"/>
      <c r="P125" s="77"/>
      <c r="Q125" s="77"/>
      <c r="R125" s="77"/>
      <c r="S125" s="77"/>
      <c r="T125" s="77"/>
      <c r="U125" s="77"/>
      <c r="V125" s="77"/>
      <c r="W125" s="77"/>
    </row>
    <row r="126" spans="1:23" ht="13" thickBot="1" x14ac:dyDescent="0.3">
      <c r="A126" s="77" t="str">
        <f>'Per-Passenger Costs'!A138</f>
        <v>Waste</v>
      </c>
      <c r="B126" s="147">
        <f t="shared" ref="B126:L126" si="27">(B35*$B$97)+(B64*$B$98)+(B92*$B$99)</f>
        <v>1.9393939393939388E-5</v>
      </c>
      <c r="C126" s="64">
        <f t="shared" si="27"/>
        <v>0</v>
      </c>
      <c r="D126" s="64">
        <f t="shared" si="27"/>
        <v>0</v>
      </c>
      <c r="E126" s="64">
        <f t="shared" si="27"/>
        <v>0</v>
      </c>
      <c r="F126" s="64">
        <f t="shared" si="27"/>
        <v>2.8606060606060609E-4</v>
      </c>
      <c r="G126" s="64">
        <f t="shared" si="27"/>
        <v>2.3086060606060607E-4</v>
      </c>
      <c r="H126" s="64">
        <f t="shared" si="27"/>
        <v>2.5139393939393941E-4</v>
      </c>
      <c r="I126" s="64">
        <f t="shared" si="27"/>
        <v>-1.1393939393939396E-4</v>
      </c>
      <c r="J126" s="64">
        <f t="shared" si="27"/>
        <v>2.8606060606060609E-4</v>
      </c>
      <c r="K126" s="64">
        <f t="shared" si="27"/>
        <v>2.8606060606060609E-4</v>
      </c>
      <c r="L126" s="148">
        <f t="shared" si="27"/>
        <v>2.8606060606060609E-4</v>
      </c>
      <c r="M126" s="126" t="str">
        <f>'Per-Passenger Costs'!M138</f>
        <v>External</v>
      </c>
      <c r="N126" s="77"/>
      <c r="O126" s="77"/>
      <c r="P126" s="77"/>
      <c r="Q126" s="77"/>
      <c r="R126" s="77"/>
      <c r="S126" s="77"/>
      <c r="T126" s="77"/>
      <c r="U126" s="77"/>
      <c r="V126" s="77"/>
      <c r="W126" s="77"/>
    </row>
    <row r="127" spans="1:23" ht="13.5" thickBot="1" x14ac:dyDescent="0.35">
      <c r="A127" s="58" t="str">
        <f>'Per-Passenger Costs'!A142</f>
        <v>Totals</v>
      </c>
      <c r="B127" s="60">
        <f t="shared" ref="B127:L127" si="28">SUM(B104:B126)</f>
        <v>0.12460424242424245</v>
      </c>
      <c r="C127" s="60">
        <f t="shared" si="28"/>
        <v>6.7957575757575772E-2</v>
      </c>
      <c r="D127" s="60">
        <f t="shared" si="28"/>
        <v>-6.5490909090909086E-2</v>
      </c>
      <c r="E127" s="60">
        <f t="shared" si="28"/>
        <v>-0.14648484848484844</v>
      </c>
      <c r="F127" s="60">
        <f t="shared" si="28"/>
        <v>0.67919212121212114</v>
      </c>
      <c r="G127" s="60">
        <f t="shared" si="28"/>
        <v>-7.3963078787878694E-2</v>
      </c>
      <c r="H127" s="60">
        <f t="shared" si="28"/>
        <v>-3.528921212121218E-2</v>
      </c>
      <c r="I127" s="60">
        <f t="shared" si="28"/>
        <v>-0.80430787878787902</v>
      </c>
      <c r="J127" s="60">
        <f t="shared" si="28"/>
        <v>0.4780921212121213</v>
      </c>
      <c r="K127" s="60">
        <f t="shared" si="28"/>
        <v>-4.6407878787878984E-2</v>
      </c>
      <c r="L127" s="60">
        <f t="shared" si="28"/>
        <v>0.53279212121212127</v>
      </c>
      <c r="M127" s="130" t="s">
        <v>16</v>
      </c>
      <c r="N127" s="77"/>
      <c r="O127" s="77"/>
      <c r="P127" s="77"/>
      <c r="Q127" s="77"/>
      <c r="R127" s="77"/>
      <c r="S127" s="77"/>
      <c r="T127" s="77"/>
      <c r="U127" s="77"/>
      <c r="V127" s="77"/>
      <c r="W127" s="77"/>
    </row>
    <row r="128" spans="1:23" x14ac:dyDescent="0.25">
      <c r="A128" s="77" t="s">
        <v>116</v>
      </c>
      <c r="B128" s="226">
        <f>B106+B109+B111+B113+B114+B115+B116+B117+B118+B119+B120+B121+B122+B123+B124+B125+B126</f>
        <v>6.5486060606060603E-2</v>
      </c>
      <c r="C128" s="226">
        <f>C106+C109+C111+C113+C114+C115+C116+C117+C118+C119+C120+C121+C122+C123+C124+C125+C126</f>
        <v>1.6400000000000001E-2</v>
      </c>
      <c r="D128" s="226">
        <f t="shared" ref="D128:L128" si="29">D106+D109+D111+D113+D114+D115+D116+D117+D118+D119+D120+D121+D122+D123+D124+D125+D126</f>
        <v>3.2084848484848487E-2</v>
      </c>
      <c r="E128" s="226">
        <f t="shared" si="29"/>
        <v>-3.961212121212121E-2</v>
      </c>
      <c r="F128" s="226">
        <f t="shared" si="29"/>
        <v>0.31048606060606065</v>
      </c>
      <c r="G128" s="226">
        <f>G106+G109+G111+G113+G114+G115+G116+G117+G118+G119+G120+G121+G122+G123+G124+G125+G126</f>
        <v>-0.12714913939393938</v>
      </c>
      <c r="H128" s="226">
        <f t="shared" si="29"/>
        <v>-0.11987527272727283</v>
      </c>
      <c r="I128" s="226">
        <f t="shared" si="29"/>
        <v>-0.2147139393939394</v>
      </c>
      <c r="J128" s="226">
        <f t="shared" si="29"/>
        <v>0.39408606060606061</v>
      </c>
      <c r="K128" s="226">
        <f t="shared" si="29"/>
        <v>0.54428606060606077</v>
      </c>
      <c r="L128" s="226">
        <f t="shared" si="29"/>
        <v>0.24148606060606062</v>
      </c>
      <c r="M128" s="77"/>
      <c r="N128" s="77"/>
      <c r="O128" s="77"/>
      <c r="P128" s="77"/>
      <c r="Q128" s="77"/>
      <c r="R128" s="77"/>
      <c r="S128" s="77"/>
      <c r="T128" s="77"/>
      <c r="U128" s="77"/>
      <c r="V128" s="77"/>
      <c r="W128" s="77"/>
    </row>
    <row r="129" spans="1:23" x14ac:dyDescent="0.25">
      <c r="A129" s="77"/>
      <c r="B129" s="77"/>
      <c r="C129" s="77"/>
      <c r="D129" s="77"/>
      <c r="E129" s="77"/>
      <c r="F129" s="77"/>
      <c r="G129" s="77"/>
      <c r="H129" s="77"/>
      <c r="I129" s="77"/>
      <c r="J129" s="77"/>
      <c r="K129" s="77"/>
      <c r="L129" s="77"/>
      <c r="M129" s="77"/>
      <c r="N129" s="77"/>
      <c r="O129" s="77"/>
      <c r="P129" s="77"/>
      <c r="Q129" s="77"/>
      <c r="R129" s="77"/>
      <c r="S129" s="77"/>
      <c r="T129" s="77"/>
      <c r="U129" s="77"/>
      <c r="V129" s="77"/>
      <c r="W129" s="77"/>
    </row>
    <row r="130" spans="1:23" x14ac:dyDescent="0.25">
      <c r="A130" s="77" t="s">
        <v>116</v>
      </c>
      <c r="B130" s="226">
        <f>B106</f>
        <v>0</v>
      </c>
      <c r="C130" s="77"/>
      <c r="D130" s="77"/>
      <c r="E130" s="77"/>
      <c r="F130" s="77"/>
      <c r="G130" s="77"/>
      <c r="H130" s="77"/>
      <c r="I130" s="77"/>
      <c r="J130" s="77"/>
      <c r="K130" s="77"/>
      <c r="L130" s="77"/>
      <c r="M130" s="77"/>
      <c r="N130" s="77"/>
      <c r="O130" s="77"/>
      <c r="P130" s="77"/>
      <c r="Q130" s="77"/>
      <c r="R130" s="77"/>
      <c r="S130" s="77"/>
      <c r="T130" s="77"/>
      <c r="U130" s="77"/>
      <c r="V130" s="77"/>
      <c r="W130" s="77"/>
    </row>
    <row r="131" spans="1:23" x14ac:dyDescent="0.25">
      <c r="A131" s="77"/>
      <c r="B131" s="77"/>
      <c r="C131" s="77"/>
      <c r="D131" s="77"/>
      <c r="E131" s="77"/>
      <c r="F131" s="77"/>
      <c r="G131" s="77"/>
      <c r="H131" s="77"/>
      <c r="I131" s="77"/>
      <c r="J131" s="77"/>
      <c r="K131" s="77"/>
      <c r="L131" s="77"/>
      <c r="M131" s="77"/>
      <c r="N131" s="77"/>
      <c r="O131" s="77"/>
      <c r="P131" s="77"/>
      <c r="Q131" s="77"/>
      <c r="R131" s="77"/>
      <c r="S131" s="77"/>
      <c r="T131" s="77"/>
      <c r="U131" s="77"/>
      <c r="V131" s="77"/>
      <c r="W131" s="77"/>
    </row>
    <row r="132" spans="1:23" x14ac:dyDescent="0.25">
      <c r="A132" s="77"/>
      <c r="B132" s="77"/>
      <c r="C132" s="77"/>
      <c r="D132" s="77"/>
      <c r="E132" s="77"/>
      <c r="F132" s="77"/>
      <c r="G132" s="77"/>
      <c r="H132" s="77"/>
      <c r="I132" s="77"/>
      <c r="J132" s="77"/>
      <c r="K132" s="77"/>
      <c r="L132" s="77"/>
      <c r="M132" s="77"/>
      <c r="N132" s="77"/>
      <c r="O132" s="77"/>
      <c r="P132" s="77"/>
      <c r="Q132" s="77"/>
      <c r="R132" s="77"/>
      <c r="S132" s="77"/>
      <c r="T132" s="77"/>
      <c r="U132" s="77"/>
      <c r="V132" s="77"/>
      <c r="W132" s="77"/>
    </row>
    <row r="133" spans="1:23" x14ac:dyDescent="0.25">
      <c r="A133" s="77"/>
      <c r="B133" s="77"/>
      <c r="C133" s="77"/>
      <c r="D133" s="77"/>
      <c r="E133" s="77"/>
      <c r="F133" s="77"/>
      <c r="G133" s="77"/>
      <c r="H133" s="77"/>
      <c r="I133" s="77"/>
      <c r="J133" s="77"/>
      <c r="K133" s="77"/>
      <c r="L133" s="77"/>
      <c r="M133" s="77"/>
      <c r="N133" s="77"/>
      <c r="O133" s="77"/>
      <c r="P133" s="77"/>
      <c r="Q133" s="77"/>
      <c r="R133" s="77"/>
      <c r="S133" s="77"/>
      <c r="T133" s="77"/>
      <c r="U133" s="77"/>
      <c r="V133" s="77"/>
      <c r="W133" s="77"/>
    </row>
    <row r="134" spans="1:23" x14ac:dyDescent="0.25">
      <c r="A134" s="77"/>
      <c r="B134" s="77"/>
      <c r="C134" s="77"/>
      <c r="D134" s="77"/>
      <c r="E134" s="77"/>
      <c r="F134" s="77"/>
      <c r="G134" s="77"/>
      <c r="H134" s="77"/>
      <c r="I134" s="77"/>
      <c r="J134" s="77"/>
      <c r="K134" s="77"/>
      <c r="L134" s="77"/>
      <c r="M134" s="77"/>
      <c r="N134" s="77"/>
      <c r="O134" s="77"/>
      <c r="P134" s="77"/>
      <c r="Q134" s="77"/>
      <c r="R134" s="77"/>
      <c r="S134" s="77"/>
      <c r="T134" s="77"/>
      <c r="U134" s="77"/>
      <c r="V134" s="77"/>
      <c r="W134" s="77"/>
    </row>
    <row r="135" spans="1:23" x14ac:dyDescent="0.25">
      <c r="A135" s="77"/>
      <c r="B135" s="77"/>
      <c r="C135" s="77"/>
      <c r="D135" s="77"/>
      <c r="E135" s="77"/>
      <c r="F135" s="77"/>
      <c r="G135" s="77"/>
      <c r="H135" s="77"/>
      <c r="I135" s="77"/>
      <c r="J135" s="77"/>
      <c r="K135" s="77"/>
      <c r="L135" s="77"/>
      <c r="M135" s="77"/>
      <c r="N135" s="77"/>
      <c r="O135" s="77"/>
      <c r="P135" s="77"/>
      <c r="Q135" s="77"/>
      <c r="R135" s="77"/>
      <c r="S135" s="77"/>
      <c r="T135" s="77"/>
      <c r="U135" s="77"/>
      <c r="V135" s="77"/>
      <c r="W135" s="77"/>
    </row>
    <row r="136" spans="1:23" x14ac:dyDescent="0.25">
      <c r="A136" s="77"/>
      <c r="B136" s="77"/>
      <c r="C136" s="77"/>
      <c r="D136" s="77"/>
      <c r="E136" s="77"/>
      <c r="F136" s="77"/>
      <c r="G136" s="77"/>
      <c r="H136" s="77"/>
      <c r="I136" s="77"/>
      <c r="J136" s="77"/>
      <c r="K136" s="77"/>
      <c r="L136" s="77"/>
      <c r="M136" s="77"/>
      <c r="N136" s="77"/>
      <c r="O136" s="77"/>
      <c r="P136" s="77"/>
      <c r="Q136" s="77"/>
      <c r="R136" s="77"/>
      <c r="S136" s="77"/>
      <c r="T136" s="77"/>
      <c r="U136" s="77"/>
      <c r="V136" s="77"/>
      <c r="W136" s="77"/>
    </row>
  </sheetData>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2"/>
  <sheetViews>
    <sheetView workbookViewId="0"/>
  </sheetViews>
  <sheetFormatPr defaultRowHeight="12.5" x14ac:dyDescent="0.25"/>
  <cols>
    <col min="1" max="1" width="22.7265625" customWidth="1"/>
    <col min="2" max="2" width="14.54296875" customWidth="1"/>
    <col min="3" max="3" width="15.26953125" customWidth="1"/>
    <col min="4" max="4" width="12.453125" customWidth="1"/>
    <col min="5" max="11" width="10.1796875" bestFit="1" customWidth="1"/>
    <col min="12" max="12" width="12.453125" customWidth="1"/>
    <col min="13" max="13" width="14.81640625" customWidth="1"/>
  </cols>
  <sheetData>
    <row r="1" spans="1:23" ht="15.5" x14ac:dyDescent="0.35">
      <c r="A1" s="235" t="str">
        <f>Defaults!$A$1</f>
        <v>Transportation Cost Analysis Spreadsheets</v>
      </c>
      <c r="B1" s="77"/>
      <c r="C1" s="77"/>
      <c r="D1" s="77"/>
      <c r="E1" s="77"/>
      <c r="F1" s="77"/>
      <c r="G1" s="77"/>
      <c r="H1" s="77"/>
      <c r="I1" s="77"/>
      <c r="J1" s="77"/>
      <c r="K1" s="77"/>
      <c r="L1" s="77"/>
      <c r="M1" s="77"/>
      <c r="N1" s="77"/>
      <c r="O1" s="77"/>
      <c r="P1" s="77"/>
      <c r="Q1" s="77"/>
      <c r="R1" s="77"/>
      <c r="S1" s="77"/>
      <c r="T1" s="77"/>
      <c r="U1" s="77"/>
      <c r="V1" s="77"/>
      <c r="W1" s="77"/>
    </row>
    <row r="2" spans="1:23" x14ac:dyDescent="0.25">
      <c r="A2" s="77" t="str">
        <f>Defaults!$A$2</f>
        <v>Victoria Transport Policy Institute (www.vtpi.org)</v>
      </c>
      <c r="B2" s="77"/>
      <c r="C2" s="77"/>
      <c r="D2" s="77"/>
      <c r="E2" s="77"/>
      <c r="F2" s="77"/>
      <c r="G2" s="77"/>
      <c r="H2" s="77"/>
      <c r="I2" s="77"/>
      <c r="J2" s="77"/>
      <c r="K2" s="77"/>
      <c r="L2" s="77"/>
      <c r="M2" s="77"/>
      <c r="N2" s="77"/>
      <c r="O2" s="77"/>
      <c r="P2" s="77"/>
      <c r="Q2" s="77"/>
      <c r="R2" s="77"/>
      <c r="S2" s="77"/>
      <c r="T2" s="77"/>
      <c r="U2" s="77"/>
      <c r="V2" s="77"/>
      <c r="W2" s="77"/>
    </row>
    <row r="3" spans="1:23" x14ac:dyDescent="0.25">
      <c r="A3" s="234">
        <f>Defaults!$A$3</f>
        <v>39815</v>
      </c>
      <c r="B3" s="77"/>
      <c r="C3" s="77"/>
      <c r="D3" s="77"/>
      <c r="E3" s="77"/>
      <c r="F3" s="77"/>
      <c r="G3" s="77"/>
      <c r="H3" s="77"/>
      <c r="I3" s="77"/>
      <c r="J3" s="77"/>
      <c r="K3" s="77"/>
      <c r="L3" s="77"/>
      <c r="M3" s="77"/>
      <c r="N3" s="77"/>
      <c r="O3" s="77"/>
      <c r="P3" s="77"/>
      <c r="Q3" s="77"/>
      <c r="R3" s="77"/>
      <c r="S3" s="77"/>
      <c r="T3" s="77"/>
      <c r="U3" s="77"/>
      <c r="V3" s="77"/>
      <c r="W3" s="77"/>
    </row>
    <row r="4" spans="1:23" x14ac:dyDescent="0.25">
      <c r="A4" s="77"/>
      <c r="B4" s="77"/>
      <c r="C4" s="77"/>
      <c r="D4" s="77"/>
      <c r="E4" s="77"/>
      <c r="F4" s="77"/>
      <c r="G4" s="77"/>
      <c r="H4" s="77"/>
      <c r="I4" s="77"/>
      <c r="J4" s="77"/>
      <c r="K4" s="77"/>
      <c r="L4" s="77"/>
      <c r="M4" s="77"/>
      <c r="N4" s="77"/>
      <c r="O4" s="77"/>
      <c r="P4" s="77"/>
      <c r="Q4" s="77"/>
      <c r="R4" s="77"/>
      <c r="S4" s="77"/>
      <c r="T4" s="77"/>
      <c r="U4" s="77"/>
      <c r="V4" s="77"/>
      <c r="W4" s="77"/>
    </row>
    <row r="5" spans="1:23" ht="14" x14ac:dyDescent="0.3">
      <c r="A5" s="2" t="s">
        <v>78</v>
      </c>
      <c r="B5" s="77"/>
      <c r="C5" s="77"/>
      <c r="D5" s="77"/>
      <c r="E5" s="77"/>
      <c r="F5" s="77"/>
      <c r="G5" s="77"/>
      <c r="H5" s="77"/>
      <c r="I5" s="77"/>
      <c r="J5" s="77"/>
      <c r="K5" s="77"/>
      <c r="L5" s="77"/>
      <c r="M5" s="77"/>
      <c r="N5" s="77"/>
      <c r="O5" s="77"/>
      <c r="P5" s="77"/>
      <c r="Q5" s="77"/>
      <c r="R5" s="77"/>
      <c r="S5" s="77"/>
      <c r="T5" s="77"/>
      <c r="U5" s="77"/>
      <c r="V5" s="77"/>
      <c r="W5" s="77"/>
    </row>
    <row r="6" spans="1:23" x14ac:dyDescent="0.25">
      <c r="A6" s="77" t="s">
        <v>84</v>
      </c>
      <c r="B6" s="77"/>
      <c r="C6" s="77"/>
      <c r="D6" s="77"/>
      <c r="E6" s="77"/>
      <c r="F6" s="77"/>
      <c r="G6" s="77"/>
      <c r="H6" s="77"/>
      <c r="I6" s="77"/>
      <c r="J6" s="77"/>
      <c r="K6" s="77"/>
      <c r="L6" s="77"/>
      <c r="M6" s="77"/>
      <c r="N6" s="77"/>
      <c r="O6" s="77"/>
      <c r="P6" s="77"/>
      <c r="Q6" s="77"/>
      <c r="R6" s="77"/>
      <c r="S6" s="77"/>
      <c r="T6" s="77"/>
      <c r="U6" s="77"/>
      <c r="V6" s="77"/>
      <c r="W6" s="77"/>
    </row>
    <row r="7" spans="1:23" x14ac:dyDescent="0.25">
      <c r="A7" s="123" t="s">
        <v>85</v>
      </c>
      <c r="B7" s="123"/>
      <c r="C7" s="123"/>
      <c r="D7" s="123"/>
      <c r="E7" s="123"/>
      <c r="F7" s="123"/>
      <c r="G7" s="123"/>
      <c r="H7" s="123"/>
      <c r="I7" s="123"/>
      <c r="J7" s="123"/>
      <c r="K7" s="123"/>
      <c r="L7" s="123"/>
      <c r="M7" s="123"/>
      <c r="N7" s="123"/>
      <c r="O7" s="123"/>
      <c r="P7" s="123"/>
      <c r="Q7" s="123"/>
      <c r="R7" s="123"/>
      <c r="S7" s="123"/>
      <c r="T7" s="123"/>
      <c r="U7" s="123"/>
      <c r="V7" s="77"/>
      <c r="W7" s="77"/>
    </row>
    <row r="8" spans="1:23" x14ac:dyDescent="0.25">
      <c r="A8" s="123"/>
      <c r="B8" s="123"/>
      <c r="C8" s="123"/>
      <c r="D8" s="123"/>
      <c r="E8" s="123"/>
      <c r="F8" s="123"/>
      <c r="G8" s="123"/>
      <c r="H8" s="123"/>
      <c r="I8" s="123"/>
      <c r="J8" s="123"/>
      <c r="K8" s="123"/>
      <c r="L8" s="123"/>
      <c r="M8" s="123"/>
      <c r="N8" s="123"/>
      <c r="O8" s="123"/>
      <c r="P8" s="123"/>
      <c r="Q8" s="123"/>
      <c r="R8" s="123"/>
      <c r="S8" s="123"/>
      <c r="T8" s="123"/>
      <c r="U8" s="123"/>
      <c r="V8" s="77"/>
      <c r="W8" s="77"/>
    </row>
    <row r="9" spans="1:23" ht="13" x14ac:dyDescent="0.3">
      <c r="A9" s="189" t="s">
        <v>79</v>
      </c>
      <c r="B9" s="179"/>
      <c r="C9" s="123"/>
      <c r="D9" s="123"/>
      <c r="E9" s="123"/>
      <c r="F9" s="123"/>
      <c r="G9" s="123"/>
      <c r="H9" s="123"/>
      <c r="I9" s="123"/>
      <c r="J9" s="123"/>
      <c r="K9" s="123"/>
      <c r="L9" s="123"/>
      <c r="M9" s="123"/>
      <c r="N9" s="123"/>
      <c r="O9" s="123"/>
      <c r="P9" s="123"/>
      <c r="Q9" s="123"/>
      <c r="R9" s="123"/>
      <c r="S9" s="123"/>
      <c r="T9" s="123"/>
      <c r="U9" s="123"/>
      <c r="V9" s="77"/>
      <c r="W9" s="77"/>
    </row>
    <row r="10" spans="1:23" x14ac:dyDescent="0.25">
      <c r="A10" s="123"/>
      <c r="B10" s="123"/>
      <c r="C10" s="123"/>
      <c r="D10" s="123"/>
      <c r="E10" s="123"/>
      <c r="F10" s="123"/>
      <c r="G10" s="123"/>
      <c r="H10" s="123"/>
      <c r="I10" s="123"/>
      <c r="J10" s="123"/>
      <c r="K10" s="123"/>
      <c r="L10" s="123"/>
      <c r="M10" s="123"/>
      <c r="N10" s="123"/>
      <c r="O10" s="123"/>
      <c r="P10" s="123"/>
      <c r="Q10" s="123"/>
      <c r="R10" s="123"/>
      <c r="S10" s="123"/>
      <c r="T10" s="123"/>
      <c r="U10" s="123"/>
      <c r="V10" s="77"/>
      <c r="W10" s="77"/>
    </row>
    <row r="11" spans="1:23" x14ac:dyDescent="0.25">
      <c r="A11" s="123"/>
      <c r="B11" s="123"/>
      <c r="C11" s="123"/>
      <c r="D11" s="123"/>
      <c r="E11" s="123"/>
      <c r="F11" s="123"/>
      <c r="G11" s="123"/>
      <c r="H11" s="123"/>
      <c r="I11" s="123"/>
      <c r="J11" s="123"/>
      <c r="K11" s="123"/>
      <c r="L11" s="123"/>
      <c r="M11" s="123"/>
      <c r="N11" s="123"/>
      <c r="O11" s="123"/>
      <c r="P11" s="123"/>
      <c r="Q11" s="123"/>
      <c r="R11" s="123"/>
      <c r="S11" s="123"/>
      <c r="T11" s="123"/>
      <c r="U11" s="123"/>
      <c r="V11" s="77"/>
      <c r="W11" s="77"/>
    </row>
    <row r="12" spans="1:23" x14ac:dyDescent="0.25">
      <c r="A12" s="123"/>
      <c r="B12" s="123"/>
      <c r="C12" s="123"/>
      <c r="D12" s="123"/>
      <c r="E12" s="123"/>
      <c r="F12" s="123"/>
      <c r="G12" s="123"/>
      <c r="H12" s="123"/>
      <c r="I12" s="123"/>
      <c r="J12" s="123"/>
      <c r="K12" s="123"/>
      <c r="L12" s="123"/>
      <c r="M12" s="123"/>
      <c r="N12" s="123"/>
      <c r="O12" s="123"/>
      <c r="P12" s="123"/>
      <c r="Q12" s="123"/>
      <c r="R12" s="123"/>
      <c r="S12" s="123"/>
      <c r="T12" s="123"/>
      <c r="U12" s="123"/>
      <c r="V12" s="77"/>
      <c r="W12" s="77"/>
    </row>
    <row r="13" spans="1:23" x14ac:dyDescent="0.25">
      <c r="A13" s="123"/>
      <c r="B13" s="123"/>
      <c r="C13" s="123"/>
      <c r="D13" s="123"/>
      <c r="E13" s="123"/>
      <c r="F13" s="123"/>
      <c r="G13" s="123"/>
      <c r="H13" s="123"/>
      <c r="I13" s="123"/>
      <c r="J13" s="123"/>
      <c r="K13" s="123"/>
      <c r="L13" s="123"/>
      <c r="M13" s="123"/>
      <c r="N13" s="123"/>
      <c r="O13" s="123"/>
      <c r="P13" s="123"/>
      <c r="Q13" s="123"/>
      <c r="R13" s="123"/>
      <c r="S13" s="123"/>
      <c r="T13" s="123"/>
      <c r="U13" s="123"/>
      <c r="V13" s="77"/>
      <c r="W13" s="77"/>
    </row>
    <row r="14" spans="1:23" x14ac:dyDescent="0.25">
      <c r="A14" s="123"/>
      <c r="B14" s="123"/>
      <c r="C14" s="123"/>
      <c r="D14" s="123"/>
      <c r="E14" s="123"/>
      <c r="F14" s="123"/>
      <c r="G14" s="123"/>
      <c r="H14" s="123"/>
      <c r="I14" s="123"/>
      <c r="J14" s="123"/>
      <c r="K14" s="123"/>
      <c r="L14" s="123"/>
      <c r="M14" s="123"/>
      <c r="N14" s="123"/>
      <c r="O14" s="123"/>
      <c r="P14" s="123"/>
      <c r="Q14" s="123"/>
      <c r="R14" s="123"/>
      <c r="S14" s="123"/>
      <c r="T14" s="123"/>
      <c r="U14" s="123"/>
      <c r="V14" s="77"/>
      <c r="W14" s="77"/>
    </row>
    <row r="15" spans="1:23" x14ac:dyDescent="0.25">
      <c r="A15" s="123"/>
      <c r="B15" s="123"/>
      <c r="C15" s="123"/>
      <c r="D15" s="123"/>
      <c r="E15" s="123"/>
      <c r="F15" s="123"/>
      <c r="G15" s="123"/>
      <c r="H15" s="123"/>
      <c r="I15" s="123"/>
      <c r="J15" s="123"/>
      <c r="K15" s="123"/>
      <c r="L15" s="123"/>
      <c r="M15" s="123"/>
      <c r="N15" s="123"/>
      <c r="O15" s="123"/>
      <c r="P15" s="123"/>
      <c r="Q15" s="123"/>
      <c r="R15" s="123"/>
      <c r="S15" s="123"/>
      <c r="T15" s="123"/>
      <c r="U15" s="123"/>
      <c r="V15" s="77"/>
      <c r="W15" s="77"/>
    </row>
    <row r="16" spans="1:23" x14ac:dyDescent="0.25">
      <c r="A16" s="123"/>
      <c r="B16" s="123"/>
      <c r="C16" s="123"/>
      <c r="D16" s="123"/>
      <c r="E16" s="123"/>
      <c r="F16" s="123"/>
      <c r="G16" s="123"/>
      <c r="H16" s="123"/>
      <c r="I16" s="123"/>
      <c r="J16" s="123"/>
      <c r="K16" s="123"/>
      <c r="L16" s="123"/>
      <c r="M16" s="123"/>
      <c r="N16" s="123"/>
      <c r="O16" s="123"/>
      <c r="P16" s="123"/>
      <c r="Q16" s="123"/>
      <c r="R16" s="123"/>
      <c r="S16" s="123"/>
      <c r="T16" s="123"/>
      <c r="U16" s="123"/>
      <c r="V16" s="77"/>
      <c r="W16" s="77"/>
    </row>
    <row r="17" spans="1:23" x14ac:dyDescent="0.25">
      <c r="A17" s="123"/>
      <c r="B17" s="123"/>
      <c r="C17" s="123"/>
      <c r="D17" s="123"/>
      <c r="E17" s="123"/>
      <c r="F17" s="123"/>
      <c r="G17" s="123"/>
      <c r="H17" s="123"/>
      <c r="I17" s="123"/>
      <c r="J17" s="123"/>
      <c r="K17" s="123"/>
      <c r="L17" s="123"/>
      <c r="M17" s="123"/>
      <c r="N17" s="123"/>
      <c r="O17" s="123"/>
      <c r="P17" s="123"/>
      <c r="Q17" s="123"/>
      <c r="R17" s="123"/>
      <c r="S17" s="123"/>
      <c r="T17" s="123"/>
      <c r="U17" s="123"/>
      <c r="V17" s="77"/>
      <c r="W17" s="77"/>
    </row>
    <row r="18" spans="1:23" x14ac:dyDescent="0.25">
      <c r="A18" s="123"/>
      <c r="B18" s="123"/>
      <c r="C18" s="123"/>
      <c r="D18" s="123"/>
      <c r="E18" s="123"/>
      <c r="F18" s="123"/>
      <c r="G18" s="123"/>
      <c r="H18" s="123"/>
      <c r="I18" s="123"/>
      <c r="J18" s="123"/>
      <c r="K18" s="123"/>
      <c r="L18" s="123"/>
      <c r="M18" s="123"/>
      <c r="N18" s="123"/>
      <c r="O18" s="123"/>
      <c r="P18" s="123"/>
      <c r="Q18" s="123"/>
      <c r="R18" s="123"/>
      <c r="S18" s="123"/>
      <c r="T18" s="123"/>
      <c r="U18" s="123"/>
      <c r="V18" s="77"/>
      <c r="W18" s="77"/>
    </row>
    <row r="19" spans="1:23" x14ac:dyDescent="0.25">
      <c r="A19" s="123"/>
      <c r="B19" s="123"/>
      <c r="C19" s="123"/>
      <c r="D19" s="123"/>
      <c r="E19" s="123"/>
      <c r="F19" s="123"/>
      <c r="G19" s="123"/>
      <c r="H19" s="123"/>
      <c r="I19" s="123"/>
      <c r="J19" s="123"/>
      <c r="K19" s="123"/>
      <c r="L19" s="123"/>
      <c r="M19" s="123"/>
      <c r="N19" s="123"/>
      <c r="O19" s="123"/>
      <c r="P19" s="123"/>
      <c r="Q19" s="123"/>
      <c r="R19" s="123"/>
      <c r="S19" s="123"/>
      <c r="T19" s="123"/>
      <c r="U19" s="123"/>
      <c r="V19" s="77"/>
      <c r="W19" s="77"/>
    </row>
    <row r="20" spans="1:23" x14ac:dyDescent="0.25">
      <c r="A20" s="123"/>
      <c r="B20" s="123"/>
      <c r="C20" s="123"/>
      <c r="D20" s="123"/>
      <c r="E20" s="123"/>
      <c r="F20" s="123"/>
      <c r="G20" s="123"/>
      <c r="H20" s="123"/>
      <c r="I20" s="123"/>
      <c r="J20" s="123"/>
      <c r="K20" s="123"/>
      <c r="L20" s="123"/>
      <c r="M20" s="123"/>
      <c r="N20" s="123"/>
      <c r="O20" s="123"/>
      <c r="P20" s="123"/>
      <c r="Q20" s="123"/>
      <c r="R20" s="123"/>
      <c r="S20" s="123"/>
      <c r="T20" s="123"/>
      <c r="U20" s="123"/>
      <c r="V20" s="77"/>
      <c r="W20" s="77"/>
    </row>
    <row r="21" spans="1:23" x14ac:dyDescent="0.25">
      <c r="A21" s="123"/>
      <c r="B21" s="123"/>
      <c r="C21" s="123"/>
      <c r="D21" s="123"/>
      <c r="E21" s="123"/>
      <c r="F21" s="123"/>
      <c r="G21" s="123"/>
      <c r="H21" s="123"/>
      <c r="I21" s="123"/>
      <c r="J21" s="123"/>
      <c r="K21" s="123"/>
      <c r="L21" s="123"/>
      <c r="M21" s="123"/>
      <c r="N21" s="123"/>
      <c r="O21" s="123"/>
      <c r="P21" s="123"/>
      <c r="Q21" s="123"/>
      <c r="R21" s="123"/>
      <c r="S21" s="123"/>
      <c r="T21" s="123"/>
      <c r="U21" s="123"/>
      <c r="V21" s="77"/>
      <c r="W21" s="77"/>
    </row>
    <row r="22" spans="1:23" x14ac:dyDescent="0.25">
      <c r="A22" s="123"/>
      <c r="B22" s="123"/>
      <c r="C22" s="123"/>
      <c r="D22" s="123"/>
      <c r="E22" s="123"/>
      <c r="F22" s="123"/>
      <c r="G22" s="123"/>
      <c r="H22" s="123"/>
      <c r="I22" s="123"/>
      <c r="J22" s="123"/>
      <c r="K22" s="123"/>
      <c r="L22" s="123"/>
      <c r="M22" s="123"/>
      <c r="N22" s="123"/>
      <c r="O22" s="123"/>
      <c r="P22" s="123"/>
      <c r="Q22" s="123"/>
      <c r="R22" s="123"/>
      <c r="S22" s="123"/>
      <c r="T22" s="123"/>
      <c r="U22" s="123"/>
      <c r="V22" s="77"/>
      <c r="W22" s="77"/>
    </row>
    <row r="23" spans="1:23" x14ac:dyDescent="0.25">
      <c r="A23" s="123"/>
      <c r="B23" s="123"/>
      <c r="C23" s="123"/>
      <c r="D23" s="123"/>
      <c r="E23" s="123"/>
      <c r="F23" s="123"/>
      <c r="G23" s="123"/>
      <c r="H23" s="123"/>
      <c r="I23" s="123"/>
      <c r="J23" s="123"/>
      <c r="K23" s="123"/>
      <c r="L23" s="123"/>
      <c r="M23" s="123"/>
      <c r="N23" s="123"/>
      <c r="O23" s="123"/>
      <c r="P23" s="123"/>
      <c r="Q23" s="123"/>
      <c r="R23" s="123"/>
      <c r="S23" s="123"/>
      <c r="T23" s="123"/>
      <c r="U23" s="123"/>
      <c r="V23" s="77"/>
      <c r="W23" s="77"/>
    </row>
    <row r="24" spans="1:23" x14ac:dyDescent="0.25">
      <c r="A24" s="123"/>
      <c r="B24" s="123"/>
      <c r="C24" s="123"/>
      <c r="D24" s="123"/>
      <c r="E24" s="123"/>
      <c r="F24" s="123"/>
      <c r="G24" s="123"/>
      <c r="H24" s="123"/>
      <c r="I24" s="123"/>
      <c r="J24" s="123"/>
      <c r="K24" s="123"/>
      <c r="L24" s="123"/>
      <c r="M24" s="123"/>
      <c r="N24" s="123"/>
      <c r="O24" s="123"/>
      <c r="P24" s="123"/>
      <c r="Q24" s="123"/>
      <c r="R24" s="123"/>
      <c r="S24" s="123"/>
      <c r="T24" s="123"/>
      <c r="U24" s="123"/>
      <c r="V24" s="77"/>
      <c r="W24" s="77"/>
    </row>
    <row r="25" spans="1:23" x14ac:dyDescent="0.25">
      <c r="A25" s="123"/>
      <c r="B25" s="123"/>
      <c r="C25" s="123"/>
      <c r="D25" s="123"/>
      <c r="E25" s="123"/>
      <c r="F25" s="123"/>
      <c r="G25" s="123"/>
      <c r="H25" s="123"/>
      <c r="I25" s="123"/>
      <c r="J25" s="123"/>
      <c r="K25" s="123"/>
      <c r="L25" s="123"/>
      <c r="M25" s="123"/>
      <c r="N25" s="123"/>
      <c r="O25" s="123"/>
      <c r="P25" s="123"/>
      <c r="Q25" s="123"/>
      <c r="R25" s="123"/>
      <c r="S25" s="123"/>
      <c r="T25" s="123"/>
      <c r="U25" s="123"/>
      <c r="V25" s="77"/>
      <c r="W25" s="77"/>
    </row>
    <row r="26" spans="1:23" x14ac:dyDescent="0.25">
      <c r="A26" s="123"/>
      <c r="B26" s="123"/>
      <c r="C26" s="123"/>
      <c r="D26" s="123"/>
      <c r="E26" s="123"/>
      <c r="F26" s="123"/>
      <c r="G26" s="123"/>
      <c r="H26" s="123"/>
      <c r="I26" s="123"/>
      <c r="J26" s="123"/>
      <c r="K26" s="123"/>
      <c r="L26" s="123"/>
      <c r="M26" s="123"/>
      <c r="N26" s="123"/>
      <c r="O26" s="123"/>
      <c r="P26" s="123"/>
      <c r="Q26" s="123"/>
      <c r="R26" s="123"/>
      <c r="S26" s="123"/>
      <c r="T26" s="123"/>
      <c r="U26" s="123"/>
      <c r="V26" s="77"/>
      <c r="W26" s="77"/>
    </row>
    <row r="27" spans="1:23" x14ac:dyDescent="0.25">
      <c r="A27" s="123"/>
      <c r="B27" s="123"/>
      <c r="C27" s="123"/>
      <c r="D27" s="123"/>
      <c r="E27" s="123"/>
      <c r="F27" s="123"/>
      <c r="G27" s="123"/>
      <c r="H27" s="123"/>
      <c r="I27" s="123"/>
      <c r="J27" s="123"/>
      <c r="K27" s="123"/>
      <c r="L27" s="123"/>
      <c r="M27" s="123"/>
      <c r="N27" s="123"/>
      <c r="O27" s="123"/>
      <c r="P27" s="123"/>
      <c r="Q27" s="123"/>
      <c r="R27" s="123"/>
      <c r="S27" s="123"/>
      <c r="T27" s="123"/>
      <c r="U27" s="123"/>
      <c r="V27" s="77"/>
      <c r="W27" s="77"/>
    </row>
    <row r="28" spans="1:23" x14ac:dyDescent="0.25">
      <c r="A28" s="123"/>
      <c r="B28" s="123"/>
      <c r="C28" s="123"/>
      <c r="D28" s="123"/>
      <c r="E28" s="123"/>
      <c r="F28" s="123"/>
      <c r="G28" s="123"/>
      <c r="H28" s="123"/>
      <c r="I28" s="123"/>
      <c r="J28" s="123"/>
      <c r="K28" s="123"/>
      <c r="L28" s="123"/>
      <c r="M28" s="123"/>
      <c r="N28" s="123"/>
      <c r="O28" s="123"/>
      <c r="P28" s="123"/>
      <c r="Q28" s="123"/>
      <c r="R28" s="123"/>
      <c r="S28" s="123"/>
      <c r="T28" s="123"/>
      <c r="U28" s="123"/>
      <c r="V28" s="77"/>
      <c r="W28" s="77"/>
    </row>
    <row r="29" spans="1:23" ht="13.5" thickBot="1" x14ac:dyDescent="0.35">
      <c r="A29" s="180"/>
      <c r="B29" s="123"/>
      <c r="C29" s="179"/>
      <c r="D29" s="123"/>
      <c r="E29" s="123"/>
      <c r="F29" s="123"/>
      <c r="G29" s="123"/>
      <c r="H29" s="123"/>
      <c r="I29" s="123"/>
      <c r="J29" s="123"/>
      <c r="K29" s="123"/>
      <c r="L29" s="123"/>
      <c r="M29" s="123"/>
      <c r="N29" s="123"/>
      <c r="O29" s="123"/>
      <c r="P29" s="123"/>
      <c r="Q29" s="123"/>
      <c r="R29" s="123"/>
      <c r="S29" s="123"/>
      <c r="T29" s="123"/>
      <c r="U29" s="123"/>
      <c r="V29" s="77"/>
      <c r="W29" s="77"/>
    </row>
    <row r="30" spans="1:23" ht="13" thickBot="1" x14ac:dyDescent="0.3">
      <c r="A30" s="254"/>
      <c r="B30" s="255" t="s">
        <v>53</v>
      </c>
      <c r="C30" s="255" t="s">
        <v>54</v>
      </c>
      <c r="D30" s="256" t="s">
        <v>52</v>
      </c>
      <c r="E30" s="181"/>
      <c r="F30" s="181"/>
      <c r="G30" s="181"/>
      <c r="H30" s="181"/>
      <c r="I30" s="181"/>
      <c r="J30" s="181"/>
      <c r="K30" s="181"/>
      <c r="L30" s="181"/>
      <c r="M30" s="123"/>
      <c r="N30" s="123"/>
      <c r="O30" s="123"/>
      <c r="P30" s="123"/>
      <c r="Q30" s="123"/>
      <c r="R30" s="123"/>
      <c r="S30" s="123"/>
      <c r="T30" s="123"/>
      <c r="U30" s="123"/>
      <c r="V30" s="77"/>
      <c r="W30" s="77"/>
    </row>
    <row r="31" spans="1:23" x14ac:dyDescent="0.25">
      <c r="A31" s="194" t="str">
        <f>'Per-Vehicle Costs'!A136</f>
        <v>Vehicle Ownership</v>
      </c>
      <c r="B31" s="191">
        <f>'Per-Vehicle Costs'!B136</f>
        <v>0.27200000000000002</v>
      </c>
      <c r="C31" s="192"/>
      <c r="D31" s="195"/>
      <c r="E31" s="182"/>
      <c r="F31" s="182"/>
      <c r="G31" s="182"/>
      <c r="H31" s="182"/>
      <c r="I31" s="182"/>
      <c r="J31" s="182"/>
      <c r="K31" s="182"/>
      <c r="L31" s="182"/>
      <c r="M31" s="123"/>
      <c r="N31" s="123"/>
      <c r="O31" s="123"/>
      <c r="P31" s="123"/>
      <c r="Q31" s="123"/>
      <c r="R31" s="123"/>
      <c r="S31" s="123"/>
      <c r="T31" s="123"/>
      <c r="U31" s="123"/>
      <c r="V31" s="77"/>
      <c r="W31" s="77"/>
    </row>
    <row r="32" spans="1:23" x14ac:dyDescent="0.25">
      <c r="A32" s="196" t="str">
        <f>'Per-Vehicle Costs'!A137</f>
        <v>Vehicle Operation</v>
      </c>
      <c r="B32" s="190"/>
      <c r="C32" s="44">
        <f>'Per-Vehicle Costs'!B137</f>
        <v>0.16400000000000001</v>
      </c>
      <c r="D32" s="49"/>
      <c r="E32" s="182"/>
      <c r="F32" s="182"/>
      <c r="G32" s="182"/>
      <c r="H32" s="182"/>
      <c r="I32" s="182"/>
      <c r="J32" s="182"/>
      <c r="K32" s="182"/>
      <c r="L32" s="182"/>
      <c r="M32" s="123"/>
      <c r="N32" s="123"/>
      <c r="O32" s="123"/>
      <c r="P32" s="123"/>
      <c r="Q32" s="123"/>
      <c r="R32" s="123"/>
      <c r="S32" s="123"/>
      <c r="T32" s="123"/>
      <c r="U32" s="123"/>
      <c r="V32" s="77"/>
      <c r="W32" s="77"/>
    </row>
    <row r="33" spans="1:23" x14ac:dyDescent="0.25">
      <c r="A33" s="196" t="str">
        <f>'Per-Vehicle Costs'!A139</f>
        <v>Travel Time</v>
      </c>
      <c r="B33" s="190"/>
      <c r="C33" s="44">
        <f>'Per-Vehicle Costs'!B139</f>
        <v>0.14574999999999999</v>
      </c>
      <c r="D33" s="49"/>
      <c r="E33" s="182"/>
      <c r="F33" s="182"/>
      <c r="G33" s="182"/>
      <c r="H33" s="182"/>
      <c r="I33" s="182"/>
      <c r="J33" s="182"/>
      <c r="K33" s="182"/>
      <c r="L33" s="182"/>
      <c r="M33" s="123"/>
      <c r="N33" s="123"/>
      <c r="O33" s="123"/>
      <c r="P33" s="123"/>
      <c r="Q33" s="123"/>
      <c r="R33" s="123"/>
      <c r="S33" s="123"/>
      <c r="T33" s="123"/>
      <c r="U33" s="123"/>
      <c r="V33" s="77"/>
      <c r="W33" s="77"/>
    </row>
    <row r="34" spans="1:23" x14ac:dyDescent="0.25">
      <c r="A34" s="196" t="str">
        <f>'Per-Vehicle Costs'!A140</f>
        <v>Internal Crash</v>
      </c>
      <c r="B34" s="190"/>
      <c r="C34" s="44">
        <f>'Per-Vehicle Costs'!B140</f>
        <v>0.11786000000000002</v>
      </c>
      <c r="D34" s="49"/>
      <c r="E34" s="182"/>
      <c r="F34" s="182"/>
      <c r="G34" s="182"/>
      <c r="H34" s="182"/>
      <c r="I34" s="182"/>
      <c r="J34" s="182"/>
      <c r="K34" s="182"/>
      <c r="L34" s="182"/>
      <c r="M34" s="123"/>
      <c r="N34" s="123"/>
      <c r="O34" s="123"/>
      <c r="P34" s="123"/>
      <c r="Q34" s="123"/>
      <c r="R34" s="123"/>
      <c r="S34" s="123"/>
      <c r="T34" s="123"/>
      <c r="U34" s="123"/>
      <c r="V34" s="77"/>
      <c r="W34" s="77"/>
    </row>
    <row r="35" spans="1:23" x14ac:dyDescent="0.25">
      <c r="A35" s="196" t="str">
        <f>'Per-Vehicle Costs'!A141</f>
        <v>External Crash</v>
      </c>
      <c r="B35" s="190"/>
      <c r="C35" s="44"/>
      <c r="D35" s="49">
        <f>'Per-Vehicle Costs'!B141</f>
        <v>5.5000000000000007E-2</v>
      </c>
      <c r="E35" s="182"/>
      <c r="F35" s="182"/>
      <c r="G35" s="182"/>
      <c r="H35" s="182"/>
      <c r="I35" s="182"/>
      <c r="J35" s="182"/>
      <c r="K35" s="182"/>
      <c r="L35" s="182"/>
      <c r="M35" s="123"/>
      <c r="N35" s="123"/>
      <c r="O35" s="123"/>
      <c r="P35" s="123"/>
      <c r="Q35" s="123"/>
      <c r="R35" s="123"/>
      <c r="S35" s="123"/>
      <c r="T35" s="123"/>
      <c r="U35" s="123"/>
      <c r="V35" s="77"/>
      <c r="W35" s="77"/>
    </row>
    <row r="36" spans="1:23" x14ac:dyDescent="0.25">
      <c r="A36" s="196" t="str">
        <f>'Per-Vehicle Costs'!A144</f>
        <v>Internal Parking</v>
      </c>
      <c r="B36" s="44">
        <f>'Per-Vehicle Costs'!B144</f>
        <v>6.4000000000000001E-2</v>
      </c>
      <c r="C36" s="44"/>
      <c r="D36" s="49"/>
      <c r="E36" s="182"/>
      <c r="F36" s="182"/>
      <c r="G36" s="182"/>
      <c r="H36" s="182"/>
      <c r="I36" s="182"/>
      <c r="J36" s="182"/>
      <c r="K36" s="182"/>
      <c r="L36" s="182"/>
      <c r="M36" s="123"/>
      <c r="N36" s="123"/>
      <c r="O36" s="123"/>
      <c r="P36" s="123"/>
      <c r="Q36" s="123"/>
      <c r="R36" s="123"/>
      <c r="S36" s="123"/>
      <c r="T36" s="123"/>
      <c r="U36" s="123"/>
      <c r="V36" s="77"/>
      <c r="W36" s="77"/>
    </row>
    <row r="37" spans="1:23" x14ac:dyDescent="0.25">
      <c r="A37" s="196" t="str">
        <f>'Per-Vehicle Costs'!A145</f>
        <v>External Parking</v>
      </c>
      <c r="B37" s="190"/>
      <c r="C37" s="44"/>
      <c r="D37" s="49">
        <f>'Per-Vehicle Costs'!B145</f>
        <v>6.0000000000000005E-2</v>
      </c>
      <c r="E37" s="182"/>
      <c r="F37" s="182"/>
      <c r="G37" s="182"/>
      <c r="H37" s="182"/>
      <c r="I37" s="182"/>
      <c r="J37" s="182"/>
      <c r="K37" s="182"/>
      <c r="L37" s="182"/>
      <c r="M37" s="123"/>
      <c r="N37" s="123"/>
      <c r="O37" s="123"/>
      <c r="P37" s="123"/>
      <c r="Q37" s="123"/>
      <c r="R37" s="123"/>
      <c r="S37" s="123"/>
      <c r="T37" s="123"/>
      <c r="U37" s="123"/>
      <c r="V37" s="77"/>
      <c r="W37" s="77"/>
    </row>
    <row r="38" spans="1:23" x14ac:dyDescent="0.25">
      <c r="A38" s="196" t="str">
        <f>'Per-Vehicle Costs'!A146</f>
        <v>Congestion</v>
      </c>
      <c r="B38" s="190"/>
      <c r="C38" s="44"/>
      <c r="D38" s="49">
        <f>'Per-Vehicle Costs'!B146</f>
        <v>3.4000000000000002E-2</v>
      </c>
      <c r="E38" s="182"/>
      <c r="F38" s="182"/>
      <c r="G38" s="182"/>
      <c r="H38" s="182"/>
      <c r="I38" s="182"/>
      <c r="J38" s="182"/>
      <c r="K38" s="182"/>
      <c r="L38" s="182"/>
      <c r="M38" s="123"/>
      <c r="N38" s="123"/>
      <c r="O38" s="123"/>
      <c r="P38" s="123"/>
      <c r="Q38" s="123"/>
      <c r="R38" s="123"/>
      <c r="S38" s="123"/>
      <c r="T38" s="123"/>
      <c r="U38" s="123"/>
      <c r="V38" s="77"/>
      <c r="W38" s="77"/>
    </row>
    <row r="39" spans="1:23" x14ac:dyDescent="0.25">
      <c r="A39" s="196" t="str">
        <f>'Per-Vehicle Costs'!A147</f>
        <v>Road Facilities</v>
      </c>
      <c r="B39" s="190"/>
      <c r="C39" s="44"/>
      <c r="D39" s="49">
        <f>'Per-Vehicle Costs'!B147</f>
        <v>2.1999999999999999E-2</v>
      </c>
      <c r="E39" s="182"/>
      <c r="F39" s="182"/>
      <c r="G39" s="182"/>
      <c r="H39" s="182"/>
      <c r="I39" s="182"/>
      <c r="J39" s="182"/>
      <c r="K39" s="182"/>
      <c r="L39" s="182"/>
      <c r="M39" s="123"/>
      <c r="N39" s="123"/>
      <c r="O39" s="123"/>
      <c r="P39" s="123"/>
      <c r="Q39" s="123"/>
      <c r="R39" s="123"/>
      <c r="S39" s="123"/>
      <c r="T39" s="123"/>
      <c r="U39" s="123"/>
      <c r="V39" s="77"/>
      <c r="W39" s="77"/>
    </row>
    <row r="40" spans="1:23" x14ac:dyDescent="0.25">
      <c r="A40" s="196" t="str">
        <f>'Per-Vehicle Costs'!A148</f>
        <v>Land Value</v>
      </c>
      <c r="B40" s="190"/>
      <c r="C40" s="44"/>
      <c r="D40" s="49">
        <f>'Per-Vehicle Costs'!B148</f>
        <v>3.4000000000000002E-2</v>
      </c>
      <c r="E40" s="182"/>
      <c r="F40" s="182"/>
      <c r="G40" s="182"/>
      <c r="H40" s="182"/>
      <c r="I40" s="182"/>
      <c r="J40" s="182"/>
      <c r="K40" s="182"/>
      <c r="L40" s="182"/>
      <c r="M40" s="123"/>
      <c r="N40" s="123"/>
      <c r="O40" s="123"/>
      <c r="P40" s="123"/>
      <c r="Q40" s="123"/>
      <c r="R40" s="123"/>
      <c r="S40" s="123"/>
      <c r="T40" s="123"/>
      <c r="U40" s="123"/>
      <c r="V40" s="77"/>
      <c r="W40" s="77"/>
    </row>
    <row r="41" spans="1:23" x14ac:dyDescent="0.25">
      <c r="A41" s="196" t="str">
        <f>'Per-Vehicle Costs'!A149</f>
        <v>Traffic Services</v>
      </c>
      <c r="B41" s="190"/>
      <c r="C41" s="44"/>
      <c r="D41" s="49">
        <f>'Per-Vehicle Costs'!B149</f>
        <v>1.2E-2</v>
      </c>
      <c r="E41" s="182"/>
      <c r="F41" s="182"/>
      <c r="G41" s="182"/>
      <c r="H41" s="182"/>
      <c r="I41" s="182"/>
      <c r="J41" s="182"/>
      <c r="K41" s="182"/>
      <c r="L41" s="182"/>
      <c r="M41" s="123"/>
      <c r="N41" s="123"/>
      <c r="O41" s="123"/>
      <c r="P41" s="123"/>
      <c r="Q41" s="123"/>
      <c r="R41" s="123"/>
      <c r="S41" s="123"/>
      <c r="T41" s="123"/>
      <c r="U41" s="123"/>
      <c r="V41" s="77"/>
      <c r="W41" s="77"/>
    </row>
    <row r="42" spans="1:23" x14ac:dyDescent="0.25">
      <c r="A42" s="196" t="str">
        <f>'Per-Vehicle Costs'!A150</f>
        <v>Transport Diversity</v>
      </c>
      <c r="B42" s="190"/>
      <c r="C42" s="44"/>
      <c r="D42" s="49">
        <f>'Per-Vehicle Costs'!B150</f>
        <v>7.000000000000001E-3</v>
      </c>
      <c r="E42" s="182"/>
      <c r="F42" s="182"/>
      <c r="G42" s="182"/>
      <c r="H42" s="182"/>
      <c r="I42" s="182"/>
      <c r="J42" s="182"/>
      <c r="K42" s="182"/>
      <c r="L42" s="182"/>
      <c r="M42" s="123"/>
      <c r="N42" s="123"/>
      <c r="O42" s="123"/>
      <c r="P42" s="123"/>
      <c r="Q42" s="123"/>
      <c r="R42" s="123"/>
      <c r="S42" s="123"/>
      <c r="T42" s="123"/>
      <c r="U42" s="123"/>
      <c r="V42" s="77"/>
      <c r="W42" s="77"/>
    </row>
    <row r="43" spans="1:23" x14ac:dyDescent="0.25">
      <c r="A43" s="196" t="str">
        <f>'Per-Vehicle Costs'!A151</f>
        <v>Air Pollution</v>
      </c>
      <c r="B43" s="190"/>
      <c r="C43" s="44"/>
      <c r="D43" s="49">
        <f>'Per-Vehicle Costs'!B151</f>
        <v>3.4799999999999998E-2</v>
      </c>
      <c r="E43" s="182"/>
      <c r="F43" s="182"/>
      <c r="G43" s="182"/>
      <c r="H43" s="182"/>
      <c r="I43" s="182"/>
      <c r="J43" s="182"/>
      <c r="K43" s="182"/>
      <c r="L43" s="182"/>
      <c r="M43" s="123"/>
      <c r="N43" s="123"/>
      <c r="O43" s="123"/>
      <c r="P43" s="123"/>
      <c r="Q43" s="123"/>
      <c r="R43" s="123"/>
      <c r="S43" s="123"/>
      <c r="T43" s="123"/>
      <c r="U43" s="123"/>
      <c r="V43" s="77"/>
      <c r="W43" s="77"/>
    </row>
    <row r="44" spans="1:23" x14ac:dyDescent="0.25">
      <c r="A44" s="196" t="s">
        <v>104</v>
      </c>
      <c r="B44" s="190"/>
      <c r="C44" s="44"/>
      <c r="D44" s="49">
        <f>'Per-Vehicle Costs'!B152</f>
        <v>1.66E-2</v>
      </c>
      <c r="E44" s="182"/>
      <c r="F44" s="182"/>
      <c r="G44" s="182"/>
      <c r="H44" s="182"/>
      <c r="I44" s="182"/>
      <c r="J44" s="182"/>
      <c r="K44" s="182"/>
      <c r="L44" s="182"/>
      <c r="M44" s="123"/>
      <c r="N44" s="123"/>
      <c r="O44" s="123"/>
      <c r="P44" s="123"/>
      <c r="Q44" s="123"/>
      <c r="R44" s="123"/>
      <c r="S44" s="123"/>
      <c r="T44" s="123"/>
      <c r="U44" s="123"/>
      <c r="V44" s="77"/>
      <c r="W44" s="77"/>
    </row>
    <row r="45" spans="1:23" x14ac:dyDescent="0.25">
      <c r="A45" s="196" t="str">
        <f>'Per-Vehicle Costs'!A153</f>
        <v>Noise</v>
      </c>
      <c r="B45" s="190"/>
      <c r="C45" s="44"/>
      <c r="D45" s="49">
        <f>'Per-Vehicle Costs'!B153</f>
        <v>1.06E-2</v>
      </c>
      <c r="E45" s="182"/>
      <c r="F45" s="182"/>
      <c r="G45" s="182"/>
      <c r="H45" s="182"/>
      <c r="I45" s="182"/>
      <c r="J45" s="182"/>
      <c r="K45" s="182"/>
      <c r="L45" s="182"/>
      <c r="M45" s="123"/>
      <c r="N45" s="123"/>
      <c r="O45" s="123"/>
      <c r="P45" s="123"/>
      <c r="Q45" s="123"/>
      <c r="R45" s="123"/>
      <c r="S45" s="123"/>
      <c r="T45" s="123"/>
      <c r="U45" s="123"/>
      <c r="V45" s="77"/>
      <c r="W45" s="77"/>
    </row>
    <row r="46" spans="1:23" x14ac:dyDescent="0.25">
      <c r="A46" s="196" t="str">
        <f>'Per-Vehicle Costs'!A154</f>
        <v>Resource Externalities</v>
      </c>
      <c r="B46" s="190"/>
      <c r="C46" s="44"/>
      <c r="D46" s="49">
        <f>'Per-Vehicle Costs'!B154</f>
        <v>3.8800000000000001E-2</v>
      </c>
      <c r="E46" s="182"/>
      <c r="F46" s="182"/>
      <c r="G46" s="182"/>
      <c r="H46" s="182"/>
      <c r="I46" s="182"/>
      <c r="J46" s="182"/>
      <c r="K46" s="182"/>
      <c r="L46" s="182"/>
      <c r="M46" s="123"/>
      <c r="N46" s="123"/>
      <c r="O46" s="123"/>
      <c r="P46" s="123"/>
      <c r="Q46" s="123"/>
      <c r="R46" s="123"/>
      <c r="S46" s="123"/>
      <c r="T46" s="123"/>
      <c r="U46" s="123"/>
      <c r="V46" s="77"/>
      <c r="W46" s="77"/>
    </row>
    <row r="47" spans="1:23" x14ac:dyDescent="0.25">
      <c r="A47" s="196" t="str">
        <f>'Per-Vehicle Costs'!A155</f>
        <v>Barrier Effect</v>
      </c>
      <c r="B47" s="190"/>
      <c r="C47" s="44"/>
      <c r="D47" s="49">
        <f>'Per-Vehicle Costs'!B155</f>
        <v>1.38E-2</v>
      </c>
      <c r="E47" s="182"/>
      <c r="F47" s="182"/>
      <c r="G47" s="182"/>
      <c r="H47" s="182"/>
      <c r="I47" s="182"/>
      <c r="J47" s="182"/>
      <c r="K47" s="182"/>
      <c r="L47" s="182"/>
      <c r="M47" s="123"/>
      <c r="N47" s="123"/>
      <c r="O47" s="123"/>
      <c r="P47" s="123"/>
      <c r="Q47" s="123"/>
      <c r="R47" s="123"/>
      <c r="S47" s="123"/>
      <c r="T47" s="123"/>
      <c r="U47" s="123"/>
      <c r="V47" s="77"/>
      <c r="W47" s="77"/>
    </row>
    <row r="48" spans="1:23" x14ac:dyDescent="0.25">
      <c r="A48" s="196" t="str">
        <f>'Per-Vehicle Costs'!A156</f>
        <v>Land Use Impacts</v>
      </c>
      <c r="B48" s="190"/>
      <c r="C48" s="44"/>
      <c r="D48" s="49">
        <f>'Per-Vehicle Costs'!B156</f>
        <v>6.6400000000000001E-2</v>
      </c>
      <c r="E48" s="182"/>
      <c r="F48" s="182"/>
      <c r="G48" s="182"/>
      <c r="H48" s="182"/>
      <c r="I48" s="182"/>
      <c r="J48" s="182"/>
      <c r="K48" s="182"/>
      <c r="L48" s="182"/>
      <c r="M48" s="123"/>
      <c r="N48" s="123"/>
      <c r="O48" s="123"/>
      <c r="P48" s="123"/>
      <c r="Q48" s="123"/>
      <c r="R48" s="123"/>
      <c r="S48" s="123"/>
      <c r="T48" s="123"/>
      <c r="U48" s="123"/>
      <c r="V48" s="77"/>
      <c r="W48" s="77"/>
    </row>
    <row r="49" spans="1:23" x14ac:dyDescent="0.25">
      <c r="A49" s="196" t="str">
        <f>'Per-Vehicle Costs'!A157</f>
        <v>Water Pollution</v>
      </c>
      <c r="B49" s="190"/>
      <c r="C49" s="44"/>
      <c r="D49" s="49">
        <f>'Per-Vehicle Costs'!B157</f>
        <v>1.4000000000000002E-2</v>
      </c>
      <c r="E49" s="182"/>
      <c r="F49" s="182"/>
      <c r="G49" s="182"/>
      <c r="H49" s="182"/>
      <c r="I49" s="182"/>
      <c r="J49" s="182"/>
      <c r="K49" s="182"/>
      <c r="L49" s="182"/>
      <c r="M49" s="123"/>
      <c r="N49" s="123"/>
      <c r="O49" s="123"/>
      <c r="P49" s="123"/>
      <c r="Q49" s="123"/>
      <c r="R49" s="123"/>
      <c r="S49" s="123"/>
      <c r="T49" s="123"/>
      <c r="U49" s="123"/>
      <c r="V49" s="77"/>
      <c r="W49" s="77"/>
    </row>
    <row r="50" spans="1:23" ht="13" thickBot="1" x14ac:dyDescent="0.3">
      <c r="A50" s="197" t="str">
        <f>'Per-Vehicle Costs'!A158</f>
        <v>Waste</v>
      </c>
      <c r="B50" s="3"/>
      <c r="C50" s="51"/>
      <c r="D50" s="52">
        <f>'Per-Vehicle Costs'!B158</f>
        <v>4.0000000000000007E-4</v>
      </c>
      <c r="E50" s="182"/>
      <c r="F50" s="182"/>
      <c r="G50" s="182"/>
      <c r="H50" s="182"/>
      <c r="I50" s="182"/>
      <c r="J50" s="182"/>
      <c r="K50" s="182"/>
      <c r="L50" s="182"/>
      <c r="M50" s="123"/>
      <c r="N50" s="123"/>
      <c r="O50" s="123"/>
      <c r="P50" s="123"/>
      <c r="Q50" s="123"/>
      <c r="R50" s="123"/>
      <c r="S50" s="123"/>
      <c r="T50" s="123"/>
      <c r="U50" s="123"/>
      <c r="V50" s="77"/>
      <c r="W50" s="77"/>
    </row>
    <row r="51" spans="1:23" ht="13" x14ac:dyDescent="0.3">
      <c r="A51" s="183"/>
      <c r="B51" s="184"/>
      <c r="C51" s="184"/>
      <c r="D51" s="184"/>
      <c r="E51" s="184"/>
      <c r="F51" s="184"/>
      <c r="G51" s="184"/>
      <c r="H51" s="184"/>
      <c r="I51" s="184"/>
      <c r="J51" s="184"/>
      <c r="K51" s="184"/>
      <c r="L51" s="184"/>
      <c r="M51" s="183"/>
      <c r="N51" s="123"/>
      <c r="O51" s="123"/>
      <c r="P51" s="123"/>
      <c r="Q51" s="123"/>
      <c r="R51" s="123"/>
      <c r="S51" s="123"/>
      <c r="T51" s="123"/>
      <c r="U51" s="123"/>
      <c r="V51" s="77"/>
      <c r="W51" s="77"/>
    </row>
    <row r="52" spans="1:23" ht="13" x14ac:dyDescent="0.3">
      <c r="A52" s="183"/>
      <c r="B52" s="184"/>
      <c r="C52" s="184"/>
      <c r="D52" s="184"/>
      <c r="E52" s="184"/>
      <c r="F52" s="184"/>
      <c r="G52" s="184"/>
      <c r="H52" s="184"/>
      <c r="I52" s="184"/>
      <c r="J52" s="184"/>
      <c r="K52" s="184"/>
      <c r="L52" s="184"/>
      <c r="M52" s="183"/>
      <c r="N52" s="123"/>
      <c r="O52" s="123"/>
      <c r="P52" s="123"/>
      <c r="Q52" s="123"/>
      <c r="R52" s="123"/>
      <c r="S52" s="123"/>
      <c r="T52" s="123"/>
      <c r="U52" s="123"/>
      <c r="V52" s="77"/>
      <c r="W52" s="77"/>
    </row>
    <row r="53" spans="1:23" ht="13" x14ac:dyDescent="0.3">
      <c r="A53" s="180" t="s">
        <v>83</v>
      </c>
      <c r="B53" s="184"/>
      <c r="C53" s="184"/>
      <c r="D53" s="184"/>
      <c r="E53" s="184"/>
      <c r="F53" s="184"/>
      <c r="G53" s="184"/>
      <c r="H53" s="184"/>
      <c r="I53" s="184"/>
      <c r="J53" s="184"/>
      <c r="K53" s="184"/>
      <c r="L53" s="184"/>
      <c r="M53" s="183"/>
      <c r="N53" s="123"/>
      <c r="O53" s="123"/>
      <c r="P53" s="123"/>
      <c r="Q53" s="123"/>
      <c r="R53" s="123"/>
      <c r="S53" s="123"/>
      <c r="T53" s="123"/>
      <c r="U53" s="123"/>
      <c r="V53" s="77"/>
      <c r="W53" s="77"/>
    </row>
    <row r="54" spans="1:23" ht="13" x14ac:dyDescent="0.3">
      <c r="A54" s="183"/>
      <c r="B54" s="184"/>
      <c r="C54" s="184"/>
      <c r="D54" s="184"/>
      <c r="E54" s="184"/>
      <c r="F54" s="184"/>
      <c r="G54" s="184"/>
      <c r="H54" s="184"/>
      <c r="I54" s="184"/>
      <c r="J54" s="184"/>
      <c r="K54" s="184"/>
      <c r="L54" s="184"/>
      <c r="M54" s="183"/>
      <c r="N54" s="123"/>
      <c r="O54" s="123"/>
      <c r="P54" s="123"/>
      <c r="Q54" s="123"/>
      <c r="R54" s="123"/>
      <c r="S54" s="123"/>
      <c r="T54" s="123"/>
      <c r="U54" s="123"/>
      <c r="V54" s="77"/>
      <c r="W54" s="77"/>
    </row>
    <row r="55" spans="1:23" ht="13" x14ac:dyDescent="0.3">
      <c r="A55" s="183"/>
      <c r="B55" s="184"/>
      <c r="C55" s="184"/>
      <c r="D55" s="184"/>
      <c r="E55" s="184"/>
      <c r="F55" s="184"/>
      <c r="G55" s="184"/>
      <c r="H55" s="184"/>
      <c r="I55" s="184"/>
      <c r="J55" s="184"/>
      <c r="K55" s="184"/>
      <c r="L55" s="184"/>
      <c r="M55" s="183"/>
      <c r="N55" s="123"/>
      <c r="O55" s="123"/>
      <c r="P55" s="123"/>
      <c r="Q55" s="123"/>
      <c r="R55" s="123"/>
      <c r="S55" s="123"/>
      <c r="T55" s="123"/>
      <c r="U55" s="123"/>
      <c r="V55" s="77"/>
      <c r="W55" s="77"/>
    </row>
    <row r="56" spans="1:23" ht="13" x14ac:dyDescent="0.3">
      <c r="A56" s="183"/>
      <c r="B56" s="184"/>
      <c r="C56" s="184"/>
      <c r="D56" s="184"/>
      <c r="E56" s="184"/>
      <c r="F56" s="184"/>
      <c r="G56" s="184"/>
      <c r="H56" s="184"/>
      <c r="I56" s="184"/>
      <c r="J56" s="184"/>
      <c r="K56" s="184"/>
      <c r="L56" s="184"/>
      <c r="M56" s="183"/>
      <c r="N56" s="123"/>
      <c r="O56" s="123"/>
      <c r="P56" s="123"/>
      <c r="Q56" s="123"/>
      <c r="R56" s="123"/>
      <c r="S56" s="123"/>
      <c r="T56" s="123"/>
      <c r="U56" s="123"/>
      <c r="V56" s="77"/>
      <c r="W56" s="77"/>
    </row>
    <row r="57" spans="1:23" ht="13" x14ac:dyDescent="0.3">
      <c r="A57" s="183"/>
      <c r="B57" s="184"/>
      <c r="C57" s="184"/>
      <c r="D57" s="184"/>
      <c r="E57" s="184"/>
      <c r="F57" s="184"/>
      <c r="G57" s="184"/>
      <c r="H57" s="184"/>
      <c r="I57" s="184"/>
      <c r="J57" s="184"/>
      <c r="K57" s="184"/>
      <c r="L57" s="184"/>
      <c r="M57" s="183"/>
      <c r="N57" s="123"/>
      <c r="O57" s="123"/>
      <c r="P57" s="123"/>
      <c r="Q57" s="123"/>
      <c r="R57" s="123"/>
      <c r="S57" s="123"/>
      <c r="T57" s="123"/>
      <c r="U57" s="123"/>
      <c r="V57" s="77"/>
      <c r="W57" s="77"/>
    </row>
    <row r="58" spans="1:23" ht="13" x14ac:dyDescent="0.3">
      <c r="A58" s="183"/>
      <c r="B58" s="184"/>
      <c r="C58" s="184"/>
      <c r="D58" s="184"/>
      <c r="E58" s="184"/>
      <c r="F58" s="184"/>
      <c r="G58" s="184"/>
      <c r="H58" s="184"/>
      <c r="I58" s="184"/>
      <c r="J58" s="184"/>
      <c r="K58" s="184"/>
      <c r="L58" s="184"/>
      <c r="M58" s="183"/>
      <c r="N58" s="123"/>
      <c r="O58" s="123"/>
      <c r="P58" s="123"/>
      <c r="Q58" s="123"/>
      <c r="R58" s="123"/>
      <c r="S58" s="123"/>
      <c r="T58" s="123"/>
      <c r="U58" s="123"/>
      <c r="V58" s="77"/>
      <c r="W58" s="77"/>
    </row>
    <row r="59" spans="1:23" ht="13" x14ac:dyDescent="0.3">
      <c r="A59" s="183"/>
      <c r="B59" s="184"/>
      <c r="C59" s="184"/>
      <c r="D59" s="184"/>
      <c r="E59" s="184"/>
      <c r="F59" s="184"/>
      <c r="G59" s="184"/>
      <c r="H59" s="184"/>
      <c r="I59" s="184"/>
      <c r="J59" s="184"/>
      <c r="K59" s="184"/>
      <c r="L59" s="184"/>
      <c r="M59" s="183"/>
      <c r="N59" s="123"/>
      <c r="O59" s="123"/>
      <c r="P59" s="123"/>
      <c r="Q59" s="123"/>
      <c r="R59" s="123"/>
      <c r="S59" s="123"/>
      <c r="T59" s="123"/>
      <c r="U59" s="123"/>
      <c r="V59" s="77"/>
      <c r="W59" s="77"/>
    </row>
    <row r="60" spans="1:23" ht="13" x14ac:dyDescent="0.3">
      <c r="A60" s="183"/>
      <c r="B60" s="184"/>
      <c r="C60" s="184"/>
      <c r="D60" s="184"/>
      <c r="E60" s="184"/>
      <c r="F60" s="184"/>
      <c r="G60" s="184"/>
      <c r="H60" s="184"/>
      <c r="I60" s="184"/>
      <c r="J60" s="184"/>
      <c r="K60" s="184"/>
      <c r="L60" s="184"/>
      <c r="M60" s="183"/>
      <c r="N60" s="123"/>
      <c r="O60" s="123"/>
      <c r="P60" s="123"/>
      <c r="Q60" s="123"/>
      <c r="R60" s="123"/>
      <c r="S60" s="123"/>
      <c r="T60" s="123"/>
      <c r="U60" s="123"/>
      <c r="V60" s="77"/>
      <c r="W60" s="77"/>
    </row>
    <row r="61" spans="1:23" ht="13" x14ac:dyDescent="0.3">
      <c r="A61" s="183"/>
      <c r="B61" s="184"/>
      <c r="C61" s="184"/>
      <c r="D61" s="184"/>
      <c r="E61" s="184"/>
      <c r="F61" s="184"/>
      <c r="G61" s="184"/>
      <c r="H61" s="184"/>
      <c r="I61" s="184"/>
      <c r="J61" s="184"/>
      <c r="K61" s="184"/>
      <c r="L61" s="184"/>
      <c r="M61" s="183"/>
      <c r="N61" s="123"/>
      <c r="O61" s="123"/>
      <c r="P61" s="123"/>
      <c r="Q61" s="123"/>
      <c r="R61" s="123"/>
      <c r="S61" s="123"/>
      <c r="T61" s="123"/>
      <c r="U61" s="123"/>
      <c r="V61" s="77"/>
      <c r="W61" s="77"/>
    </row>
    <row r="62" spans="1:23" ht="13" x14ac:dyDescent="0.3">
      <c r="A62" s="183"/>
      <c r="B62" s="184"/>
      <c r="C62" s="184"/>
      <c r="D62" s="184"/>
      <c r="E62" s="184"/>
      <c r="F62" s="184"/>
      <c r="G62" s="184"/>
      <c r="H62" s="184"/>
      <c r="I62" s="184"/>
      <c r="J62" s="184"/>
      <c r="K62" s="184"/>
      <c r="L62" s="184"/>
      <c r="M62" s="183"/>
      <c r="N62" s="123"/>
      <c r="O62" s="123"/>
      <c r="P62" s="123"/>
      <c r="Q62" s="123"/>
      <c r="R62" s="123"/>
      <c r="S62" s="123"/>
      <c r="T62" s="123"/>
      <c r="U62" s="123"/>
      <c r="V62" s="77"/>
      <c r="W62" s="77"/>
    </row>
    <row r="63" spans="1:23" ht="13" x14ac:dyDescent="0.3">
      <c r="A63" s="183"/>
      <c r="B63" s="184"/>
      <c r="C63" s="184"/>
      <c r="D63" s="184"/>
      <c r="E63" s="184"/>
      <c r="F63" s="184"/>
      <c r="G63" s="184"/>
      <c r="H63" s="184"/>
      <c r="I63" s="184"/>
      <c r="J63" s="184"/>
      <c r="K63" s="184"/>
      <c r="L63" s="184"/>
      <c r="M63" s="183"/>
      <c r="N63" s="123"/>
      <c r="O63" s="123"/>
      <c r="P63" s="123"/>
      <c r="Q63" s="123"/>
      <c r="R63" s="123"/>
      <c r="S63" s="123"/>
      <c r="T63" s="123"/>
      <c r="U63" s="123"/>
      <c r="V63" s="77"/>
      <c r="W63" s="77"/>
    </row>
    <row r="64" spans="1:23" ht="13" x14ac:dyDescent="0.3">
      <c r="A64" s="183"/>
      <c r="B64" s="184"/>
      <c r="C64" s="184"/>
      <c r="D64" s="184"/>
      <c r="E64" s="184"/>
      <c r="F64" s="184"/>
      <c r="G64" s="184"/>
      <c r="H64" s="184"/>
      <c r="I64" s="184"/>
      <c r="J64" s="184"/>
      <c r="K64" s="184"/>
      <c r="L64" s="184"/>
      <c r="M64" s="183"/>
      <c r="N64" s="123"/>
      <c r="O64" s="123"/>
      <c r="P64" s="123"/>
      <c r="Q64" s="123"/>
      <c r="R64" s="123"/>
      <c r="S64" s="123"/>
      <c r="T64" s="123"/>
      <c r="U64" s="123"/>
      <c r="V64" s="77"/>
      <c r="W64" s="77"/>
    </row>
    <row r="65" spans="1:23" ht="13" x14ac:dyDescent="0.3">
      <c r="A65" s="183"/>
      <c r="B65" s="184"/>
      <c r="C65" s="184"/>
      <c r="D65" s="184"/>
      <c r="E65" s="184"/>
      <c r="F65" s="184"/>
      <c r="G65" s="184"/>
      <c r="H65" s="184"/>
      <c r="I65" s="184"/>
      <c r="J65" s="184"/>
      <c r="K65" s="184"/>
      <c r="L65" s="184"/>
      <c r="M65" s="183"/>
      <c r="N65" s="123"/>
      <c r="O65" s="123"/>
      <c r="P65" s="123"/>
      <c r="Q65" s="123"/>
      <c r="R65" s="123"/>
      <c r="S65" s="123"/>
      <c r="T65" s="123"/>
      <c r="U65" s="123"/>
      <c r="V65" s="77"/>
      <c r="W65" s="77"/>
    </row>
    <row r="66" spans="1:23" ht="13.5" thickBot="1" x14ac:dyDescent="0.35">
      <c r="A66" s="183"/>
      <c r="B66" s="184"/>
      <c r="C66" s="184"/>
      <c r="D66" s="184"/>
      <c r="E66" s="184"/>
      <c r="F66" s="184"/>
      <c r="G66" s="184"/>
      <c r="H66" s="184"/>
      <c r="I66" s="184"/>
      <c r="J66" s="184"/>
      <c r="K66" s="184"/>
      <c r="L66" s="184"/>
      <c r="M66" s="183"/>
      <c r="N66" s="123"/>
      <c r="O66" s="123"/>
      <c r="P66" s="123"/>
      <c r="Q66" s="123"/>
      <c r="R66" s="123"/>
      <c r="S66" s="123"/>
      <c r="T66" s="123"/>
      <c r="U66" s="123"/>
      <c r="V66" s="77"/>
      <c r="W66" s="77"/>
    </row>
    <row r="67" spans="1:23" ht="13" x14ac:dyDescent="0.3">
      <c r="A67" s="178" t="str">
        <f>'Per-Vehicle Costs'!A159</f>
        <v>Internal Fixed</v>
      </c>
      <c r="B67" s="47">
        <f>'Per-Vehicle Costs'!B159</f>
        <v>0.33600000000000002</v>
      </c>
      <c r="C67" s="184"/>
      <c r="D67" s="184"/>
      <c r="E67" s="184"/>
      <c r="F67" s="184"/>
      <c r="G67" s="184"/>
      <c r="H67" s="184"/>
      <c r="I67" s="184"/>
      <c r="J67" s="184"/>
      <c r="K67" s="184"/>
      <c r="L67" s="184"/>
      <c r="M67" s="183"/>
      <c r="N67" s="123"/>
      <c r="O67" s="123"/>
      <c r="P67" s="123"/>
      <c r="Q67" s="123"/>
      <c r="R67" s="123"/>
      <c r="S67" s="123"/>
      <c r="T67" s="123"/>
      <c r="U67" s="123"/>
      <c r="V67" s="77"/>
      <c r="W67" s="77"/>
    </row>
    <row r="68" spans="1:23" ht="13" x14ac:dyDescent="0.3">
      <c r="A68" s="196" t="str">
        <f>'Per-Vehicle Costs'!A160</f>
        <v>Internal Variable</v>
      </c>
      <c r="B68" s="49">
        <f>'Per-Vehicle Costs'!B160</f>
        <v>0.42760999999999999</v>
      </c>
      <c r="C68" s="184"/>
      <c r="D68" s="184"/>
      <c r="E68" s="184"/>
      <c r="F68" s="184"/>
      <c r="G68" s="184"/>
      <c r="H68" s="184"/>
      <c r="I68" s="184"/>
      <c r="J68" s="184"/>
      <c r="K68" s="184"/>
      <c r="L68" s="184"/>
      <c r="M68" s="183"/>
      <c r="N68" s="123"/>
      <c r="O68" s="123"/>
      <c r="P68" s="123"/>
      <c r="Q68" s="123"/>
      <c r="R68" s="123"/>
      <c r="S68" s="123"/>
      <c r="T68" s="123"/>
      <c r="U68" s="123"/>
      <c r="V68" s="77"/>
      <c r="W68" s="77"/>
    </row>
    <row r="69" spans="1:23" ht="13.5" thickBot="1" x14ac:dyDescent="0.35">
      <c r="A69" s="197" t="str">
        <f>'Per-Vehicle Costs'!A161</f>
        <v>External</v>
      </c>
      <c r="B69" s="52">
        <f>'Per-Vehicle Costs'!B161</f>
        <v>0.41940000000000005</v>
      </c>
      <c r="C69" s="184"/>
      <c r="D69" s="184"/>
      <c r="E69" s="184"/>
      <c r="F69" s="184"/>
      <c r="G69" s="184"/>
      <c r="H69" s="184"/>
      <c r="I69" s="184"/>
      <c r="J69" s="184"/>
      <c r="K69" s="184"/>
      <c r="L69" s="184"/>
      <c r="M69" s="183"/>
      <c r="N69" s="123"/>
      <c r="O69" s="123"/>
      <c r="P69" s="123"/>
      <c r="Q69" s="123"/>
      <c r="R69" s="123"/>
      <c r="S69" s="123"/>
      <c r="T69" s="123"/>
      <c r="U69" s="123"/>
      <c r="V69" s="77"/>
      <c r="W69" s="77"/>
    </row>
    <row r="70" spans="1:23" ht="13" x14ac:dyDescent="0.3">
      <c r="A70" s="183"/>
      <c r="B70" s="184"/>
      <c r="C70" s="184"/>
      <c r="D70" s="184"/>
      <c r="E70" s="184"/>
      <c r="F70" s="184"/>
      <c r="G70" s="184"/>
      <c r="H70" s="184"/>
      <c r="I70" s="184"/>
      <c r="J70" s="184"/>
      <c r="K70" s="184"/>
      <c r="L70" s="184"/>
      <c r="M70" s="183"/>
      <c r="N70" s="123"/>
      <c r="O70" s="123"/>
      <c r="P70" s="123"/>
      <c r="Q70" s="123"/>
      <c r="R70" s="123"/>
      <c r="S70" s="123"/>
      <c r="T70" s="123"/>
      <c r="U70" s="123"/>
      <c r="V70" s="77"/>
      <c r="W70" s="77"/>
    </row>
    <row r="71" spans="1:23" x14ac:dyDescent="0.25">
      <c r="A71" s="123"/>
      <c r="B71" s="123"/>
      <c r="C71" s="123"/>
      <c r="D71" s="123"/>
      <c r="E71" s="123"/>
      <c r="F71" s="123"/>
      <c r="G71" s="123"/>
      <c r="H71" s="123"/>
      <c r="I71" s="123"/>
      <c r="J71" s="123"/>
      <c r="K71" s="123"/>
      <c r="L71" s="123"/>
      <c r="M71" s="123"/>
      <c r="N71" s="123"/>
      <c r="O71" s="123"/>
      <c r="P71" s="123"/>
      <c r="Q71" s="123"/>
      <c r="R71" s="123"/>
      <c r="S71" s="123"/>
      <c r="T71" s="123"/>
      <c r="U71" s="123"/>
      <c r="V71" s="77"/>
      <c r="W71" s="77"/>
    </row>
    <row r="72" spans="1:23" ht="13" x14ac:dyDescent="0.3">
      <c r="A72" s="180" t="s">
        <v>81</v>
      </c>
      <c r="B72" s="123"/>
      <c r="C72" s="123"/>
      <c r="D72" s="123"/>
      <c r="E72" s="123"/>
      <c r="F72" s="123"/>
      <c r="G72" s="123"/>
      <c r="H72" s="123"/>
      <c r="I72" s="123"/>
      <c r="J72" s="123"/>
      <c r="K72" s="123"/>
      <c r="L72" s="123"/>
      <c r="M72" s="123"/>
      <c r="N72" s="123"/>
      <c r="O72" s="123"/>
      <c r="P72" s="123"/>
      <c r="Q72" s="123"/>
      <c r="R72" s="123"/>
      <c r="S72" s="123"/>
      <c r="T72" s="123"/>
      <c r="U72" s="123"/>
      <c r="V72" s="77"/>
      <c r="W72" s="77"/>
    </row>
    <row r="73" spans="1:23" ht="13" x14ac:dyDescent="0.3">
      <c r="A73" s="180"/>
      <c r="B73" s="123"/>
      <c r="C73" s="123"/>
      <c r="D73" s="123"/>
      <c r="E73" s="123"/>
      <c r="F73" s="123"/>
      <c r="G73" s="123"/>
      <c r="H73" s="123"/>
      <c r="I73" s="123"/>
      <c r="J73" s="123"/>
      <c r="K73" s="123"/>
      <c r="L73" s="123"/>
      <c r="M73" s="123"/>
      <c r="N73" s="123"/>
      <c r="O73" s="123"/>
      <c r="P73" s="123"/>
      <c r="Q73" s="123"/>
      <c r="R73" s="123"/>
      <c r="S73" s="123"/>
      <c r="T73" s="123"/>
      <c r="U73" s="123"/>
      <c r="V73" s="77"/>
      <c r="W73" s="77"/>
    </row>
    <row r="74" spans="1:23" ht="13" x14ac:dyDescent="0.3">
      <c r="A74" s="180"/>
      <c r="B74" s="123"/>
      <c r="C74" s="123"/>
      <c r="D74" s="123"/>
      <c r="E74" s="123"/>
      <c r="F74" s="123"/>
      <c r="G74" s="123"/>
      <c r="H74" s="123"/>
      <c r="I74" s="123"/>
      <c r="J74" s="123"/>
      <c r="K74" s="123"/>
      <c r="L74" s="123"/>
      <c r="M74" s="123"/>
      <c r="N74" s="123"/>
      <c r="O74" s="123"/>
      <c r="P74" s="123"/>
      <c r="Q74" s="123"/>
      <c r="R74" s="123"/>
      <c r="S74" s="123"/>
      <c r="T74" s="123"/>
      <c r="U74" s="123"/>
      <c r="V74" s="77"/>
      <c r="W74" s="77"/>
    </row>
    <row r="75" spans="1:23" ht="13" x14ac:dyDescent="0.3">
      <c r="A75" s="180"/>
      <c r="B75" s="123"/>
      <c r="C75" s="123"/>
      <c r="D75" s="123"/>
      <c r="E75" s="123"/>
      <c r="F75" s="123"/>
      <c r="G75" s="123"/>
      <c r="H75" s="123"/>
      <c r="I75" s="123"/>
      <c r="J75" s="123"/>
      <c r="K75" s="123"/>
      <c r="L75" s="123"/>
      <c r="M75" s="123"/>
      <c r="N75" s="123"/>
      <c r="O75" s="123"/>
      <c r="P75" s="123"/>
      <c r="Q75" s="123"/>
      <c r="R75" s="123"/>
      <c r="S75" s="123"/>
      <c r="T75" s="123"/>
      <c r="U75" s="123"/>
      <c r="V75" s="77"/>
      <c r="W75" s="77"/>
    </row>
    <row r="76" spans="1:23" ht="13" x14ac:dyDescent="0.3">
      <c r="A76" s="180"/>
      <c r="B76" s="123"/>
      <c r="C76" s="123"/>
      <c r="D76" s="123"/>
      <c r="E76" s="123"/>
      <c r="F76" s="123"/>
      <c r="G76" s="123"/>
      <c r="H76" s="123"/>
      <c r="I76" s="123"/>
      <c r="J76" s="123"/>
      <c r="K76" s="123"/>
      <c r="L76" s="123"/>
      <c r="M76" s="123"/>
      <c r="N76" s="123"/>
      <c r="O76" s="123"/>
      <c r="P76" s="123"/>
      <c r="Q76" s="123"/>
      <c r="R76" s="123"/>
      <c r="S76" s="123"/>
      <c r="T76" s="123"/>
      <c r="U76" s="123"/>
      <c r="V76" s="77"/>
      <c r="W76" s="77"/>
    </row>
    <row r="77" spans="1:23" ht="13" x14ac:dyDescent="0.3">
      <c r="A77" s="180"/>
      <c r="B77" s="123"/>
      <c r="C77" s="123"/>
      <c r="D77" s="123"/>
      <c r="E77" s="123"/>
      <c r="F77" s="123"/>
      <c r="G77" s="123"/>
      <c r="H77" s="123"/>
      <c r="I77" s="123"/>
      <c r="J77" s="123"/>
      <c r="K77" s="123"/>
      <c r="L77" s="123"/>
      <c r="M77" s="123"/>
      <c r="N77" s="123"/>
      <c r="O77" s="123"/>
      <c r="P77" s="123"/>
      <c r="Q77" s="123"/>
      <c r="R77" s="123"/>
      <c r="S77" s="123"/>
      <c r="T77" s="123"/>
      <c r="U77" s="123"/>
      <c r="V77" s="77"/>
      <c r="W77" s="77"/>
    </row>
    <row r="78" spans="1:23" ht="13" x14ac:dyDescent="0.3">
      <c r="A78" s="180"/>
      <c r="B78" s="123"/>
      <c r="C78" s="123"/>
      <c r="D78" s="123"/>
      <c r="E78" s="123"/>
      <c r="F78" s="123"/>
      <c r="G78" s="123"/>
      <c r="H78" s="123"/>
      <c r="I78" s="123"/>
      <c r="J78" s="123"/>
      <c r="K78" s="123"/>
      <c r="L78" s="123"/>
      <c r="M78" s="123"/>
      <c r="N78" s="123"/>
      <c r="O78" s="123"/>
      <c r="P78" s="123"/>
      <c r="Q78" s="123"/>
      <c r="R78" s="123"/>
      <c r="S78" s="123"/>
      <c r="T78" s="123"/>
      <c r="U78" s="123"/>
      <c r="V78" s="77"/>
      <c r="W78" s="77"/>
    </row>
    <row r="79" spans="1:23" ht="13" x14ac:dyDescent="0.3">
      <c r="A79" s="180"/>
      <c r="B79" s="123"/>
      <c r="C79" s="123"/>
      <c r="D79" s="123"/>
      <c r="E79" s="123"/>
      <c r="F79" s="123"/>
      <c r="G79" s="123"/>
      <c r="H79" s="123"/>
      <c r="I79" s="123"/>
      <c r="J79" s="123"/>
      <c r="K79" s="123"/>
      <c r="L79" s="123"/>
      <c r="M79" s="123"/>
      <c r="N79" s="123"/>
      <c r="O79" s="123"/>
      <c r="P79" s="123"/>
      <c r="Q79" s="123"/>
      <c r="R79" s="123"/>
      <c r="S79" s="123"/>
      <c r="T79" s="123"/>
      <c r="U79" s="123"/>
      <c r="V79" s="77"/>
      <c r="W79" s="77"/>
    </row>
    <row r="80" spans="1:23" ht="13" x14ac:dyDescent="0.3">
      <c r="A80" s="180"/>
      <c r="B80" s="123"/>
      <c r="C80" s="123"/>
      <c r="D80" s="123"/>
      <c r="E80" s="123"/>
      <c r="F80" s="123"/>
      <c r="G80" s="123"/>
      <c r="H80" s="123"/>
      <c r="I80" s="123"/>
      <c r="J80" s="123"/>
      <c r="K80" s="123"/>
      <c r="L80" s="123"/>
      <c r="M80" s="123"/>
      <c r="N80" s="123"/>
      <c r="O80" s="123"/>
      <c r="P80" s="123"/>
      <c r="Q80" s="123"/>
      <c r="R80" s="123"/>
      <c r="S80" s="123"/>
      <c r="T80" s="123"/>
      <c r="U80" s="123"/>
      <c r="V80" s="77"/>
      <c r="W80" s="77"/>
    </row>
    <row r="81" spans="1:23" ht="13" x14ac:dyDescent="0.3">
      <c r="A81" s="180"/>
      <c r="B81" s="123"/>
      <c r="C81" s="123"/>
      <c r="D81" s="123"/>
      <c r="E81" s="123"/>
      <c r="F81" s="123"/>
      <c r="G81" s="123"/>
      <c r="H81" s="123"/>
      <c r="I81" s="123"/>
      <c r="J81" s="123"/>
      <c r="K81" s="123"/>
      <c r="L81" s="123"/>
      <c r="M81" s="123"/>
      <c r="N81" s="123"/>
      <c r="O81" s="123"/>
      <c r="P81" s="123"/>
      <c r="Q81" s="123"/>
      <c r="R81" s="123"/>
      <c r="S81" s="123"/>
      <c r="T81" s="123"/>
      <c r="U81" s="123"/>
      <c r="V81" s="77"/>
      <c r="W81" s="77"/>
    </row>
    <row r="82" spans="1:23" ht="13" x14ac:dyDescent="0.3">
      <c r="A82" s="180"/>
      <c r="B82" s="123"/>
      <c r="C82" s="123"/>
      <c r="D82" s="123"/>
      <c r="E82" s="123"/>
      <c r="F82" s="123"/>
      <c r="G82" s="123"/>
      <c r="H82" s="123"/>
      <c r="I82" s="123"/>
      <c r="J82" s="123"/>
      <c r="K82" s="123"/>
      <c r="L82" s="123"/>
      <c r="M82" s="123"/>
      <c r="N82" s="123"/>
      <c r="O82" s="123"/>
      <c r="P82" s="123"/>
      <c r="Q82" s="123"/>
      <c r="R82" s="123"/>
      <c r="S82" s="123"/>
      <c r="T82" s="123"/>
      <c r="U82" s="123"/>
      <c r="V82" s="77"/>
      <c r="W82" s="77"/>
    </row>
    <row r="83" spans="1:23" ht="13" x14ac:dyDescent="0.3">
      <c r="A83" s="180"/>
      <c r="B83" s="123"/>
      <c r="C83" s="123"/>
      <c r="D83" s="123"/>
      <c r="E83" s="123"/>
      <c r="F83" s="123"/>
      <c r="G83" s="123"/>
      <c r="H83" s="123"/>
      <c r="I83" s="123"/>
      <c r="J83" s="123"/>
      <c r="K83" s="123"/>
      <c r="L83" s="123"/>
      <c r="M83" s="123"/>
      <c r="N83" s="123"/>
      <c r="O83" s="123"/>
      <c r="P83" s="123"/>
      <c r="Q83" s="123"/>
      <c r="R83" s="123"/>
      <c r="S83" s="123"/>
      <c r="T83" s="123"/>
      <c r="U83" s="123"/>
      <c r="V83" s="77"/>
      <c r="W83" s="77"/>
    </row>
    <row r="84" spans="1:23" ht="13" x14ac:dyDescent="0.3">
      <c r="A84" s="180"/>
      <c r="B84" s="123"/>
      <c r="C84" s="123"/>
      <c r="D84" s="123"/>
      <c r="E84" s="123"/>
      <c r="F84" s="123"/>
      <c r="G84" s="123"/>
      <c r="H84" s="123"/>
      <c r="I84" s="123"/>
      <c r="J84" s="123"/>
      <c r="K84" s="123"/>
      <c r="L84" s="123"/>
      <c r="M84" s="123"/>
      <c r="N84" s="123"/>
      <c r="O84" s="123"/>
      <c r="P84" s="123"/>
      <c r="Q84" s="123"/>
      <c r="R84" s="123"/>
      <c r="S84" s="123"/>
      <c r="T84" s="123"/>
      <c r="U84" s="123"/>
      <c r="V84" s="77"/>
      <c r="W84" s="77"/>
    </row>
    <row r="85" spans="1:23" ht="13" x14ac:dyDescent="0.3">
      <c r="A85" s="180"/>
      <c r="B85" s="123"/>
      <c r="C85" s="123"/>
      <c r="D85" s="123"/>
      <c r="E85" s="123"/>
      <c r="F85" s="123"/>
      <c r="G85" s="123"/>
      <c r="H85" s="123"/>
      <c r="I85" s="123"/>
      <c r="J85" s="123"/>
      <c r="K85" s="123"/>
      <c r="L85" s="123"/>
      <c r="M85" s="123"/>
      <c r="N85" s="123"/>
      <c r="O85" s="123"/>
      <c r="P85" s="123"/>
      <c r="Q85" s="123"/>
      <c r="R85" s="123"/>
      <c r="S85" s="123"/>
      <c r="T85" s="123"/>
      <c r="U85" s="123"/>
      <c r="V85" s="77"/>
      <c r="W85" s="77"/>
    </row>
    <row r="86" spans="1:23" ht="13" x14ac:dyDescent="0.3">
      <c r="A86" s="180"/>
      <c r="B86" s="123"/>
      <c r="C86" s="123"/>
      <c r="D86" s="123"/>
      <c r="E86" s="123"/>
      <c r="F86" s="123"/>
      <c r="G86" s="123"/>
      <c r="H86" s="123"/>
      <c r="I86" s="123"/>
      <c r="J86" s="123"/>
      <c r="K86" s="123"/>
      <c r="L86" s="123"/>
      <c r="M86" s="123"/>
      <c r="N86" s="123"/>
      <c r="O86" s="123"/>
      <c r="P86" s="123"/>
      <c r="Q86" s="123"/>
      <c r="R86" s="123"/>
      <c r="S86" s="123"/>
      <c r="T86" s="123"/>
      <c r="U86" s="123"/>
      <c r="V86" s="77"/>
      <c r="W86" s="77"/>
    </row>
    <row r="87" spans="1:23" x14ac:dyDescent="0.25">
      <c r="A87" s="123"/>
      <c r="B87" s="123"/>
      <c r="C87" s="123"/>
      <c r="D87" s="123"/>
      <c r="E87" s="123"/>
      <c r="F87" s="123"/>
      <c r="G87" s="123"/>
      <c r="H87" s="123"/>
      <c r="I87" s="123"/>
      <c r="J87" s="123"/>
      <c r="K87" s="123"/>
      <c r="L87" s="123"/>
      <c r="M87" s="123"/>
      <c r="N87" s="123"/>
      <c r="O87" s="123"/>
      <c r="P87" s="123"/>
      <c r="Q87" s="123"/>
      <c r="R87" s="123"/>
      <c r="S87" s="123"/>
      <c r="T87" s="123"/>
      <c r="U87" s="123"/>
      <c r="V87" s="77"/>
      <c r="W87" s="77"/>
    </row>
    <row r="88" spans="1:23" ht="13.5" thickBot="1" x14ac:dyDescent="0.35">
      <c r="A88" s="180"/>
      <c r="B88" s="123"/>
      <c r="C88" s="179"/>
      <c r="D88" s="123"/>
      <c r="E88" s="123"/>
      <c r="F88" s="123"/>
      <c r="G88" s="123"/>
      <c r="H88" s="123"/>
      <c r="I88" s="123"/>
      <c r="J88" s="123"/>
      <c r="K88" s="123"/>
      <c r="L88" s="123"/>
      <c r="M88" s="123"/>
      <c r="N88" s="123"/>
      <c r="O88" s="123"/>
      <c r="P88" s="123"/>
      <c r="Q88" s="123"/>
      <c r="R88" s="123"/>
      <c r="S88" s="123"/>
      <c r="T88" s="123"/>
      <c r="U88" s="123"/>
      <c r="V88" s="77"/>
      <c r="W88" s="77"/>
    </row>
    <row r="89" spans="1:23" ht="13" thickBot="1" x14ac:dyDescent="0.3">
      <c r="A89" s="254"/>
      <c r="B89" s="255" t="s">
        <v>33</v>
      </c>
      <c r="C89" s="255" t="s">
        <v>34</v>
      </c>
      <c r="D89" s="255" t="s">
        <v>35</v>
      </c>
      <c r="E89" s="256" t="s">
        <v>80</v>
      </c>
      <c r="F89" s="181"/>
      <c r="G89" s="181"/>
      <c r="H89" s="181"/>
      <c r="I89" s="181"/>
      <c r="J89" s="181"/>
      <c r="K89" s="181"/>
      <c r="L89" s="181"/>
      <c r="M89" s="123"/>
      <c r="N89" s="123"/>
      <c r="O89" s="123"/>
      <c r="P89" s="123"/>
      <c r="Q89" s="123"/>
      <c r="R89" s="123"/>
      <c r="S89" s="123"/>
      <c r="T89" s="123"/>
      <c r="U89" s="123"/>
      <c r="V89" s="77"/>
      <c r="W89" s="77"/>
    </row>
    <row r="90" spans="1:23" x14ac:dyDescent="0.25">
      <c r="A90" s="194" t="str">
        <f>'Per-Vehicle Costs'!A56</f>
        <v>Internal Fixed</v>
      </c>
      <c r="B90" s="192">
        <f>'Per-Vehicle Costs'!B56</f>
        <v>0.35200000000000004</v>
      </c>
      <c r="C90" s="192">
        <f>'Per-Vehicle Costs'!B89</f>
        <v>0.35200000000000004</v>
      </c>
      <c r="D90" s="192">
        <f>'Per-Vehicle Costs'!B121</f>
        <v>0.312</v>
      </c>
      <c r="E90" s="195">
        <f>'Per-Vehicle Costs'!B159</f>
        <v>0.33600000000000002</v>
      </c>
      <c r="F90" s="182"/>
      <c r="G90" s="182"/>
      <c r="H90" s="182"/>
      <c r="I90" s="182"/>
      <c r="J90" s="182"/>
      <c r="K90" s="182"/>
      <c r="L90" s="182"/>
      <c r="M90" s="123"/>
      <c r="N90" s="123"/>
      <c r="O90" s="123"/>
      <c r="P90" s="123"/>
      <c r="Q90" s="123"/>
      <c r="R90" s="123"/>
      <c r="S90" s="123"/>
      <c r="T90" s="123"/>
      <c r="U90" s="123"/>
      <c r="V90" s="77"/>
      <c r="W90" s="77"/>
    </row>
    <row r="91" spans="1:23" x14ac:dyDescent="0.25">
      <c r="A91" s="196" t="str">
        <f>'Per-Vehicle Costs'!A57</f>
        <v>Internal Variable</v>
      </c>
      <c r="B91" s="44">
        <f>'Per-Vehicle Costs'!B57</f>
        <v>0.60155000000000003</v>
      </c>
      <c r="C91" s="44">
        <f>'Per-Vehicle Costs'!B90</f>
        <v>0.40599999999999997</v>
      </c>
      <c r="D91" s="44">
        <f>'Per-Vehicle Costs'!B122</f>
        <v>0.36224999999999996</v>
      </c>
      <c r="E91" s="49">
        <f>'Per-Vehicle Costs'!B160</f>
        <v>0.42760999999999999</v>
      </c>
      <c r="F91" s="182"/>
      <c r="G91" s="182"/>
      <c r="H91" s="182"/>
      <c r="I91" s="182"/>
      <c r="J91" s="182"/>
      <c r="K91" s="182"/>
      <c r="L91" s="182"/>
      <c r="M91" s="123"/>
      <c r="N91" s="123"/>
      <c r="O91" s="123"/>
      <c r="P91" s="123"/>
      <c r="Q91" s="123"/>
      <c r="R91" s="123"/>
      <c r="S91" s="123"/>
      <c r="T91" s="123"/>
      <c r="U91" s="123"/>
      <c r="V91" s="77"/>
      <c r="W91" s="77"/>
    </row>
    <row r="92" spans="1:23" ht="13" thickBot="1" x14ac:dyDescent="0.3">
      <c r="A92" s="197" t="str">
        <f>'Per-Vehicle Costs'!A58</f>
        <v>External</v>
      </c>
      <c r="B92" s="51">
        <f>'Per-Vehicle Costs'!B58</f>
        <v>0.68240000000000012</v>
      </c>
      <c r="C92" s="51">
        <f>'Per-Vehicle Costs'!B91</f>
        <v>0.43940000000000007</v>
      </c>
      <c r="D92" s="51">
        <f>'Per-Vehicle Costs'!B123</f>
        <v>0.26790000000000008</v>
      </c>
      <c r="E92" s="52">
        <f>'Per-Vehicle Costs'!B161</f>
        <v>0.41940000000000005</v>
      </c>
      <c r="F92" s="182"/>
      <c r="G92" s="182"/>
      <c r="H92" s="182"/>
      <c r="I92" s="182"/>
      <c r="J92" s="182"/>
      <c r="K92" s="182"/>
      <c r="L92" s="182"/>
      <c r="M92" s="123"/>
      <c r="N92" s="123"/>
      <c r="O92" s="123"/>
      <c r="P92" s="123"/>
      <c r="Q92" s="123"/>
      <c r="R92" s="123"/>
      <c r="S92" s="123"/>
      <c r="T92" s="123"/>
      <c r="U92" s="123"/>
      <c r="V92" s="77"/>
      <c r="W92" s="77"/>
    </row>
    <row r="93" spans="1:23" x14ac:dyDescent="0.25">
      <c r="A93" s="123"/>
      <c r="B93" s="182"/>
      <c r="C93" s="182"/>
      <c r="D93" s="182"/>
      <c r="E93" s="182"/>
      <c r="F93" s="182"/>
      <c r="G93" s="182"/>
      <c r="H93" s="182"/>
      <c r="I93" s="182"/>
      <c r="J93" s="182"/>
      <c r="K93" s="182"/>
      <c r="L93" s="182"/>
      <c r="M93" s="123"/>
      <c r="N93" s="123"/>
      <c r="O93" s="123"/>
      <c r="P93" s="123"/>
      <c r="Q93" s="123"/>
      <c r="R93" s="123"/>
      <c r="S93" s="123"/>
      <c r="T93" s="123"/>
      <c r="U93" s="123"/>
      <c r="V93" s="77"/>
      <c r="W93" s="77"/>
    </row>
    <row r="94" spans="1:23" x14ac:dyDescent="0.25">
      <c r="A94" s="123"/>
      <c r="B94" s="182"/>
      <c r="C94" s="182"/>
      <c r="D94" s="182"/>
      <c r="E94" s="182"/>
      <c r="F94" s="182"/>
      <c r="G94" s="182"/>
      <c r="H94" s="182"/>
      <c r="I94" s="182"/>
      <c r="J94" s="182"/>
      <c r="K94" s="182"/>
      <c r="L94" s="182"/>
      <c r="M94" s="123"/>
      <c r="N94" s="123"/>
      <c r="O94" s="123"/>
      <c r="P94" s="123"/>
      <c r="Q94" s="123"/>
      <c r="R94" s="123"/>
      <c r="S94" s="123"/>
      <c r="T94" s="123"/>
      <c r="U94" s="123"/>
      <c r="V94" s="77"/>
      <c r="W94" s="77"/>
    </row>
    <row r="95" spans="1:23" ht="13" x14ac:dyDescent="0.3">
      <c r="A95" s="180" t="s">
        <v>82</v>
      </c>
      <c r="B95" s="182"/>
      <c r="C95" s="182"/>
      <c r="D95" s="182"/>
      <c r="E95" s="182"/>
      <c r="F95" s="182"/>
      <c r="G95" s="182"/>
      <c r="H95" s="182"/>
      <c r="I95" s="182"/>
      <c r="J95" s="182"/>
      <c r="K95" s="182"/>
      <c r="L95" s="182"/>
      <c r="M95" s="123"/>
      <c r="N95" s="123"/>
      <c r="O95" s="123"/>
      <c r="P95" s="123"/>
      <c r="Q95" s="123"/>
      <c r="R95" s="123"/>
      <c r="S95" s="123"/>
      <c r="T95" s="123"/>
      <c r="U95" s="123"/>
      <c r="V95" s="77"/>
      <c r="W95" s="77"/>
    </row>
    <row r="96" spans="1:23" x14ac:dyDescent="0.25">
      <c r="A96" s="123"/>
      <c r="B96" s="182"/>
      <c r="C96" s="182"/>
      <c r="D96" s="182"/>
      <c r="E96" s="182"/>
      <c r="F96" s="182"/>
      <c r="G96" s="182"/>
      <c r="H96" s="182"/>
      <c r="I96" s="182"/>
      <c r="J96" s="182"/>
      <c r="K96" s="182"/>
      <c r="L96" s="182"/>
      <c r="M96" s="123"/>
      <c r="N96" s="123"/>
      <c r="O96" s="123"/>
      <c r="P96" s="123"/>
      <c r="Q96" s="123"/>
      <c r="R96" s="123"/>
      <c r="S96" s="123"/>
      <c r="T96" s="123"/>
      <c r="U96" s="123"/>
      <c r="V96" s="77"/>
      <c r="W96" s="77"/>
    </row>
    <row r="97" spans="1:23" x14ac:dyDescent="0.25">
      <c r="A97" s="123"/>
      <c r="B97" s="182"/>
      <c r="C97" s="182"/>
      <c r="D97" s="182"/>
      <c r="E97" s="182"/>
      <c r="F97" s="182"/>
      <c r="G97" s="182"/>
      <c r="H97" s="182"/>
      <c r="I97" s="182"/>
      <c r="J97" s="182"/>
      <c r="K97" s="182"/>
      <c r="L97" s="182"/>
      <c r="M97" s="123"/>
      <c r="N97" s="123"/>
      <c r="O97" s="123"/>
      <c r="P97" s="123"/>
      <c r="Q97" s="123"/>
      <c r="R97" s="123"/>
      <c r="S97" s="123"/>
      <c r="T97" s="123"/>
      <c r="U97" s="123"/>
      <c r="V97" s="77"/>
      <c r="W97" s="77"/>
    </row>
    <row r="98" spans="1:23" x14ac:dyDescent="0.25">
      <c r="A98" s="123"/>
      <c r="B98" s="182"/>
      <c r="C98" s="182"/>
      <c r="D98" s="182"/>
      <c r="E98" s="182"/>
      <c r="F98" s="182"/>
      <c r="G98" s="182"/>
      <c r="H98" s="182"/>
      <c r="I98" s="182"/>
      <c r="J98" s="182"/>
      <c r="K98" s="182"/>
      <c r="L98" s="182"/>
      <c r="M98" s="123"/>
      <c r="N98" s="123"/>
      <c r="O98" s="123"/>
      <c r="P98" s="123"/>
      <c r="Q98" s="123"/>
      <c r="R98" s="123"/>
      <c r="S98" s="123"/>
      <c r="T98" s="123"/>
      <c r="U98" s="123"/>
      <c r="V98" s="77"/>
      <c r="W98" s="77"/>
    </row>
    <row r="99" spans="1:23" x14ac:dyDescent="0.25">
      <c r="A99" s="123"/>
      <c r="B99" s="182"/>
      <c r="C99" s="182"/>
      <c r="D99" s="182"/>
      <c r="E99" s="182"/>
      <c r="F99" s="182"/>
      <c r="G99" s="182"/>
      <c r="H99" s="182"/>
      <c r="I99" s="182"/>
      <c r="J99" s="182"/>
      <c r="K99" s="182"/>
      <c r="L99" s="182"/>
      <c r="M99" s="123"/>
      <c r="N99" s="123"/>
      <c r="O99" s="123"/>
      <c r="P99" s="123"/>
      <c r="Q99" s="123"/>
      <c r="R99" s="123"/>
      <c r="S99" s="123"/>
      <c r="T99" s="123"/>
      <c r="U99" s="123"/>
      <c r="V99" s="77"/>
      <c r="W99" s="77"/>
    </row>
    <row r="100" spans="1:23" x14ac:dyDescent="0.25">
      <c r="A100" s="123"/>
      <c r="B100" s="182"/>
      <c r="C100" s="182"/>
      <c r="D100" s="182"/>
      <c r="E100" s="182"/>
      <c r="F100" s="182"/>
      <c r="G100" s="182"/>
      <c r="H100" s="182"/>
      <c r="I100" s="182"/>
      <c r="J100" s="182"/>
      <c r="K100" s="182"/>
      <c r="L100" s="182"/>
      <c r="M100" s="123"/>
      <c r="N100" s="123"/>
      <c r="O100" s="123"/>
      <c r="P100" s="123"/>
      <c r="Q100" s="123"/>
      <c r="R100" s="123"/>
      <c r="S100" s="123"/>
      <c r="T100" s="123"/>
      <c r="U100" s="123"/>
      <c r="V100" s="77"/>
      <c r="W100" s="77"/>
    </row>
    <row r="101" spans="1:23" x14ac:dyDescent="0.25">
      <c r="A101" s="123"/>
      <c r="B101" s="182"/>
      <c r="C101" s="182"/>
      <c r="D101" s="182"/>
      <c r="E101" s="182"/>
      <c r="F101" s="182"/>
      <c r="G101" s="182"/>
      <c r="H101" s="182"/>
      <c r="I101" s="182"/>
      <c r="J101" s="182"/>
      <c r="K101" s="182"/>
      <c r="L101" s="182"/>
      <c r="M101" s="123"/>
      <c r="N101" s="123"/>
      <c r="O101" s="123"/>
      <c r="P101" s="123"/>
      <c r="Q101" s="123"/>
      <c r="R101" s="123"/>
      <c r="S101" s="123"/>
      <c r="T101" s="123"/>
      <c r="U101" s="123"/>
      <c r="V101" s="77"/>
      <c r="W101" s="77"/>
    </row>
    <row r="102" spans="1:23" x14ac:dyDescent="0.25">
      <c r="A102" s="123"/>
      <c r="B102" s="182"/>
      <c r="C102" s="182"/>
      <c r="D102" s="182"/>
      <c r="E102" s="182"/>
      <c r="F102" s="182"/>
      <c r="G102" s="182"/>
      <c r="H102" s="182"/>
      <c r="I102" s="182"/>
      <c r="J102" s="182"/>
      <c r="K102" s="182"/>
      <c r="L102" s="182"/>
      <c r="M102" s="123"/>
      <c r="N102" s="123"/>
      <c r="O102" s="123"/>
      <c r="P102" s="123"/>
      <c r="Q102" s="123"/>
      <c r="R102" s="123"/>
      <c r="S102" s="123"/>
      <c r="T102" s="123"/>
      <c r="U102" s="123"/>
      <c r="V102" s="77"/>
      <c r="W102" s="77"/>
    </row>
    <row r="103" spans="1:23" x14ac:dyDescent="0.25">
      <c r="A103" s="123"/>
      <c r="B103" s="182"/>
      <c r="C103" s="182"/>
      <c r="D103" s="182"/>
      <c r="E103" s="182"/>
      <c r="F103" s="182"/>
      <c r="G103" s="182"/>
      <c r="H103" s="182"/>
      <c r="I103" s="182"/>
      <c r="J103" s="182"/>
      <c r="K103" s="182"/>
      <c r="L103" s="182"/>
      <c r="M103" s="123"/>
      <c r="N103" s="123"/>
      <c r="O103" s="123"/>
      <c r="P103" s="123"/>
      <c r="Q103" s="123"/>
      <c r="R103" s="123"/>
      <c r="S103" s="123"/>
      <c r="T103" s="123"/>
      <c r="U103" s="123"/>
      <c r="V103" s="77"/>
      <c r="W103" s="77"/>
    </row>
    <row r="104" spans="1:23" x14ac:dyDescent="0.25">
      <c r="A104" s="123"/>
      <c r="B104" s="182"/>
      <c r="C104" s="182"/>
      <c r="D104" s="182"/>
      <c r="E104" s="182"/>
      <c r="F104" s="182"/>
      <c r="G104" s="182"/>
      <c r="H104" s="182"/>
      <c r="I104" s="182"/>
      <c r="J104" s="182"/>
      <c r="K104" s="182"/>
      <c r="L104" s="182"/>
      <c r="M104" s="123"/>
      <c r="N104" s="123"/>
      <c r="O104" s="123"/>
      <c r="P104" s="123"/>
      <c r="Q104" s="123"/>
      <c r="R104" s="123"/>
      <c r="S104" s="123"/>
      <c r="T104" s="123"/>
      <c r="U104" s="123"/>
      <c r="V104" s="77"/>
      <c r="W104" s="77"/>
    </row>
    <row r="105" spans="1:23" x14ac:dyDescent="0.25">
      <c r="A105" s="123"/>
      <c r="B105" s="182"/>
      <c r="C105" s="182"/>
      <c r="D105" s="182"/>
      <c r="E105" s="182"/>
      <c r="F105" s="182"/>
      <c r="G105" s="182"/>
      <c r="H105" s="182"/>
      <c r="I105" s="182"/>
      <c r="J105" s="182"/>
      <c r="K105" s="182"/>
      <c r="L105" s="182"/>
      <c r="M105" s="123"/>
      <c r="N105" s="123"/>
      <c r="O105" s="123"/>
      <c r="P105" s="123"/>
      <c r="Q105" s="123"/>
      <c r="R105" s="123"/>
      <c r="S105" s="123"/>
      <c r="T105" s="123"/>
      <c r="U105" s="123"/>
      <c r="V105" s="77"/>
      <c r="W105" s="77"/>
    </row>
    <row r="106" spans="1:23" x14ac:dyDescent="0.25">
      <c r="A106" s="123"/>
      <c r="B106" s="182"/>
      <c r="C106" s="182"/>
      <c r="D106" s="182"/>
      <c r="E106" s="182"/>
      <c r="F106" s="182"/>
      <c r="G106" s="182"/>
      <c r="H106" s="182"/>
      <c r="I106" s="182"/>
      <c r="J106" s="182"/>
      <c r="K106" s="182"/>
      <c r="L106" s="182"/>
      <c r="M106" s="123"/>
      <c r="N106" s="123"/>
      <c r="O106" s="123"/>
      <c r="P106" s="123"/>
      <c r="Q106" s="123"/>
      <c r="R106" s="123"/>
      <c r="S106" s="123"/>
      <c r="T106" s="123"/>
      <c r="U106" s="123"/>
      <c r="V106" s="77"/>
      <c r="W106" s="77"/>
    </row>
    <row r="107" spans="1:23" x14ac:dyDescent="0.25">
      <c r="A107" s="123"/>
      <c r="B107" s="182"/>
      <c r="C107" s="182"/>
      <c r="D107" s="182"/>
      <c r="E107" s="182"/>
      <c r="F107" s="182"/>
      <c r="G107" s="182"/>
      <c r="H107" s="182"/>
      <c r="I107" s="182"/>
      <c r="J107" s="182"/>
      <c r="K107" s="182"/>
      <c r="L107" s="182"/>
      <c r="M107" s="123"/>
      <c r="N107" s="123"/>
      <c r="O107" s="123"/>
      <c r="P107" s="123"/>
      <c r="Q107" s="123"/>
      <c r="R107" s="123"/>
      <c r="S107" s="123"/>
      <c r="T107" s="123"/>
      <c r="U107" s="123"/>
      <c r="V107" s="77"/>
      <c r="W107" s="77"/>
    </row>
    <row r="108" spans="1:23" x14ac:dyDescent="0.25">
      <c r="A108" s="123"/>
      <c r="B108" s="182"/>
      <c r="C108" s="182"/>
      <c r="D108" s="182"/>
      <c r="E108" s="182"/>
      <c r="F108" s="182"/>
      <c r="G108" s="182"/>
      <c r="H108" s="182"/>
      <c r="I108" s="182"/>
      <c r="J108" s="182"/>
      <c r="K108" s="182"/>
      <c r="L108" s="182"/>
      <c r="M108" s="123"/>
      <c r="N108" s="123"/>
      <c r="O108" s="123"/>
      <c r="P108" s="123"/>
      <c r="Q108" s="123"/>
      <c r="R108" s="123"/>
      <c r="S108" s="123"/>
      <c r="T108" s="123"/>
      <c r="U108" s="123"/>
      <c r="V108" s="77"/>
      <c r="W108" s="77"/>
    </row>
    <row r="109" spans="1:23" x14ac:dyDescent="0.25">
      <c r="A109" s="123"/>
      <c r="B109" s="182"/>
      <c r="C109" s="182"/>
      <c r="D109" s="182"/>
      <c r="E109" s="182"/>
      <c r="F109" s="182"/>
      <c r="G109" s="182"/>
      <c r="H109" s="182"/>
      <c r="I109" s="182"/>
      <c r="J109" s="182"/>
      <c r="K109" s="182"/>
      <c r="L109" s="182"/>
      <c r="M109" s="123"/>
      <c r="N109" s="123"/>
      <c r="O109" s="123"/>
      <c r="P109" s="123"/>
      <c r="Q109" s="123"/>
      <c r="R109" s="123"/>
      <c r="S109" s="123"/>
      <c r="T109" s="123"/>
      <c r="U109" s="123"/>
      <c r="V109" s="77"/>
      <c r="W109" s="77"/>
    </row>
    <row r="110" spans="1:23" ht="13" thickBot="1" x14ac:dyDescent="0.3">
      <c r="A110" s="123"/>
      <c r="B110" s="182"/>
      <c r="C110" s="182"/>
      <c r="D110" s="182"/>
      <c r="E110" s="182"/>
      <c r="F110" s="182"/>
      <c r="G110" s="182"/>
      <c r="H110" s="182"/>
      <c r="I110" s="182"/>
      <c r="J110" s="182"/>
      <c r="K110" s="182"/>
      <c r="L110" s="182"/>
      <c r="M110" s="123"/>
      <c r="N110" s="123"/>
      <c r="O110" s="123"/>
      <c r="P110" s="123"/>
      <c r="Q110" s="123"/>
      <c r="R110" s="123"/>
      <c r="S110" s="123"/>
      <c r="T110" s="123"/>
      <c r="U110" s="123"/>
      <c r="V110" s="77"/>
      <c r="W110" s="77"/>
    </row>
    <row r="111" spans="1:23" ht="13" thickBot="1" x14ac:dyDescent="0.3">
      <c r="A111" s="193"/>
      <c r="B111" s="257" t="str">
        <f>'Per-Passenger Costs'!B11</f>
        <v>Average Car</v>
      </c>
      <c r="C111" s="257" t="str">
        <f>'Per-Passenger Costs'!C11</f>
        <v>Compact Car</v>
      </c>
      <c r="D111" s="257" t="str">
        <f>'Per-Passenger Costs'!D11</f>
        <v>Electric Car</v>
      </c>
      <c r="E111" s="257" t="str">
        <f>'Per-Passenger Costs'!E11</f>
        <v>Van or Pickup</v>
      </c>
      <c r="F111" s="257" t="str">
        <f>'Per-Passenger Costs'!F11</f>
        <v>Rideshare Passenger</v>
      </c>
      <c r="G111" s="257" t="str">
        <f>'Per-Passenger Costs'!G11</f>
        <v>Diesel Bus</v>
      </c>
      <c r="H111" s="257" t="str">
        <f>'Per-Passenger Costs'!H11</f>
        <v>Electric Trolley</v>
      </c>
      <c r="I111" s="257" t="str">
        <f>'Per-Passenger Costs'!I11</f>
        <v>Motor-cycle</v>
      </c>
      <c r="J111" s="257" t="str">
        <f>'Per-Passenger Costs'!J11</f>
        <v>Bicycle</v>
      </c>
      <c r="K111" s="257" t="str">
        <f>'Per-Passenger Costs'!K11</f>
        <v>Walk</v>
      </c>
      <c r="L111" s="258" t="str">
        <f>'Per-Passenger Costs'!L11</f>
        <v>Telework</v>
      </c>
      <c r="M111" s="123"/>
      <c r="N111" s="123"/>
      <c r="O111" s="123"/>
      <c r="P111" s="123"/>
      <c r="Q111" s="123"/>
      <c r="R111" s="123"/>
      <c r="S111" s="123"/>
      <c r="T111" s="123"/>
      <c r="U111" s="123"/>
      <c r="V111" s="77"/>
      <c r="W111" s="77"/>
    </row>
    <row r="112" spans="1:23" x14ac:dyDescent="0.25">
      <c r="A112" s="194" t="str">
        <f>'Per-Passenger Costs'!A139</f>
        <v>Internal Fixed</v>
      </c>
      <c r="B112" s="192">
        <f>'Per-Passenger Costs'!B139</f>
        <v>0.24106666666666671</v>
      </c>
      <c r="C112" s="192">
        <f>'Per-Passenger Costs'!C139</f>
        <v>0.2130787878787879</v>
      </c>
      <c r="D112" s="192">
        <f>'Per-Passenger Costs'!D139</f>
        <v>0.29041212121212129</v>
      </c>
      <c r="E112" s="192">
        <f>'Per-Passenger Costs'!E139</f>
        <v>0.29970909090909092</v>
      </c>
      <c r="F112" s="192">
        <f>'Per-Passenger Costs'!F139</f>
        <v>0</v>
      </c>
      <c r="G112" s="192">
        <f>'Per-Passenger Costs'!G139</f>
        <v>0</v>
      </c>
      <c r="H112" s="192">
        <f>'Per-Passenger Costs'!H139</f>
        <v>0</v>
      </c>
      <c r="I112" s="192">
        <f>'Per-Passenger Costs'!I139</f>
        <v>0.3842000000000001</v>
      </c>
      <c r="J112" s="192">
        <f>'Per-Passenger Costs'!J139</f>
        <v>6.9800000000000001E-2</v>
      </c>
      <c r="K112" s="192">
        <f>'Per-Passenger Costs'!K139</f>
        <v>0</v>
      </c>
      <c r="L112" s="195">
        <f>'Per-Passenger Costs'!L139</f>
        <v>0.26400000000000001</v>
      </c>
      <c r="M112" s="123"/>
      <c r="N112" s="123"/>
      <c r="O112" s="123"/>
      <c r="P112" s="123"/>
      <c r="Q112" s="123"/>
      <c r="R112" s="123"/>
      <c r="S112" s="123"/>
      <c r="T112" s="123"/>
      <c r="U112" s="123"/>
      <c r="V112" s="77"/>
      <c r="W112" s="77"/>
    </row>
    <row r="113" spans="1:23" x14ac:dyDescent="0.25">
      <c r="A113" s="196" t="str">
        <f>'Per-Passenger Costs'!A140</f>
        <v>Internal Variable</v>
      </c>
      <c r="B113" s="44">
        <f>'Per-Passenger Costs'!B140</f>
        <v>0.31423939393939393</v>
      </c>
      <c r="C113" s="44">
        <f>'Per-Passenger Costs'!C140</f>
        <v>0.29066969696969697</v>
      </c>
      <c r="D113" s="44">
        <f>'Per-Passenger Costs'!D140</f>
        <v>0.36246969696969689</v>
      </c>
      <c r="E113" s="44">
        <f>'Per-Passenger Costs'!E140</f>
        <v>0.36246969696969689</v>
      </c>
      <c r="F113" s="44">
        <f>'Per-Passenger Costs'!F140</f>
        <v>0.18659999999999999</v>
      </c>
      <c r="G113" s="44">
        <f>'Per-Passenger Costs'!G140</f>
        <v>0.50212000000000001</v>
      </c>
      <c r="H113" s="44">
        <f>'Per-Passenger Costs'!H140</f>
        <v>0.47072000000000003</v>
      </c>
      <c r="I113" s="44">
        <f>'Per-Passenger Costs'!I140</f>
        <v>0.76069999999999993</v>
      </c>
      <c r="J113" s="44">
        <f>'Per-Passenger Costs'!J140</f>
        <v>0.49650000000000005</v>
      </c>
      <c r="K113" s="44">
        <f>'Per-Passenger Costs'!K140</f>
        <v>1.3859999999999999</v>
      </c>
      <c r="L113" s="49">
        <f>'Per-Passenger Costs'!L140</f>
        <v>0</v>
      </c>
      <c r="M113" s="123"/>
      <c r="N113" s="123"/>
      <c r="O113" s="123"/>
      <c r="P113" s="123"/>
      <c r="Q113" s="123"/>
      <c r="R113" s="123"/>
      <c r="S113" s="123"/>
      <c r="T113" s="123"/>
      <c r="U113" s="123"/>
      <c r="V113" s="77"/>
      <c r="W113" s="77"/>
    </row>
    <row r="114" spans="1:23" ht="13" thickBot="1" x14ac:dyDescent="0.3">
      <c r="A114" s="197" t="str">
        <f>'Per-Passenger Costs'!A141</f>
        <v>External</v>
      </c>
      <c r="B114" s="51">
        <f>'Per-Passenger Costs'!B141</f>
        <v>0.31268606060606063</v>
      </c>
      <c r="C114" s="51">
        <f>'Per-Passenger Costs'!C141</f>
        <v>0.29628606060606066</v>
      </c>
      <c r="D114" s="51">
        <f>'Per-Passenger Costs'!D141</f>
        <v>0.28060121212121214</v>
      </c>
      <c r="E114" s="51">
        <f>'Per-Passenger Costs'!E141</f>
        <v>0.35229818181818184</v>
      </c>
      <c r="F114" s="51">
        <f>'Per-Passenger Costs'!F141</f>
        <v>2.2000000000000001E-3</v>
      </c>
      <c r="G114" s="51">
        <f>'Per-Passenger Costs'!G141</f>
        <v>0.43983519999999998</v>
      </c>
      <c r="H114" s="51">
        <f>'Per-Passenger Costs'!H141</f>
        <v>0.43256133333333335</v>
      </c>
      <c r="I114" s="51">
        <f>'Per-Passenger Costs'!I141</f>
        <v>0.52740000000000009</v>
      </c>
      <c r="J114" s="51">
        <f>'Per-Passenger Costs'!J141</f>
        <v>1.3600000000000001E-2</v>
      </c>
      <c r="K114" s="51">
        <f>'Per-Passenger Costs'!K141</f>
        <v>8.4000000000000012E-3</v>
      </c>
      <c r="L114" s="52">
        <f>'Per-Passenger Costs'!L141</f>
        <v>7.1199999999999999E-2</v>
      </c>
      <c r="M114" s="123"/>
      <c r="N114" s="123"/>
      <c r="O114" s="123"/>
      <c r="P114" s="123"/>
      <c r="Q114" s="123"/>
      <c r="R114" s="123"/>
      <c r="S114" s="123"/>
      <c r="T114" s="123"/>
      <c r="U114" s="123"/>
      <c r="V114" s="77"/>
      <c r="W114" s="77"/>
    </row>
    <row r="115" spans="1:23" x14ac:dyDescent="0.25">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77"/>
      <c r="W115" s="77"/>
    </row>
    <row r="116" spans="1:23" x14ac:dyDescent="0.25">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77"/>
      <c r="W116" s="77"/>
    </row>
    <row r="117" spans="1:23" ht="13" x14ac:dyDescent="0.3">
      <c r="A117" s="180"/>
      <c r="B117" s="123"/>
      <c r="C117" s="179"/>
      <c r="D117" s="123"/>
      <c r="E117" s="123"/>
      <c r="F117" s="123"/>
      <c r="G117" s="123"/>
      <c r="H117" s="123"/>
      <c r="I117" s="123"/>
      <c r="J117" s="123"/>
      <c r="K117" s="123"/>
      <c r="L117" s="123"/>
      <c r="M117" s="123"/>
      <c r="N117" s="123"/>
      <c r="O117" s="123"/>
      <c r="P117" s="123"/>
      <c r="Q117" s="123"/>
      <c r="R117" s="123"/>
      <c r="S117" s="123"/>
      <c r="T117" s="123"/>
      <c r="U117" s="123"/>
      <c r="V117" s="77"/>
      <c r="W117" s="77"/>
    </row>
    <row r="118" spans="1:23" x14ac:dyDescent="0.25">
      <c r="A118" s="123"/>
      <c r="B118" s="181"/>
      <c r="C118" s="181"/>
      <c r="D118" s="181"/>
      <c r="E118" s="181"/>
      <c r="F118" s="181"/>
      <c r="G118" s="181"/>
      <c r="H118" s="181"/>
      <c r="I118" s="181"/>
      <c r="J118" s="181"/>
      <c r="K118" s="181"/>
      <c r="L118" s="181"/>
      <c r="M118" s="123"/>
      <c r="N118" s="123"/>
      <c r="O118" s="123"/>
      <c r="P118" s="123"/>
      <c r="Q118" s="123"/>
      <c r="R118" s="123"/>
      <c r="S118" s="123"/>
      <c r="T118" s="123"/>
      <c r="U118" s="123"/>
      <c r="V118" s="77"/>
      <c r="W118" s="77"/>
    </row>
    <row r="119" spans="1:23" x14ac:dyDescent="0.25">
      <c r="A119" s="123"/>
      <c r="B119" s="182"/>
      <c r="C119" s="182"/>
      <c r="D119" s="182"/>
      <c r="E119" s="182"/>
      <c r="F119" s="182"/>
      <c r="G119" s="182"/>
      <c r="H119" s="182"/>
      <c r="I119" s="182"/>
      <c r="J119" s="182"/>
      <c r="K119" s="182"/>
      <c r="L119" s="182"/>
      <c r="M119" s="123"/>
      <c r="N119" s="123"/>
      <c r="O119" s="123"/>
      <c r="P119" s="123"/>
      <c r="Q119" s="123"/>
      <c r="R119" s="123"/>
      <c r="S119" s="123"/>
      <c r="T119" s="123"/>
      <c r="U119" s="123"/>
      <c r="V119" s="77"/>
      <c r="W119" s="77"/>
    </row>
    <row r="120" spans="1:23" x14ac:dyDescent="0.25">
      <c r="A120" s="123"/>
      <c r="B120" s="182"/>
      <c r="C120" s="182"/>
      <c r="D120" s="182"/>
      <c r="E120" s="182"/>
      <c r="F120" s="182"/>
      <c r="G120" s="182"/>
      <c r="H120" s="182"/>
      <c r="I120" s="182"/>
      <c r="J120" s="182"/>
      <c r="K120" s="182"/>
      <c r="L120" s="182"/>
      <c r="M120" s="123"/>
      <c r="N120" s="123"/>
      <c r="O120" s="123"/>
      <c r="P120" s="123"/>
      <c r="Q120" s="123"/>
      <c r="R120" s="123"/>
      <c r="S120" s="123"/>
      <c r="T120" s="123"/>
      <c r="U120" s="123"/>
      <c r="V120" s="77"/>
      <c r="W120" s="77"/>
    </row>
    <row r="121" spans="1:23" x14ac:dyDescent="0.25">
      <c r="A121" s="123"/>
      <c r="B121" s="182"/>
      <c r="C121" s="182"/>
      <c r="D121" s="182"/>
      <c r="E121" s="182"/>
      <c r="F121" s="182"/>
      <c r="G121" s="182"/>
      <c r="H121" s="182"/>
      <c r="I121" s="182"/>
      <c r="J121" s="182"/>
      <c r="K121" s="182"/>
      <c r="L121" s="182"/>
      <c r="M121" s="123"/>
      <c r="N121" s="123"/>
      <c r="O121" s="123"/>
      <c r="P121" s="123"/>
      <c r="Q121" s="123"/>
      <c r="R121" s="123"/>
      <c r="S121" s="123"/>
      <c r="T121" s="123"/>
      <c r="U121" s="123"/>
      <c r="V121" s="77"/>
      <c r="W121" s="77"/>
    </row>
    <row r="122" spans="1:23" x14ac:dyDescent="0.25">
      <c r="A122" s="123"/>
      <c r="B122" s="182"/>
      <c r="C122" s="182"/>
      <c r="D122" s="182"/>
      <c r="E122" s="182"/>
      <c r="F122" s="182"/>
      <c r="G122" s="182"/>
      <c r="H122" s="182"/>
      <c r="I122" s="182"/>
      <c r="J122" s="182"/>
      <c r="K122" s="182"/>
      <c r="L122" s="182"/>
      <c r="M122" s="123"/>
      <c r="N122" s="123"/>
      <c r="O122" s="123"/>
      <c r="P122" s="123"/>
      <c r="Q122" s="123"/>
      <c r="R122" s="123"/>
      <c r="S122" s="123"/>
      <c r="T122" s="123"/>
      <c r="U122" s="123"/>
      <c r="V122" s="77"/>
      <c r="W122" s="77"/>
    </row>
    <row r="123" spans="1:23" x14ac:dyDescent="0.25">
      <c r="A123" s="123"/>
      <c r="B123" s="182"/>
      <c r="C123" s="182"/>
      <c r="D123" s="182"/>
      <c r="E123" s="182"/>
      <c r="F123" s="182"/>
      <c r="G123" s="182"/>
      <c r="H123" s="182"/>
      <c r="I123" s="182"/>
      <c r="J123" s="182"/>
      <c r="K123" s="182"/>
      <c r="L123" s="182"/>
      <c r="M123" s="123"/>
      <c r="N123" s="123"/>
      <c r="O123" s="123"/>
      <c r="P123" s="123"/>
      <c r="Q123" s="123"/>
      <c r="R123" s="123"/>
      <c r="S123" s="123"/>
      <c r="T123" s="123"/>
      <c r="U123" s="123"/>
      <c r="V123" s="77"/>
      <c r="W123" s="77"/>
    </row>
    <row r="124" spans="1:23" x14ac:dyDescent="0.25">
      <c r="A124" s="123"/>
      <c r="B124" s="182"/>
      <c r="C124" s="182"/>
      <c r="D124" s="182"/>
      <c r="E124" s="182"/>
      <c r="F124" s="182"/>
      <c r="G124" s="182"/>
      <c r="H124" s="182"/>
      <c r="I124" s="182"/>
      <c r="J124" s="182"/>
      <c r="K124" s="182"/>
      <c r="L124" s="182"/>
      <c r="M124" s="123"/>
      <c r="N124" s="123"/>
      <c r="O124" s="123"/>
      <c r="P124" s="123"/>
      <c r="Q124" s="123"/>
      <c r="R124" s="123"/>
      <c r="S124" s="123"/>
      <c r="T124" s="123"/>
      <c r="U124" s="123"/>
      <c r="V124" s="77"/>
      <c r="W124" s="77"/>
    </row>
    <row r="125" spans="1:23" x14ac:dyDescent="0.25">
      <c r="A125" s="123"/>
      <c r="B125" s="182"/>
      <c r="C125" s="182"/>
      <c r="D125" s="182"/>
      <c r="E125" s="182"/>
      <c r="F125" s="182"/>
      <c r="G125" s="182"/>
      <c r="H125" s="182"/>
      <c r="I125" s="182"/>
      <c r="J125" s="182"/>
      <c r="K125" s="182"/>
      <c r="L125" s="182"/>
      <c r="M125" s="123"/>
      <c r="N125" s="123"/>
      <c r="O125" s="123"/>
      <c r="P125" s="123"/>
      <c r="Q125" s="123"/>
      <c r="R125" s="123"/>
      <c r="S125" s="123"/>
      <c r="T125" s="123"/>
      <c r="U125" s="123"/>
      <c r="V125" s="77"/>
      <c r="W125" s="77"/>
    </row>
    <row r="126" spans="1:23" x14ac:dyDescent="0.25">
      <c r="A126" s="123"/>
      <c r="B126" s="182"/>
      <c r="C126" s="182"/>
      <c r="D126" s="182"/>
      <c r="E126" s="182"/>
      <c r="F126" s="182"/>
      <c r="G126" s="182"/>
      <c r="H126" s="182"/>
      <c r="I126" s="182"/>
      <c r="J126" s="182"/>
      <c r="K126" s="182"/>
      <c r="L126" s="182"/>
      <c r="M126" s="123"/>
      <c r="N126" s="123"/>
      <c r="O126" s="123"/>
      <c r="P126" s="123"/>
      <c r="Q126" s="123"/>
      <c r="R126" s="123"/>
      <c r="S126" s="123"/>
      <c r="T126" s="123"/>
      <c r="U126" s="123"/>
      <c r="V126" s="77"/>
      <c r="W126" s="77"/>
    </row>
    <row r="127" spans="1:23" x14ac:dyDescent="0.25">
      <c r="A127" s="123"/>
      <c r="B127" s="182"/>
      <c r="C127" s="182"/>
      <c r="D127" s="182"/>
      <c r="E127" s="182"/>
      <c r="F127" s="182"/>
      <c r="G127" s="182"/>
      <c r="H127" s="182"/>
      <c r="I127" s="182"/>
      <c r="J127" s="182"/>
      <c r="K127" s="182"/>
      <c r="L127" s="182"/>
      <c r="M127" s="123"/>
      <c r="N127" s="123"/>
      <c r="O127" s="123"/>
      <c r="P127" s="123"/>
      <c r="Q127" s="123"/>
      <c r="R127" s="123"/>
      <c r="S127" s="123"/>
      <c r="T127" s="123"/>
      <c r="U127" s="123"/>
      <c r="V127" s="77"/>
      <c r="W127" s="77"/>
    </row>
    <row r="128" spans="1:23" x14ac:dyDescent="0.25">
      <c r="A128" s="123"/>
      <c r="B128" s="182"/>
      <c r="C128" s="182"/>
      <c r="D128" s="182"/>
      <c r="E128" s="182"/>
      <c r="F128" s="182"/>
      <c r="G128" s="182"/>
      <c r="H128" s="182"/>
      <c r="I128" s="182"/>
      <c r="J128" s="182"/>
      <c r="K128" s="182"/>
      <c r="L128" s="182"/>
      <c r="M128" s="123"/>
      <c r="N128" s="123"/>
      <c r="O128" s="123"/>
      <c r="P128" s="123"/>
      <c r="Q128" s="123"/>
      <c r="R128" s="123"/>
      <c r="S128" s="123"/>
      <c r="T128" s="123"/>
      <c r="U128" s="123"/>
      <c r="V128" s="77"/>
      <c r="W128" s="77"/>
    </row>
    <row r="129" spans="1:23" x14ac:dyDescent="0.25">
      <c r="A129" s="123"/>
      <c r="B129" s="182"/>
      <c r="C129" s="182"/>
      <c r="D129" s="182"/>
      <c r="E129" s="182"/>
      <c r="F129" s="182"/>
      <c r="G129" s="182"/>
      <c r="H129" s="182"/>
      <c r="I129" s="182"/>
      <c r="J129" s="182"/>
      <c r="K129" s="182"/>
      <c r="L129" s="182"/>
      <c r="M129" s="123"/>
      <c r="N129" s="123"/>
      <c r="O129" s="123"/>
      <c r="P129" s="123"/>
      <c r="Q129" s="123"/>
      <c r="R129" s="123"/>
      <c r="S129" s="123"/>
      <c r="T129" s="123"/>
      <c r="U129" s="123"/>
      <c r="V129" s="77"/>
      <c r="W129" s="77"/>
    </row>
    <row r="130" spans="1:23" x14ac:dyDescent="0.25">
      <c r="A130" s="123"/>
      <c r="B130" s="182"/>
      <c r="C130" s="182"/>
      <c r="D130" s="182"/>
      <c r="E130" s="182"/>
      <c r="F130" s="182"/>
      <c r="G130" s="182"/>
      <c r="H130" s="182"/>
      <c r="I130" s="182"/>
      <c r="J130" s="182"/>
      <c r="K130" s="182"/>
      <c r="L130" s="182"/>
      <c r="M130" s="123"/>
      <c r="N130" s="123"/>
      <c r="O130" s="123"/>
      <c r="P130" s="123"/>
      <c r="Q130" s="123"/>
      <c r="R130" s="123"/>
      <c r="S130" s="123"/>
      <c r="T130" s="123"/>
      <c r="U130" s="123"/>
      <c r="V130" s="77"/>
      <c r="W130" s="77"/>
    </row>
    <row r="131" spans="1:23" x14ac:dyDescent="0.25">
      <c r="A131" s="123"/>
      <c r="B131" s="182"/>
      <c r="C131" s="182"/>
      <c r="D131" s="182"/>
      <c r="E131" s="182"/>
      <c r="F131" s="182"/>
      <c r="G131" s="182"/>
      <c r="H131" s="182"/>
      <c r="I131" s="182"/>
      <c r="J131" s="182"/>
      <c r="K131" s="182"/>
      <c r="L131" s="182"/>
      <c r="M131" s="123"/>
      <c r="N131" s="123"/>
      <c r="O131" s="123"/>
      <c r="P131" s="123"/>
      <c r="Q131" s="123"/>
      <c r="R131" s="123"/>
      <c r="S131" s="123"/>
      <c r="T131" s="123"/>
      <c r="U131" s="123"/>
      <c r="V131" s="77"/>
      <c r="W131" s="77"/>
    </row>
    <row r="132" spans="1:23" x14ac:dyDescent="0.25">
      <c r="A132" s="123"/>
      <c r="B132" s="182"/>
      <c r="C132" s="182"/>
      <c r="D132" s="182"/>
      <c r="E132" s="182"/>
      <c r="F132" s="182"/>
      <c r="G132" s="182"/>
      <c r="H132" s="182"/>
      <c r="I132" s="182"/>
      <c r="J132" s="182"/>
      <c r="K132" s="182"/>
      <c r="L132" s="182"/>
      <c r="M132" s="123"/>
      <c r="N132" s="123"/>
      <c r="O132" s="123"/>
      <c r="P132" s="123"/>
      <c r="Q132" s="123"/>
      <c r="R132" s="123"/>
      <c r="S132" s="123"/>
      <c r="T132" s="123"/>
      <c r="U132" s="123"/>
      <c r="V132" s="77"/>
      <c r="W132" s="77"/>
    </row>
    <row r="133" spans="1:23" x14ac:dyDescent="0.25">
      <c r="A133" s="123"/>
      <c r="B133" s="182"/>
      <c r="C133" s="182"/>
      <c r="D133" s="182"/>
      <c r="E133" s="182"/>
      <c r="F133" s="182"/>
      <c r="G133" s="182"/>
      <c r="H133" s="182"/>
      <c r="I133" s="182"/>
      <c r="J133" s="182"/>
      <c r="K133" s="182"/>
      <c r="L133" s="182"/>
      <c r="M133" s="123"/>
      <c r="N133" s="123"/>
      <c r="O133" s="123"/>
      <c r="P133" s="123"/>
      <c r="Q133" s="123"/>
      <c r="R133" s="123"/>
      <c r="S133" s="123"/>
      <c r="T133" s="123"/>
      <c r="U133" s="123"/>
      <c r="V133" s="77"/>
      <c r="W133" s="77"/>
    </row>
    <row r="134" spans="1:23" x14ac:dyDescent="0.25">
      <c r="A134" s="123"/>
      <c r="B134" s="182"/>
      <c r="C134" s="182"/>
      <c r="D134" s="182"/>
      <c r="E134" s="182"/>
      <c r="F134" s="182"/>
      <c r="G134" s="182"/>
      <c r="H134" s="182"/>
      <c r="I134" s="182"/>
      <c r="J134" s="182"/>
      <c r="K134" s="182"/>
      <c r="L134" s="182"/>
      <c r="M134" s="123"/>
      <c r="N134" s="123"/>
      <c r="O134" s="123"/>
      <c r="P134" s="123"/>
      <c r="Q134" s="123"/>
      <c r="R134" s="123"/>
      <c r="S134" s="123"/>
      <c r="T134" s="123"/>
      <c r="U134" s="123"/>
      <c r="V134" s="77"/>
      <c r="W134" s="77"/>
    </row>
    <row r="135" spans="1:23" x14ac:dyDescent="0.25">
      <c r="A135" s="123"/>
      <c r="B135" s="182"/>
      <c r="C135" s="182"/>
      <c r="D135" s="182"/>
      <c r="E135" s="182"/>
      <c r="F135" s="182"/>
      <c r="G135" s="182"/>
      <c r="H135" s="182"/>
      <c r="I135" s="182"/>
      <c r="J135" s="182"/>
      <c r="K135" s="182"/>
      <c r="L135" s="182"/>
      <c r="M135" s="123"/>
      <c r="N135" s="123"/>
      <c r="O135" s="123"/>
      <c r="P135" s="123"/>
      <c r="Q135" s="123"/>
      <c r="R135" s="123"/>
      <c r="S135" s="123"/>
      <c r="T135" s="123"/>
      <c r="U135" s="123"/>
      <c r="V135" s="77"/>
      <c r="W135" s="77"/>
    </row>
    <row r="136" spans="1:23" x14ac:dyDescent="0.25">
      <c r="A136" s="123"/>
      <c r="B136" s="182"/>
      <c r="C136" s="182"/>
      <c r="D136" s="182"/>
      <c r="E136" s="182"/>
      <c r="F136" s="182"/>
      <c r="G136" s="182"/>
      <c r="H136" s="182"/>
      <c r="I136" s="182"/>
      <c r="J136" s="182"/>
      <c r="K136" s="182"/>
      <c r="L136" s="182"/>
      <c r="M136" s="123"/>
      <c r="N136" s="123"/>
      <c r="O136" s="123"/>
      <c r="P136" s="123"/>
      <c r="Q136" s="123"/>
      <c r="R136" s="123"/>
      <c r="S136" s="123"/>
      <c r="T136" s="123"/>
      <c r="U136" s="123"/>
      <c r="V136" s="77"/>
      <c r="W136" s="77"/>
    </row>
    <row r="137" spans="1:23" x14ac:dyDescent="0.25">
      <c r="A137" s="123"/>
      <c r="B137" s="182"/>
      <c r="C137" s="182"/>
      <c r="D137" s="182"/>
      <c r="E137" s="182"/>
      <c r="F137" s="182"/>
      <c r="G137" s="182"/>
      <c r="H137" s="182"/>
      <c r="I137" s="182"/>
      <c r="J137" s="182"/>
      <c r="K137" s="182"/>
      <c r="L137" s="182"/>
      <c r="M137" s="123"/>
      <c r="N137" s="123"/>
      <c r="O137" s="123"/>
      <c r="P137" s="123"/>
      <c r="Q137" s="123"/>
      <c r="R137" s="123"/>
      <c r="S137" s="123"/>
      <c r="T137" s="123"/>
      <c r="U137" s="123"/>
      <c r="V137" s="77"/>
      <c r="W137" s="77"/>
    </row>
    <row r="138" spans="1:23" x14ac:dyDescent="0.25">
      <c r="A138" s="123"/>
      <c r="B138" s="182"/>
      <c r="C138" s="182"/>
      <c r="D138" s="182"/>
      <c r="E138" s="182"/>
      <c r="F138" s="182"/>
      <c r="G138" s="182"/>
      <c r="H138" s="182"/>
      <c r="I138" s="182"/>
      <c r="J138" s="182"/>
      <c r="K138" s="182"/>
      <c r="L138" s="182"/>
      <c r="M138" s="123"/>
      <c r="N138" s="123"/>
      <c r="O138" s="123"/>
      <c r="P138" s="123"/>
      <c r="Q138" s="123"/>
      <c r="R138" s="123"/>
      <c r="S138" s="123"/>
      <c r="T138" s="123"/>
      <c r="U138" s="123"/>
      <c r="V138" s="77"/>
      <c r="W138" s="77"/>
    </row>
    <row r="139" spans="1:23" ht="13" x14ac:dyDescent="0.3">
      <c r="A139" s="183"/>
      <c r="B139" s="184"/>
      <c r="C139" s="184"/>
      <c r="D139" s="184"/>
      <c r="E139" s="184"/>
      <c r="F139" s="184"/>
      <c r="G139" s="184"/>
      <c r="H139" s="184"/>
      <c r="I139" s="184"/>
      <c r="J139" s="184"/>
      <c r="K139" s="184"/>
      <c r="L139" s="184"/>
      <c r="M139" s="123"/>
      <c r="N139" s="123"/>
      <c r="O139" s="123"/>
      <c r="P139" s="123"/>
      <c r="Q139" s="123"/>
      <c r="R139" s="123"/>
      <c r="S139" s="123"/>
      <c r="T139" s="123"/>
      <c r="U139" s="123"/>
      <c r="V139" s="77"/>
      <c r="W139" s="77"/>
    </row>
    <row r="140" spans="1:23" x14ac:dyDescent="0.25">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77"/>
      <c r="W140" s="77"/>
    </row>
    <row r="141" spans="1:23" x14ac:dyDescent="0.25">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77"/>
      <c r="W141" s="77"/>
    </row>
    <row r="142" spans="1:23" ht="13" x14ac:dyDescent="0.3">
      <c r="A142" s="180"/>
      <c r="B142" s="123"/>
      <c r="C142" s="123"/>
      <c r="D142" s="123"/>
      <c r="E142" s="123"/>
      <c r="F142" s="123"/>
      <c r="G142" s="123"/>
      <c r="H142" s="123"/>
      <c r="I142" s="123"/>
      <c r="J142" s="123"/>
      <c r="K142" s="123"/>
      <c r="L142" s="123"/>
      <c r="M142" s="123"/>
      <c r="N142" s="123"/>
      <c r="O142" s="123"/>
      <c r="P142" s="123"/>
      <c r="Q142" s="123"/>
      <c r="R142" s="123"/>
      <c r="S142" s="123"/>
      <c r="T142" s="123"/>
      <c r="U142" s="123"/>
      <c r="V142" s="77"/>
      <c r="W142" s="77"/>
    </row>
    <row r="143" spans="1:23" x14ac:dyDescent="0.25">
      <c r="A143" s="123"/>
      <c r="B143" s="185"/>
      <c r="C143" s="123"/>
      <c r="D143" s="123"/>
      <c r="E143" s="123"/>
      <c r="F143" s="123"/>
      <c r="G143" s="123"/>
      <c r="H143" s="123"/>
      <c r="I143" s="123"/>
      <c r="J143" s="123"/>
      <c r="K143" s="123"/>
      <c r="L143" s="123"/>
      <c r="M143" s="123"/>
      <c r="N143" s="123"/>
      <c r="O143" s="123"/>
      <c r="P143" s="123"/>
      <c r="Q143" s="123"/>
      <c r="R143" s="123"/>
      <c r="S143" s="123"/>
      <c r="T143" s="123"/>
      <c r="U143" s="123"/>
      <c r="V143" s="77"/>
      <c r="W143" s="77"/>
    </row>
    <row r="144" spans="1:23" x14ac:dyDescent="0.25">
      <c r="A144" s="123"/>
      <c r="B144" s="185"/>
      <c r="C144" s="123"/>
      <c r="D144" s="123"/>
      <c r="E144" s="123"/>
      <c r="F144" s="123"/>
      <c r="G144" s="123"/>
      <c r="H144" s="123"/>
      <c r="I144" s="123"/>
      <c r="J144" s="123"/>
      <c r="K144" s="123"/>
      <c r="L144" s="123"/>
      <c r="M144" s="123"/>
      <c r="N144" s="123"/>
      <c r="O144" s="123"/>
      <c r="P144" s="123"/>
      <c r="Q144" s="123"/>
      <c r="R144" s="123"/>
      <c r="S144" s="123"/>
      <c r="T144" s="123"/>
      <c r="U144" s="123"/>
      <c r="V144" s="77"/>
      <c r="W144" s="77"/>
    </row>
    <row r="145" spans="1:23" x14ac:dyDescent="0.25">
      <c r="A145" s="123"/>
      <c r="B145" s="185"/>
      <c r="C145" s="123"/>
      <c r="D145" s="123"/>
      <c r="E145" s="123"/>
      <c r="F145" s="123"/>
      <c r="G145" s="123"/>
      <c r="H145" s="123"/>
      <c r="I145" s="123"/>
      <c r="J145" s="123"/>
      <c r="K145" s="123"/>
      <c r="L145" s="123"/>
      <c r="M145" s="123"/>
      <c r="N145" s="123"/>
      <c r="O145" s="123"/>
      <c r="P145" s="123"/>
      <c r="Q145" s="123"/>
      <c r="R145" s="123"/>
      <c r="S145" s="123"/>
      <c r="T145" s="123"/>
      <c r="U145" s="123"/>
      <c r="V145" s="77"/>
      <c r="W145" s="77"/>
    </row>
    <row r="146" spans="1:23" x14ac:dyDescent="0.25">
      <c r="A146" s="186"/>
      <c r="B146" s="185"/>
      <c r="C146" s="123"/>
      <c r="D146" s="123"/>
      <c r="E146" s="123"/>
      <c r="F146" s="123"/>
      <c r="G146" s="123"/>
      <c r="H146" s="123"/>
      <c r="I146" s="123"/>
      <c r="J146" s="123"/>
      <c r="K146" s="123"/>
      <c r="L146" s="123"/>
      <c r="M146" s="123"/>
      <c r="N146" s="123"/>
      <c r="O146" s="123"/>
      <c r="P146" s="123"/>
      <c r="Q146" s="123"/>
      <c r="R146" s="123"/>
      <c r="S146" s="123"/>
      <c r="T146" s="123"/>
      <c r="U146" s="123"/>
      <c r="V146" s="77"/>
      <c r="W146" s="77"/>
    </row>
    <row r="147" spans="1:23" x14ac:dyDescent="0.25">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77"/>
      <c r="W147" s="77"/>
    </row>
    <row r="148" spans="1:23" ht="13" x14ac:dyDescent="0.3">
      <c r="A148" s="180"/>
      <c r="B148" s="123"/>
      <c r="C148" s="179"/>
      <c r="D148" s="123"/>
      <c r="E148" s="123"/>
      <c r="F148" s="123"/>
      <c r="G148" s="123"/>
      <c r="H148" s="123"/>
      <c r="I148" s="123"/>
      <c r="J148" s="123"/>
      <c r="K148" s="123"/>
      <c r="L148" s="123"/>
      <c r="M148" s="123"/>
      <c r="N148" s="123"/>
      <c r="O148" s="123"/>
      <c r="P148" s="123"/>
      <c r="Q148" s="123"/>
      <c r="R148" s="123"/>
      <c r="S148" s="123"/>
      <c r="T148" s="123"/>
      <c r="U148" s="123"/>
      <c r="V148" s="77"/>
      <c r="W148" s="77"/>
    </row>
    <row r="149" spans="1:23" x14ac:dyDescent="0.25">
      <c r="A149" s="123"/>
      <c r="B149" s="181"/>
      <c r="C149" s="181"/>
      <c r="D149" s="181"/>
      <c r="E149" s="181"/>
      <c r="F149" s="181"/>
      <c r="G149" s="181"/>
      <c r="H149" s="181"/>
      <c r="I149" s="181"/>
      <c r="J149" s="181"/>
      <c r="K149" s="181"/>
      <c r="L149" s="181"/>
      <c r="M149" s="181"/>
      <c r="N149" s="123"/>
      <c r="O149" s="123"/>
      <c r="P149" s="123"/>
      <c r="Q149" s="123"/>
      <c r="R149" s="123"/>
      <c r="S149" s="123"/>
      <c r="T149" s="123"/>
      <c r="U149" s="123"/>
      <c r="V149" s="77"/>
      <c r="W149" s="77"/>
    </row>
    <row r="150" spans="1:23" x14ac:dyDescent="0.25">
      <c r="A150" s="123"/>
      <c r="B150" s="182"/>
      <c r="C150" s="182"/>
      <c r="D150" s="182"/>
      <c r="E150" s="182"/>
      <c r="F150" s="182"/>
      <c r="G150" s="182"/>
      <c r="H150" s="182"/>
      <c r="I150" s="182"/>
      <c r="J150" s="182"/>
      <c r="K150" s="182"/>
      <c r="L150" s="182"/>
      <c r="M150" s="123"/>
      <c r="N150" s="123"/>
      <c r="O150" s="123"/>
      <c r="P150" s="123"/>
      <c r="Q150" s="123"/>
      <c r="R150" s="123"/>
      <c r="S150" s="123"/>
      <c r="T150" s="123"/>
      <c r="U150" s="123"/>
      <c r="V150" s="77"/>
      <c r="W150" s="77"/>
    </row>
    <row r="151" spans="1:23" x14ac:dyDescent="0.25">
      <c r="A151" s="123"/>
      <c r="B151" s="182"/>
      <c r="C151" s="182"/>
      <c r="D151" s="182"/>
      <c r="E151" s="182"/>
      <c r="F151" s="182"/>
      <c r="G151" s="182"/>
      <c r="H151" s="182"/>
      <c r="I151" s="182"/>
      <c r="J151" s="182"/>
      <c r="K151" s="182"/>
      <c r="L151" s="182"/>
      <c r="M151" s="123"/>
      <c r="N151" s="123"/>
      <c r="O151" s="123"/>
      <c r="P151" s="123"/>
      <c r="Q151" s="123"/>
      <c r="R151" s="123"/>
      <c r="S151" s="123"/>
      <c r="T151" s="123"/>
      <c r="U151" s="123"/>
      <c r="V151" s="77"/>
      <c r="W151" s="77"/>
    </row>
    <row r="152" spans="1:23" x14ac:dyDescent="0.25">
      <c r="A152" s="123"/>
      <c r="B152" s="182"/>
      <c r="C152" s="182"/>
      <c r="D152" s="182"/>
      <c r="E152" s="182"/>
      <c r="F152" s="182"/>
      <c r="G152" s="182"/>
      <c r="H152" s="182"/>
      <c r="I152" s="182"/>
      <c r="J152" s="182"/>
      <c r="K152" s="182"/>
      <c r="L152" s="182"/>
      <c r="M152" s="123"/>
      <c r="N152" s="123"/>
      <c r="O152" s="123"/>
      <c r="P152" s="123"/>
      <c r="Q152" s="123"/>
      <c r="R152" s="123"/>
      <c r="S152" s="123"/>
      <c r="T152" s="123"/>
      <c r="U152" s="123"/>
      <c r="V152" s="77"/>
      <c r="W152" s="77"/>
    </row>
    <row r="153" spans="1:23" x14ac:dyDescent="0.25">
      <c r="A153" s="123"/>
      <c r="B153" s="182"/>
      <c r="C153" s="182"/>
      <c r="D153" s="182"/>
      <c r="E153" s="182"/>
      <c r="F153" s="182"/>
      <c r="G153" s="182"/>
      <c r="H153" s="182"/>
      <c r="I153" s="182"/>
      <c r="J153" s="182"/>
      <c r="K153" s="182"/>
      <c r="L153" s="182"/>
      <c r="M153" s="123"/>
      <c r="N153" s="123"/>
      <c r="O153" s="123"/>
      <c r="P153" s="123"/>
      <c r="Q153" s="123"/>
      <c r="R153" s="123"/>
      <c r="S153" s="123"/>
      <c r="T153" s="123"/>
      <c r="U153" s="123"/>
      <c r="V153" s="77"/>
      <c r="W153" s="77"/>
    </row>
    <row r="154" spans="1:23" x14ac:dyDescent="0.25">
      <c r="A154" s="123"/>
      <c r="B154" s="182"/>
      <c r="C154" s="182"/>
      <c r="D154" s="182"/>
      <c r="E154" s="182"/>
      <c r="F154" s="182"/>
      <c r="G154" s="182"/>
      <c r="H154" s="182"/>
      <c r="I154" s="182"/>
      <c r="J154" s="182"/>
      <c r="K154" s="182"/>
      <c r="L154" s="182"/>
      <c r="M154" s="123"/>
      <c r="N154" s="123"/>
      <c r="O154" s="123"/>
      <c r="P154" s="123"/>
      <c r="Q154" s="123"/>
      <c r="R154" s="123"/>
      <c r="S154" s="123"/>
      <c r="T154" s="123"/>
      <c r="U154" s="123"/>
      <c r="V154" s="77"/>
      <c r="W154" s="77"/>
    </row>
    <row r="155" spans="1:23" x14ac:dyDescent="0.25">
      <c r="A155" s="123"/>
      <c r="B155" s="182"/>
      <c r="C155" s="182"/>
      <c r="D155" s="182"/>
      <c r="E155" s="182"/>
      <c r="F155" s="182"/>
      <c r="G155" s="182"/>
      <c r="H155" s="182"/>
      <c r="I155" s="182"/>
      <c r="J155" s="182"/>
      <c r="K155" s="182"/>
      <c r="L155" s="182"/>
      <c r="M155" s="123"/>
      <c r="N155" s="123"/>
      <c r="O155" s="123"/>
      <c r="P155" s="123"/>
      <c r="Q155" s="123"/>
      <c r="R155" s="123"/>
      <c r="S155" s="123"/>
      <c r="T155" s="123"/>
      <c r="U155" s="123"/>
      <c r="V155" s="77"/>
      <c r="W155" s="77"/>
    </row>
    <row r="156" spans="1:23" x14ac:dyDescent="0.25">
      <c r="A156" s="123"/>
      <c r="B156" s="182"/>
      <c r="C156" s="182"/>
      <c r="D156" s="182"/>
      <c r="E156" s="182"/>
      <c r="F156" s="182"/>
      <c r="G156" s="182"/>
      <c r="H156" s="182"/>
      <c r="I156" s="182"/>
      <c r="J156" s="182"/>
      <c r="K156" s="182"/>
      <c r="L156" s="182"/>
      <c r="M156" s="123"/>
      <c r="N156" s="123"/>
      <c r="O156" s="123"/>
      <c r="P156" s="123"/>
      <c r="Q156" s="123"/>
      <c r="R156" s="123"/>
      <c r="S156" s="123"/>
      <c r="T156" s="123"/>
      <c r="U156" s="123"/>
      <c r="V156" s="77"/>
      <c r="W156" s="77"/>
    </row>
    <row r="157" spans="1:23" x14ac:dyDescent="0.25">
      <c r="A157" s="123"/>
      <c r="B157" s="182"/>
      <c r="C157" s="182"/>
      <c r="D157" s="182"/>
      <c r="E157" s="182"/>
      <c r="F157" s="182"/>
      <c r="G157" s="182"/>
      <c r="H157" s="182"/>
      <c r="I157" s="182"/>
      <c r="J157" s="182"/>
      <c r="K157" s="182"/>
      <c r="L157" s="182"/>
      <c r="M157" s="123"/>
      <c r="N157" s="123"/>
      <c r="O157" s="123"/>
      <c r="P157" s="123"/>
      <c r="Q157" s="123"/>
      <c r="R157" s="123"/>
      <c r="S157" s="123"/>
      <c r="T157" s="123"/>
      <c r="U157" s="123"/>
      <c r="V157" s="77"/>
      <c r="W157" s="77"/>
    </row>
    <row r="158" spans="1:23" x14ac:dyDescent="0.25">
      <c r="A158" s="123"/>
      <c r="B158" s="182"/>
      <c r="C158" s="182"/>
      <c r="D158" s="182"/>
      <c r="E158" s="182"/>
      <c r="F158" s="182"/>
      <c r="G158" s="182"/>
      <c r="H158" s="182"/>
      <c r="I158" s="182"/>
      <c r="J158" s="182"/>
      <c r="K158" s="182"/>
      <c r="L158" s="182"/>
      <c r="M158" s="123"/>
      <c r="N158" s="123"/>
      <c r="O158" s="123"/>
      <c r="P158" s="123"/>
      <c r="Q158" s="123"/>
      <c r="R158" s="123"/>
      <c r="S158" s="123"/>
      <c r="T158" s="123"/>
      <c r="U158" s="123"/>
      <c r="V158" s="77"/>
      <c r="W158" s="77"/>
    </row>
    <row r="159" spans="1:23" x14ac:dyDescent="0.25">
      <c r="A159" s="123"/>
      <c r="B159" s="182"/>
      <c r="C159" s="182"/>
      <c r="D159" s="182"/>
      <c r="E159" s="182"/>
      <c r="F159" s="182"/>
      <c r="G159" s="182"/>
      <c r="H159" s="182"/>
      <c r="I159" s="182"/>
      <c r="J159" s="182"/>
      <c r="K159" s="182"/>
      <c r="L159" s="182"/>
      <c r="M159" s="123"/>
      <c r="N159" s="123"/>
      <c r="O159" s="123"/>
      <c r="P159" s="123"/>
      <c r="Q159" s="123"/>
      <c r="R159" s="123"/>
      <c r="S159" s="123"/>
      <c r="T159" s="123"/>
      <c r="U159" s="123"/>
      <c r="V159" s="77"/>
      <c r="W159" s="77"/>
    </row>
    <row r="160" spans="1:23" x14ac:dyDescent="0.25">
      <c r="A160" s="123"/>
      <c r="B160" s="182"/>
      <c r="C160" s="182"/>
      <c r="D160" s="182"/>
      <c r="E160" s="182"/>
      <c r="F160" s="182"/>
      <c r="G160" s="182"/>
      <c r="H160" s="182"/>
      <c r="I160" s="182"/>
      <c r="J160" s="182"/>
      <c r="K160" s="182"/>
      <c r="L160" s="182"/>
      <c r="M160" s="123"/>
      <c r="N160" s="123"/>
      <c r="O160" s="123"/>
      <c r="P160" s="123"/>
      <c r="Q160" s="123"/>
      <c r="R160" s="123"/>
      <c r="S160" s="123"/>
      <c r="T160" s="123"/>
      <c r="U160" s="123"/>
      <c r="V160" s="77"/>
      <c r="W160" s="77"/>
    </row>
    <row r="161" spans="1:23" x14ac:dyDescent="0.25">
      <c r="A161" s="123"/>
      <c r="B161" s="182"/>
      <c r="C161" s="182"/>
      <c r="D161" s="182"/>
      <c r="E161" s="182"/>
      <c r="F161" s="182"/>
      <c r="G161" s="182"/>
      <c r="H161" s="182"/>
      <c r="I161" s="182"/>
      <c r="J161" s="182"/>
      <c r="K161" s="182"/>
      <c r="L161" s="182"/>
      <c r="M161" s="123"/>
      <c r="N161" s="123"/>
      <c r="O161" s="123"/>
      <c r="P161" s="123"/>
      <c r="Q161" s="123"/>
      <c r="R161" s="123"/>
      <c r="S161" s="123"/>
      <c r="T161" s="123"/>
      <c r="U161" s="123"/>
      <c r="V161" s="77"/>
      <c r="W161" s="77"/>
    </row>
    <row r="162" spans="1:23" x14ac:dyDescent="0.25">
      <c r="A162" s="123"/>
      <c r="B162" s="182"/>
      <c r="C162" s="182"/>
      <c r="D162" s="182"/>
      <c r="E162" s="182"/>
      <c r="F162" s="182"/>
      <c r="G162" s="182"/>
      <c r="H162" s="182"/>
      <c r="I162" s="182"/>
      <c r="J162" s="182"/>
      <c r="K162" s="182"/>
      <c r="L162" s="182"/>
      <c r="M162" s="123"/>
      <c r="N162" s="123"/>
      <c r="O162" s="123"/>
      <c r="P162" s="123"/>
      <c r="Q162" s="123"/>
      <c r="R162" s="123"/>
      <c r="S162" s="123"/>
      <c r="T162" s="123"/>
      <c r="U162" s="123"/>
      <c r="V162" s="77"/>
      <c r="W162" s="77"/>
    </row>
    <row r="163" spans="1:23" x14ac:dyDescent="0.25">
      <c r="A163" s="123"/>
      <c r="B163" s="182"/>
      <c r="C163" s="182"/>
      <c r="D163" s="182"/>
      <c r="E163" s="182"/>
      <c r="F163" s="182"/>
      <c r="G163" s="182"/>
      <c r="H163" s="182"/>
      <c r="I163" s="182"/>
      <c r="J163" s="182"/>
      <c r="K163" s="182"/>
      <c r="L163" s="182"/>
      <c r="M163" s="123"/>
      <c r="N163" s="123"/>
      <c r="O163" s="123"/>
      <c r="P163" s="123"/>
      <c r="Q163" s="123"/>
      <c r="R163" s="123"/>
      <c r="S163" s="123"/>
      <c r="T163" s="123"/>
      <c r="U163" s="123"/>
      <c r="V163" s="77"/>
      <c r="W163" s="77"/>
    </row>
    <row r="164" spans="1:23" x14ac:dyDescent="0.25">
      <c r="A164" s="123"/>
      <c r="B164" s="182"/>
      <c r="C164" s="182"/>
      <c r="D164" s="182"/>
      <c r="E164" s="182"/>
      <c r="F164" s="182"/>
      <c r="G164" s="182"/>
      <c r="H164" s="182"/>
      <c r="I164" s="182"/>
      <c r="J164" s="182"/>
      <c r="K164" s="182"/>
      <c r="L164" s="182"/>
      <c r="M164" s="123"/>
      <c r="N164" s="123"/>
      <c r="O164" s="123"/>
      <c r="P164" s="123"/>
      <c r="Q164" s="123"/>
      <c r="R164" s="123"/>
      <c r="S164" s="123"/>
      <c r="T164" s="123"/>
      <c r="U164" s="123"/>
      <c r="V164" s="77"/>
      <c r="W164" s="77"/>
    </row>
    <row r="165" spans="1:23" x14ac:dyDescent="0.25">
      <c r="A165" s="123"/>
      <c r="B165" s="182"/>
      <c r="C165" s="182"/>
      <c r="D165" s="182"/>
      <c r="E165" s="182"/>
      <c r="F165" s="182"/>
      <c r="G165" s="182"/>
      <c r="H165" s="182"/>
      <c r="I165" s="182"/>
      <c r="J165" s="182"/>
      <c r="K165" s="182"/>
      <c r="L165" s="182"/>
      <c r="M165" s="123"/>
      <c r="N165" s="123"/>
      <c r="O165" s="123"/>
      <c r="P165" s="123"/>
      <c r="Q165" s="123"/>
      <c r="R165" s="123"/>
      <c r="S165" s="123"/>
      <c r="T165" s="123"/>
      <c r="U165" s="123"/>
      <c r="V165" s="77"/>
      <c r="W165" s="77"/>
    </row>
    <row r="166" spans="1:23" x14ac:dyDescent="0.25">
      <c r="A166" s="123"/>
      <c r="B166" s="182"/>
      <c r="C166" s="182"/>
      <c r="D166" s="182"/>
      <c r="E166" s="182"/>
      <c r="F166" s="182"/>
      <c r="G166" s="182"/>
      <c r="H166" s="182"/>
      <c r="I166" s="182"/>
      <c r="J166" s="182"/>
      <c r="K166" s="182"/>
      <c r="L166" s="182"/>
      <c r="M166" s="123"/>
      <c r="N166" s="123"/>
      <c r="O166" s="123"/>
      <c r="P166" s="123"/>
      <c r="Q166" s="123"/>
      <c r="R166" s="123"/>
      <c r="S166" s="123"/>
      <c r="T166" s="123"/>
      <c r="U166" s="123"/>
      <c r="V166" s="77"/>
      <c r="W166" s="77"/>
    </row>
    <row r="167" spans="1:23" x14ac:dyDescent="0.25">
      <c r="A167" s="123"/>
      <c r="B167" s="182"/>
      <c r="C167" s="182"/>
      <c r="D167" s="182"/>
      <c r="E167" s="182"/>
      <c r="F167" s="182"/>
      <c r="G167" s="182"/>
      <c r="H167" s="182"/>
      <c r="I167" s="182"/>
      <c r="J167" s="182"/>
      <c r="K167" s="182"/>
      <c r="L167" s="182"/>
      <c r="M167" s="123"/>
      <c r="N167" s="123"/>
      <c r="O167" s="123"/>
      <c r="P167" s="123"/>
      <c r="Q167" s="123"/>
      <c r="R167" s="123"/>
      <c r="S167" s="123"/>
      <c r="T167" s="123"/>
      <c r="U167" s="123"/>
      <c r="V167" s="77"/>
      <c r="W167" s="77"/>
    </row>
    <row r="168" spans="1:23" x14ac:dyDescent="0.25">
      <c r="A168" s="123"/>
      <c r="B168" s="182"/>
      <c r="C168" s="182"/>
      <c r="D168" s="182"/>
      <c r="E168" s="182"/>
      <c r="F168" s="182"/>
      <c r="G168" s="182"/>
      <c r="H168" s="182"/>
      <c r="I168" s="182"/>
      <c r="J168" s="182"/>
      <c r="K168" s="182"/>
      <c r="L168" s="182"/>
      <c r="M168" s="123"/>
      <c r="N168" s="123"/>
      <c r="O168" s="123"/>
      <c r="P168" s="123"/>
      <c r="Q168" s="123"/>
      <c r="R168" s="123"/>
      <c r="S168" s="123"/>
      <c r="T168" s="123"/>
      <c r="U168" s="123"/>
      <c r="V168" s="77"/>
      <c r="W168" s="77"/>
    </row>
    <row r="169" spans="1:23" x14ac:dyDescent="0.25">
      <c r="A169" s="123"/>
      <c r="B169" s="182"/>
      <c r="C169" s="182"/>
      <c r="D169" s="182"/>
      <c r="E169" s="182"/>
      <c r="F169" s="182"/>
      <c r="G169" s="182"/>
      <c r="H169" s="182"/>
      <c r="I169" s="182"/>
      <c r="J169" s="182"/>
      <c r="K169" s="182"/>
      <c r="L169" s="182"/>
      <c r="M169" s="123"/>
      <c r="N169" s="123"/>
      <c r="O169" s="123"/>
      <c r="P169" s="123"/>
      <c r="Q169" s="123"/>
      <c r="R169" s="123"/>
      <c r="S169" s="123"/>
      <c r="T169" s="123"/>
      <c r="U169" s="123"/>
      <c r="V169" s="77"/>
      <c r="W169" s="77"/>
    </row>
    <row r="170" spans="1:23" ht="13" x14ac:dyDescent="0.3">
      <c r="A170" s="187"/>
      <c r="B170" s="184"/>
      <c r="C170" s="184"/>
      <c r="D170" s="184"/>
      <c r="E170" s="184"/>
      <c r="F170" s="184"/>
      <c r="G170" s="184"/>
      <c r="H170" s="184"/>
      <c r="I170" s="184"/>
      <c r="J170" s="184"/>
      <c r="K170" s="184"/>
      <c r="L170" s="184"/>
      <c r="M170" s="123"/>
      <c r="N170" s="123"/>
      <c r="O170" s="123"/>
      <c r="P170" s="123"/>
      <c r="Q170" s="123"/>
      <c r="R170" s="123"/>
      <c r="S170" s="123"/>
      <c r="T170" s="123"/>
      <c r="U170" s="123"/>
      <c r="V170" s="77"/>
      <c r="W170" s="77"/>
    </row>
    <row r="171" spans="1:23" x14ac:dyDescent="0.25">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77"/>
      <c r="W171" s="77"/>
    </row>
    <row r="172" spans="1:23" x14ac:dyDescent="0.25">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77"/>
      <c r="W172" s="77"/>
    </row>
    <row r="173" spans="1:23" x14ac:dyDescent="0.25">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77"/>
      <c r="W173" s="77"/>
    </row>
    <row r="174" spans="1:23" x14ac:dyDescent="0.25">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77"/>
      <c r="W174" s="77"/>
    </row>
    <row r="175" spans="1:23" x14ac:dyDescent="0.25">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77"/>
      <c r="W175" s="77"/>
    </row>
    <row r="176" spans="1:23" x14ac:dyDescent="0.25">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77"/>
      <c r="W176" s="77"/>
    </row>
    <row r="177" spans="1:23" x14ac:dyDescent="0.25">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77"/>
      <c r="W177" s="77"/>
    </row>
    <row r="178" spans="1:23" x14ac:dyDescent="0.25">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77"/>
      <c r="W178" s="77"/>
    </row>
    <row r="179" spans="1:23" x14ac:dyDescent="0.25">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77"/>
      <c r="W179" s="77"/>
    </row>
    <row r="180" spans="1:23" x14ac:dyDescent="0.25">
      <c r="A180" s="188"/>
      <c r="B180" s="188"/>
      <c r="C180" s="188"/>
      <c r="D180" s="188"/>
      <c r="E180" s="188"/>
      <c r="F180" s="188"/>
      <c r="G180" s="188"/>
      <c r="H180" s="188"/>
      <c r="I180" s="188"/>
      <c r="J180" s="188"/>
      <c r="K180" s="188"/>
      <c r="L180" s="188"/>
      <c r="M180" s="188"/>
      <c r="N180" s="188"/>
      <c r="O180" s="188"/>
      <c r="P180" s="188"/>
      <c r="Q180" s="188"/>
      <c r="R180" s="188"/>
      <c r="S180" s="188"/>
      <c r="T180" s="188"/>
      <c r="U180" s="188"/>
    </row>
    <row r="181" spans="1:23" x14ac:dyDescent="0.25">
      <c r="A181" s="188"/>
      <c r="B181" s="188"/>
      <c r="C181" s="188"/>
      <c r="D181" s="188"/>
      <c r="E181" s="188"/>
      <c r="F181" s="188"/>
      <c r="G181" s="188"/>
      <c r="H181" s="188"/>
      <c r="I181" s="188"/>
      <c r="J181" s="188"/>
      <c r="K181" s="188"/>
      <c r="L181" s="188"/>
      <c r="M181" s="188"/>
      <c r="N181" s="188"/>
      <c r="O181" s="188"/>
      <c r="P181" s="188"/>
      <c r="Q181" s="188"/>
      <c r="R181" s="188"/>
      <c r="S181" s="188"/>
      <c r="T181" s="188"/>
      <c r="U181" s="188"/>
    </row>
    <row r="182" spans="1:23" x14ac:dyDescent="0.25">
      <c r="A182" s="188"/>
      <c r="B182" s="188"/>
      <c r="C182" s="188"/>
      <c r="D182" s="188"/>
      <c r="E182" s="188"/>
      <c r="F182" s="188"/>
      <c r="G182" s="188"/>
      <c r="H182" s="188"/>
      <c r="I182" s="188"/>
      <c r="J182" s="188"/>
      <c r="K182" s="188"/>
      <c r="L182" s="188"/>
      <c r="M182" s="188"/>
      <c r="N182" s="188"/>
      <c r="O182" s="188"/>
      <c r="P182" s="188"/>
      <c r="Q182" s="188"/>
      <c r="R182" s="188"/>
      <c r="S182" s="188"/>
      <c r="T182" s="188"/>
      <c r="U182" s="188"/>
    </row>
  </sheetData>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RowHeight="12.5" x14ac:dyDescent="0.25"/>
  <cols>
    <col min="1" max="1" width="19.6328125" bestFit="1" customWidth="1"/>
    <col min="2" max="2" width="19.08984375" bestFit="1" customWidth="1"/>
    <col min="3" max="3" width="11.08984375" bestFit="1" customWidth="1"/>
    <col min="4" max="4" width="21.36328125" bestFit="1" customWidth="1"/>
    <col min="5" max="5" width="14.7265625" bestFit="1" customWidth="1"/>
    <col min="6" max="6" width="23.08984375" bestFit="1" customWidth="1"/>
  </cols>
  <sheetData>
    <row r="1" spans="1:6" ht="13" x14ac:dyDescent="0.3">
      <c r="A1" s="269" t="s">
        <v>125</v>
      </c>
      <c r="B1" s="270" t="s">
        <v>120</v>
      </c>
      <c r="C1" s="270" t="s">
        <v>121</v>
      </c>
      <c r="D1" s="270" t="s">
        <v>122</v>
      </c>
      <c r="E1" s="271" t="s">
        <v>123</v>
      </c>
    </row>
    <row r="2" spans="1:6" ht="13" x14ac:dyDescent="0.3">
      <c r="A2" s="261">
        <v>10000</v>
      </c>
      <c r="B2" s="262" t="s">
        <v>119</v>
      </c>
      <c r="C2" s="263">
        <f>SUM(C3:C13)</f>
        <v>1</v>
      </c>
      <c r="D2" s="264"/>
      <c r="E2" s="262"/>
    </row>
    <row r="3" spans="1:6" x14ac:dyDescent="0.25">
      <c r="A3" s="265">
        <f>C3*$A$2</f>
        <v>8500</v>
      </c>
      <c r="B3" s="190" t="s">
        <v>7</v>
      </c>
      <c r="C3" s="266">
        <v>0.85</v>
      </c>
      <c r="D3" s="267">
        <v>0</v>
      </c>
      <c r="E3" s="267">
        <f>A3*D3</f>
        <v>0</v>
      </c>
    </row>
    <row r="4" spans="1:6" x14ac:dyDescent="0.25">
      <c r="A4" s="265">
        <f t="shared" ref="A4:A13" si="0">C4*$A$2</f>
        <v>500</v>
      </c>
      <c r="B4" s="190" t="s">
        <v>8</v>
      </c>
      <c r="C4" s="266">
        <v>0.05</v>
      </c>
      <c r="D4" s="267">
        <f>'TDM Benefits'!C128</f>
        <v>1.6400000000000001E-2</v>
      </c>
      <c r="E4" s="267">
        <f t="shared" ref="E4:E13" si="1">A4*D4</f>
        <v>8.2000000000000011</v>
      </c>
    </row>
    <row r="5" spans="1:6" x14ac:dyDescent="0.25">
      <c r="A5" s="265">
        <f t="shared" si="0"/>
        <v>0</v>
      </c>
      <c r="B5" s="190" t="s">
        <v>9</v>
      </c>
      <c r="C5" s="266">
        <v>0</v>
      </c>
      <c r="D5" s="267">
        <f>'TDM Benefits'!D128</f>
        <v>3.2084848484848487E-2</v>
      </c>
      <c r="E5" s="267">
        <f t="shared" si="1"/>
        <v>0</v>
      </c>
    </row>
    <row r="6" spans="1:6" x14ac:dyDescent="0.25">
      <c r="A6" s="265">
        <f t="shared" si="0"/>
        <v>250</v>
      </c>
      <c r="B6" s="190" t="s">
        <v>10</v>
      </c>
      <c r="C6" s="266">
        <v>2.5000000000000001E-2</v>
      </c>
      <c r="D6" s="267">
        <f>'TDM Benefits'!E128</f>
        <v>-3.961212121212121E-2</v>
      </c>
      <c r="E6" s="267">
        <f t="shared" si="1"/>
        <v>-9.9030303030303024</v>
      </c>
    </row>
    <row r="7" spans="1:6" x14ac:dyDescent="0.25">
      <c r="A7" s="265">
        <f t="shared" si="0"/>
        <v>100</v>
      </c>
      <c r="B7" s="190" t="s">
        <v>11</v>
      </c>
      <c r="C7" s="266">
        <v>0.01</v>
      </c>
      <c r="D7" s="267">
        <f>'TDM Benefits'!F128</f>
        <v>0.31048606060606065</v>
      </c>
      <c r="E7" s="267">
        <f t="shared" si="1"/>
        <v>31.048606060606065</v>
      </c>
    </row>
    <row r="8" spans="1:6" x14ac:dyDescent="0.25">
      <c r="A8" s="265">
        <f t="shared" si="0"/>
        <v>200</v>
      </c>
      <c r="B8" s="190" t="s">
        <v>12</v>
      </c>
      <c r="C8" s="266">
        <v>0.02</v>
      </c>
      <c r="D8" s="267">
        <f>'TDM Benefits'!G128</f>
        <v>-0.12714913939393938</v>
      </c>
      <c r="E8" s="267">
        <f t="shared" si="1"/>
        <v>-25.429827878787876</v>
      </c>
    </row>
    <row r="9" spans="1:6" x14ac:dyDescent="0.25">
      <c r="A9" s="265">
        <f t="shared" si="0"/>
        <v>150</v>
      </c>
      <c r="B9" s="190" t="s">
        <v>76</v>
      </c>
      <c r="C9" s="266">
        <v>1.4999999999999999E-2</v>
      </c>
      <c r="D9" s="267">
        <f>'TDM Benefits'!H128</f>
        <v>-0.11987527272727283</v>
      </c>
      <c r="E9" s="267">
        <f t="shared" si="1"/>
        <v>-17.981290909090923</v>
      </c>
    </row>
    <row r="10" spans="1:6" x14ac:dyDescent="0.25">
      <c r="A10" s="265">
        <f t="shared" si="0"/>
        <v>0</v>
      </c>
      <c r="B10" s="190" t="s">
        <v>77</v>
      </c>
      <c r="C10" s="268">
        <v>0</v>
      </c>
      <c r="D10" s="267">
        <f>'TDM Benefits'!I128</f>
        <v>-0.2147139393939394</v>
      </c>
      <c r="E10" s="267">
        <f t="shared" si="1"/>
        <v>0</v>
      </c>
    </row>
    <row r="11" spans="1:6" x14ac:dyDescent="0.25">
      <c r="A11" s="265">
        <f t="shared" si="0"/>
        <v>50</v>
      </c>
      <c r="B11" s="190" t="s">
        <v>1</v>
      </c>
      <c r="C11" s="266">
        <v>5.0000000000000001E-3</v>
      </c>
      <c r="D11" s="267">
        <f>'TDM Benefits'!J128</f>
        <v>0.39408606060606061</v>
      </c>
      <c r="E11" s="267">
        <f t="shared" si="1"/>
        <v>19.704303030303031</v>
      </c>
    </row>
    <row r="12" spans="1:6" x14ac:dyDescent="0.25">
      <c r="A12" s="265">
        <f t="shared" si="0"/>
        <v>150</v>
      </c>
      <c r="B12" s="190" t="s">
        <v>2</v>
      </c>
      <c r="C12" s="266">
        <v>1.4999999999999999E-2</v>
      </c>
      <c r="D12" s="267">
        <f>'TDM Benefits'!K128</f>
        <v>0.54428606060606077</v>
      </c>
      <c r="E12" s="267">
        <f t="shared" si="1"/>
        <v>81.642909090909114</v>
      </c>
    </row>
    <row r="13" spans="1:6" x14ac:dyDescent="0.25">
      <c r="A13" s="265">
        <f t="shared" si="0"/>
        <v>100</v>
      </c>
      <c r="B13" s="190" t="s">
        <v>75</v>
      </c>
      <c r="C13" s="266">
        <v>0.01</v>
      </c>
      <c r="D13" s="267">
        <f>'TDM Benefits'!L128</f>
        <v>0.24148606060606062</v>
      </c>
      <c r="E13" s="267">
        <f t="shared" si="1"/>
        <v>24.148606060606063</v>
      </c>
    </row>
    <row r="14" spans="1:6" ht="13" x14ac:dyDescent="0.3">
      <c r="E14" s="259">
        <f>SUM(E3:E13)</f>
        <v>111.43027515151516</v>
      </c>
      <c r="F14" s="104" t="s">
        <v>124</v>
      </c>
    </row>
    <row r="16" spans="1:6" ht="13" x14ac:dyDescent="0.25">
      <c r="A16" s="260" t="s">
        <v>126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Defaults</vt:lpstr>
      <vt:lpstr>Per-Vehicle Costs</vt:lpstr>
      <vt:lpstr>Per-Passenger Costs</vt:lpstr>
      <vt:lpstr>TDM Benefits</vt:lpstr>
      <vt:lpstr>Graphs</vt:lpstr>
      <vt:lpstr>Scenario</vt:lpstr>
    </vt:vector>
  </TitlesOfParts>
  <Company>Victoria Transport Policy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Alexander Litman</dc:creator>
  <cp:lastModifiedBy>Smith, Christopher</cp:lastModifiedBy>
  <cp:lastPrinted>2008-11-18T21:35:13Z</cp:lastPrinted>
  <dcterms:created xsi:type="dcterms:W3CDTF">1999-06-17T13:33:19Z</dcterms:created>
  <dcterms:modified xsi:type="dcterms:W3CDTF">2024-03-18T14:32:17Z</dcterms:modified>
</cp:coreProperties>
</file>