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" i="1" l="1"/>
  <c r="O11" i="1"/>
  <c r="O10" i="1"/>
  <c r="F86" i="1"/>
  <c r="K86" i="1"/>
  <c r="P86" i="1"/>
  <c r="AL9" i="1"/>
  <c r="AL13" i="1"/>
  <c r="D9" i="1"/>
  <c r="AK9" i="1" l="1"/>
  <c r="AK10" i="1"/>
  <c r="AL10" i="1" s="1"/>
  <c r="P79" i="1" l="1"/>
  <c r="N12" i="1" s="1"/>
  <c r="K79" i="1"/>
  <c r="N11" i="1" s="1"/>
  <c r="K72" i="1" l="1"/>
  <c r="M11" i="1" s="1"/>
  <c r="P72" i="1"/>
  <c r="M12" i="1" s="1"/>
  <c r="F58" i="1" l="1"/>
  <c r="K65" i="1"/>
  <c r="K11" i="1" s="1"/>
  <c r="AK11" i="1" s="1"/>
  <c r="AL11" i="1" s="1"/>
  <c r="P65" i="1"/>
  <c r="K12" i="1" s="1"/>
  <c r="AK12" i="1" s="1"/>
  <c r="AL12" i="1" s="1"/>
  <c r="P58" i="1"/>
  <c r="B58" i="1"/>
  <c r="B51" i="1"/>
  <c r="F37" i="1"/>
  <c r="P51" i="1"/>
  <c r="P44" i="1"/>
  <c r="B44" i="1"/>
  <c r="F51" i="1"/>
  <c r="F44" i="1"/>
</calcChain>
</file>

<file path=xl/sharedStrings.xml><?xml version="1.0" encoding="utf-8"?>
<sst xmlns="http://schemas.openxmlformats.org/spreadsheetml/2006/main" count="45" uniqueCount="38">
  <si>
    <t>KODE</t>
  </si>
  <si>
    <t>NO ORDER</t>
  </si>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</sst>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1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43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6"/>
  <sheetViews>
    <sheetView tabSelected="1" zoomScale="90" zoomScaleNormal="90" workbookViewId="0">
      <selection activeCell="O13" sqref="O13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5" customWidth="1"/>
    <col min="4" max="4" width="15" style="1" customWidth="1"/>
    <col min="5" max="6" width="7.42578125" style="1" bestFit="1" customWidth="1"/>
    <col min="7" max="8" width="7.42578125" bestFit="1" customWidth="1"/>
    <col min="11" max="11" width="9.140625" customWidth="1"/>
    <col min="37" max="37" width="15.5703125" customWidth="1"/>
    <col min="38" max="38" width="10.28515625" customWidth="1"/>
    <col min="39" max="39" width="14.140625" customWidth="1"/>
  </cols>
  <sheetData>
    <row r="1" spans="1:40" s="1" customFormat="1" ht="15" customHeight="1" x14ac:dyDescent="0.25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40" s="1" customFormat="1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40" s="1" customFormat="1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40" ht="1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5"/>
      <c r="AN4" s="6"/>
    </row>
    <row r="5" spans="1:40" ht="1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5"/>
      <c r="AN5" s="6"/>
    </row>
    <row r="6" spans="1:40" ht="15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5"/>
      <c r="AN6" s="6"/>
    </row>
    <row r="7" spans="1:40" x14ac:dyDescent="0.25">
      <c r="A7" s="21" t="s">
        <v>8</v>
      </c>
      <c r="B7" s="23" t="s">
        <v>0</v>
      </c>
      <c r="C7" s="23" t="s">
        <v>1</v>
      </c>
      <c r="D7" s="21" t="s">
        <v>32</v>
      </c>
      <c r="E7" s="25" t="s">
        <v>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7"/>
      <c r="AK7" s="21" t="s">
        <v>3</v>
      </c>
      <c r="AL7" s="42" t="s">
        <v>34</v>
      </c>
    </row>
    <row r="8" spans="1:40" x14ac:dyDescent="0.25">
      <c r="A8" s="22"/>
      <c r="B8" s="24"/>
      <c r="C8" s="24"/>
      <c r="D8" s="22"/>
      <c r="E8" s="7">
        <v>47328</v>
      </c>
      <c r="F8" s="7">
        <v>11535</v>
      </c>
      <c r="G8" s="8">
        <v>45139</v>
      </c>
      <c r="H8" s="8">
        <v>45140</v>
      </c>
      <c r="I8" s="8">
        <v>45141</v>
      </c>
      <c r="J8" s="8">
        <v>45142</v>
      </c>
      <c r="K8" s="8">
        <v>45143</v>
      </c>
      <c r="L8" s="8">
        <v>45144</v>
      </c>
      <c r="M8" s="8">
        <v>45145</v>
      </c>
      <c r="N8" s="8">
        <v>45146</v>
      </c>
      <c r="O8" s="8">
        <v>45147</v>
      </c>
      <c r="P8" s="8">
        <v>45148</v>
      </c>
      <c r="Q8" s="8">
        <v>45149</v>
      </c>
      <c r="R8" s="8">
        <v>45150</v>
      </c>
      <c r="S8" s="8">
        <v>45151</v>
      </c>
      <c r="T8" s="8">
        <v>45152</v>
      </c>
      <c r="U8" s="8">
        <v>45153</v>
      </c>
      <c r="V8" s="8">
        <v>45154</v>
      </c>
      <c r="W8" s="8">
        <v>45155</v>
      </c>
      <c r="X8" s="8">
        <v>45156</v>
      </c>
      <c r="Y8" s="8">
        <v>45157</v>
      </c>
      <c r="Z8" s="8">
        <v>45158</v>
      </c>
      <c r="AA8" s="8">
        <v>45159</v>
      </c>
      <c r="AB8" s="8">
        <v>45160</v>
      </c>
      <c r="AC8" s="8">
        <v>45161</v>
      </c>
      <c r="AD8" s="8">
        <v>45162</v>
      </c>
      <c r="AE8" s="8">
        <v>45163</v>
      </c>
      <c r="AF8" s="8">
        <v>45164</v>
      </c>
      <c r="AG8" s="8">
        <v>45165</v>
      </c>
      <c r="AH8" s="8">
        <v>45166</v>
      </c>
      <c r="AI8" s="8">
        <v>45167</v>
      </c>
      <c r="AJ8" s="8">
        <v>45168</v>
      </c>
      <c r="AK8" s="22"/>
      <c r="AL8" s="42"/>
    </row>
    <row r="9" spans="1:40" x14ac:dyDescent="0.25">
      <c r="A9" s="2">
        <v>0.127</v>
      </c>
      <c r="B9" s="2" t="s">
        <v>4</v>
      </c>
      <c r="C9" s="2">
        <v>20230727004</v>
      </c>
      <c r="D9" s="14">
        <f>SUM(696.7 + 106.1)</f>
        <v>802.80000000000007</v>
      </c>
      <c r="E9" s="2">
        <v>70.2</v>
      </c>
      <c r="F9" s="2">
        <v>54.72</v>
      </c>
      <c r="G9" s="3"/>
      <c r="H9" s="3">
        <v>12.64</v>
      </c>
      <c r="I9" s="3">
        <v>41.91</v>
      </c>
      <c r="J9" s="3">
        <v>71.81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34">
        <f>SUM(E9:AJ9)</f>
        <v>251.28</v>
      </c>
      <c r="AL9" s="41">
        <f>SUM(AK9-D9)</f>
        <v>-551.5200000000001</v>
      </c>
    </row>
    <row r="10" spans="1:40" x14ac:dyDescent="0.25">
      <c r="A10" s="3">
        <v>0.12</v>
      </c>
      <c r="B10" s="3" t="s">
        <v>5</v>
      </c>
      <c r="C10" s="3">
        <v>20230727003</v>
      </c>
      <c r="D10" s="3">
        <v>802.8</v>
      </c>
      <c r="E10" s="3"/>
      <c r="F10" s="3"/>
      <c r="G10" s="3">
        <v>60.14</v>
      </c>
      <c r="H10" s="3">
        <v>7.61</v>
      </c>
      <c r="I10" s="3">
        <v>20.43</v>
      </c>
      <c r="J10" s="3">
        <v>55.57</v>
      </c>
      <c r="K10" s="13"/>
      <c r="L10" s="13"/>
      <c r="M10" s="13"/>
      <c r="N10" s="13"/>
      <c r="O10" s="13">
        <f>B19*F86/1000</f>
        <v>31.517979999999998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4">
        <f>SUM(E10:AJ10)</f>
        <v>175.26797999999999</v>
      </c>
      <c r="AL10" s="41">
        <f t="shared" ref="AL10:AL13" si="0">SUM(AK10-D10)</f>
        <v>-627.53201999999999</v>
      </c>
    </row>
    <row r="11" spans="1:40" x14ac:dyDescent="0.25">
      <c r="A11" s="3">
        <v>0.20300000000000001</v>
      </c>
      <c r="B11" s="3" t="s">
        <v>6</v>
      </c>
      <c r="C11" s="3">
        <v>20230727005</v>
      </c>
      <c r="D11" s="3">
        <v>902.7</v>
      </c>
      <c r="E11" s="3"/>
      <c r="F11" s="3"/>
      <c r="G11" s="3"/>
      <c r="H11" s="3"/>
      <c r="I11" s="3"/>
      <c r="K11" s="13">
        <f>$B20*$K65/1000</f>
        <v>97.91592</v>
      </c>
      <c r="L11" s="13"/>
      <c r="M11" s="13">
        <f>$B20*$K72/1000</f>
        <v>135.24252000000001</v>
      </c>
      <c r="N11" s="13">
        <f>B20*K79/1000</f>
        <v>293.58</v>
      </c>
      <c r="O11" s="13">
        <f>B20*K86/1000</f>
        <v>140.13552000000001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34">
        <f>SUM(E11:AJ11)</f>
        <v>666.87396000000001</v>
      </c>
      <c r="AL11" s="41">
        <f t="shared" si="0"/>
        <v>-235.82604000000003</v>
      </c>
    </row>
    <row r="12" spans="1:40" x14ac:dyDescent="0.25">
      <c r="A12" s="3">
        <v>0.16</v>
      </c>
      <c r="B12" s="3" t="s">
        <v>7</v>
      </c>
      <c r="C12" s="3">
        <v>20230727002</v>
      </c>
      <c r="D12" s="36">
        <v>501.5</v>
      </c>
      <c r="E12" s="3"/>
      <c r="F12" s="3"/>
      <c r="G12" s="3"/>
      <c r="H12" s="3">
        <v>14.47</v>
      </c>
      <c r="I12" s="3">
        <v>53.67</v>
      </c>
      <c r="J12" s="3">
        <v>90.93</v>
      </c>
      <c r="K12" s="13">
        <f>$B21*$P65/1000</f>
        <v>75.817820000000012</v>
      </c>
      <c r="L12" s="13"/>
      <c r="M12" s="13">
        <f>$B21*$P72/1000</f>
        <v>161.54670000000002</v>
      </c>
      <c r="N12" s="13">
        <f>B21*P79/1000</f>
        <v>148.61223000000001</v>
      </c>
      <c r="O12" s="13">
        <f>B21*P86/1000</f>
        <v>27.443260000000002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7">
        <f>SUM(E12:AJ12)</f>
        <v>572.49000999999998</v>
      </c>
      <c r="AL12" s="41">
        <f t="shared" si="0"/>
        <v>70.990009999999984</v>
      </c>
    </row>
    <row r="13" spans="1:40" x14ac:dyDescent="0.25">
      <c r="A13" s="35">
        <v>0.08</v>
      </c>
      <c r="B13" s="3" t="s">
        <v>33</v>
      </c>
      <c r="C13" s="35">
        <v>20230809001</v>
      </c>
      <c r="D13" s="3">
        <v>502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1">
        <f t="shared" si="0"/>
        <v>-502</v>
      </c>
    </row>
    <row r="14" spans="1:40" s="1" customFormat="1" x14ac:dyDescent="0.25">
      <c r="A14" s="38"/>
      <c r="B14" s="39"/>
      <c r="C14" s="38"/>
    </row>
    <row r="16" spans="1:40" s="1" customFormat="1" x14ac:dyDescent="0.25"/>
    <row r="17" spans="1:20" s="1" customFormat="1" x14ac:dyDescent="0.25">
      <c r="A17" s="11" t="s">
        <v>11</v>
      </c>
      <c r="B17" s="11" t="s">
        <v>25</v>
      </c>
    </row>
    <row r="18" spans="1:20" s="1" customFormat="1" x14ac:dyDescent="0.25">
      <c r="A18" s="10">
        <v>0.127</v>
      </c>
      <c r="B18" s="10">
        <v>0.11269999999999999</v>
      </c>
    </row>
    <row r="19" spans="1:20" x14ac:dyDescent="0.25">
      <c r="A19" s="10">
        <v>0.12</v>
      </c>
      <c r="B19" s="10">
        <v>0.10059999999999999</v>
      </c>
    </row>
    <row r="20" spans="1:20" x14ac:dyDescent="0.25">
      <c r="A20" s="10">
        <v>0.20300000000000001</v>
      </c>
      <c r="B20" s="10">
        <v>0.27960000000000002</v>
      </c>
    </row>
    <row r="21" spans="1:20" x14ac:dyDescent="0.25">
      <c r="A21" s="10">
        <v>0.16</v>
      </c>
      <c r="B21" s="10">
        <v>0.1789</v>
      </c>
      <c r="J21" s="4"/>
    </row>
    <row r="22" spans="1:20" s="1" customFormat="1" x14ac:dyDescent="0.25">
      <c r="A22" s="10">
        <v>0.08</v>
      </c>
      <c r="B22" s="10">
        <v>4.4699999999999997E-2</v>
      </c>
      <c r="J22" s="4"/>
    </row>
    <row r="23" spans="1:20" s="1" customFormat="1" x14ac:dyDescent="0.25">
      <c r="A23" s="12"/>
      <c r="B23" s="12"/>
      <c r="J23" s="4"/>
    </row>
    <row r="24" spans="1:20" s="1" customFormat="1" x14ac:dyDescent="0.25">
      <c r="A24" s="12"/>
      <c r="B24" s="12"/>
      <c r="J24" s="4"/>
    </row>
    <row r="25" spans="1:20" s="1" customFormat="1" x14ac:dyDescent="0.25">
      <c r="A25" s="12"/>
      <c r="B25" s="12"/>
      <c r="J25" s="4"/>
    </row>
    <row r="26" spans="1:20" ht="15" customHeight="1" x14ac:dyDescent="0.25">
      <c r="A26" s="32" t="s">
        <v>9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ht="15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5">
      <c r="A28" s="28" t="s">
        <v>10</v>
      </c>
      <c r="B28" s="28" t="s">
        <v>13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0" x14ac:dyDescent="0.25">
      <c r="A29" s="28"/>
      <c r="B29" s="29">
        <v>0.127</v>
      </c>
      <c r="C29" s="30"/>
      <c r="D29" s="30"/>
      <c r="E29" s="31"/>
      <c r="F29" s="29">
        <v>0.12</v>
      </c>
      <c r="G29" s="30"/>
      <c r="H29" s="30"/>
      <c r="I29" s="30"/>
      <c r="J29" s="31"/>
      <c r="K29" s="29">
        <v>0.20300000000000001</v>
      </c>
      <c r="L29" s="30"/>
      <c r="M29" s="30"/>
      <c r="N29" s="30"/>
      <c r="O29" s="31"/>
      <c r="P29" s="29">
        <v>0.16</v>
      </c>
      <c r="Q29" s="30"/>
      <c r="R29" s="30"/>
      <c r="S29" s="30"/>
      <c r="T29" s="31"/>
    </row>
    <row r="30" spans="1:20" x14ac:dyDescent="0.25">
      <c r="A30" s="28"/>
      <c r="B30" s="28" t="s">
        <v>14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20" x14ac:dyDescent="0.25">
      <c r="A31" s="16">
        <v>45139</v>
      </c>
      <c r="B31" s="18"/>
      <c r="C31" s="18"/>
      <c r="D31" s="18"/>
      <c r="E31" s="18"/>
      <c r="F31" s="18" t="s">
        <v>19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25">
      <c r="A37" s="9" t="s">
        <v>12</v>
      </c>
      <c r="B37" s="15"/>
      <c r="C37" s="15"/>
      <c r="D37" s="15"/>
      <c r="E37" s="15"/>
      <c r="F37" s="15">
        <f>SUM(150000 + 61300 + 1900 + 150000 + 150000 + 60700 + 3000 + 5800 + 2500 + 12700)</f>
        <v>597900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s="1" customFormat="1" x14ac:dyDescent="0.25">
      <c r="A38" s="16">
        <v>45140</v>
      </c>
      <c r="B38" s="18" t="s">
        <v>17</v>
      </c>
      <c r="C38" s="18"/>
      <c r="D38" s="18"/>
      <c r="E38" s="18"/>
      <c r="F38" s="18" t="s">
        <v>15</v>
      </c>
      <c r="G38" s="18"/>
      <c r="H38" s="18"/>
      <c r="I38" s="18"/>
      <c r="J38" s="18"/>
      <c r="K38" s="18"/>
      <c r="L38" s="18"/>
      <c r="M38" s="18"/>
      <c r="N38" s="18"/>
      <c r="O38" s="18"/>
      <c r="P38" s="18">
        <v>80900</v>
      </c>
      <c r="Q38" s="18"/>
      <c r="R38" s="18"/>
      <c r="S38" s="18"/>
      <c r="T38" s="18"/>
    </row>
    <row r="39" spans="1:20" s="1" customForma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s="1" customForma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s="1" customFormat="1" x14ac:dyDescent="0.2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s="1" customFormat="1" x14ac:dyDescent="0.2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s="1" customFormat="1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s="1" customFormat="1" x14ac:dyDescent="0.25">
      <c r="A44" s="9" t="s">
        <v>12</v>
      </c>
      <c r="B44" s="15">
        <f>SUM(43400 + 74200 + 4600)</f>
        <v>122200</v>
      </c>
      <c r="C44" s="15"/>
      <c r="D44" s="15"/>
      <c r="E44" s="15"/>
      <c r="F44" s="15">
        <f>SUM(3400 + 72300)</f>
        <v>75700</v>
      </c>
      <c r="G44" s="15"/>
      <c r="H44" s="15"/>
      <c r="I44" s="15"/>
      <c r="J44" s="15"/>
      <c r="K44" s="15"/>
      <c r="L44" s="15"/>
      <c r="M44" s="15"/>
      <c r="N44" s="15"/>
      <c r="O44" s="15"/>
      <c r="P44" s="15">
        <f>SUM(80900)</f>
        <v>80900</v>
      </c>
      <c r="Q44" s="15"/>
      <c r="R44" s="15"/>
      <c r="S44" s="15"/>
      <c r="T44" s="15"/>
    </row>
    <row r="45" spans="1:20" s="1" customFormat="1" x14ac:dyDescent="0.25">
      <c r="A45" s="16">
        <v>45141</v>
      </c>
      <c r="B45" s="18" t="s">
        <v>20</v>
      </c>
      <c r="C45" s="18"/>
      <c r="D45" s="18"/>
      <c r="E45" s="18"/>
      <c r="F45" s="18" t="s">
        <v>16</v>
      </c>
      <c r="G45" s="18"/>
      <c r="H45" s="18"/>
      <c r="I45" s="18"/>
      <c r="J45" s="18"/>
      <c r="K45" s="18"/>
      <c r="L45" s="18"/>
      <c r="M45" s="18"/>
      <c r="N45" s="18"/>
      <c r="O45" s="18"/>
      <c r="P45" s="18" t="s">
        <v>18</v>
      </c>
      <c r="Q45" s="18"/>
      <c r="R45" s="18"/>
      <c r="S45" s="18"/>
      <c r="T45" s="18"/>
    </row>
    <row r="46" spans="1:20" s="1" customFormat="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s="1" customFormat="1" x14ac:dyDescent="0.2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s="1" customFormat="1" x14ac:dyDescent="0.2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s="1" customFormat="1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s="1" customFormat="1" x14ac:dyDescent="0.2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s="1" customFormat="1" x14ac:dyDescent="0.25">
      <c r="A51" s="9" t="s">
        <v>12</v>
      </c>
      <c r="B51" s="15">
        <f>SUM(46800 + 150200 + 150000 + 24900)</f>
        <v>371900</v>
      </c>
      <c r="C51" s="15"/>
      <c r="D51" s="15"/>
      <c r="E51" s="15"/>
      <c r="F51" s="15">
        <f>SUM(150000 + 51800 + 1390)</f>
        <v>203190</v>
      </c>
      <c r="G51" s="15"/>
      <c r="H51" s="15"/>
      <c r="I51" s="15"/>
      <c r="J51" s="15"/>
      <c r="K51" s="15"/>
      <c r="L51" s="15"/>
      <c r="M51" s="15"/>
      <c r="N51" s="15"/>
      <c r="O51" s="15"/>
      <c r="P51" s="15">
        <f>SUM(150000 + 150000)</f>
        <v>300000</v>
      </c>
      <c r="Q51" s="15"/>
      <c r="R51" s="15"/>
      <c r="S51" s="15"/>
      <c r="T51" s="15"/>
    </row>
    <row r="52" spans="1:20" s="1" customFormat="1" x14ac:dyDescent="0.25">
      <c r="A52" s="16">
        <v>45142</v>
      </c>
      <c r="B52" s="18" t="s">
        <v>21</v>
      </c>
      <c r="C52" s="18"/>
      <c r="D52" s="18"/>
      <c r="E52" s="18"/>
      <c r="F52" s="18" t="s">
        <v>26</v>
      </c>
      <c r="G52" s="18"/>
      <c r="H52" s="18"/>
      <c r="I52" s="18"/>
      <c r="J52" s="18"/>
      <c r="K52" s="18"/>
      <c r="L52" s="18"/>
      <c r="M52" s="18"/>
      <c r="N52" s="18"/>
      <c r="O52" s="18"/>
      <c r="P52" s="18" t="s">
        <v>22</v>
      </c>
      <c r="Q52" s="18"/>
      <c r="R52" s="18"/>
      <c r="S52" s="18"/>
      <c r="T52" s="18"/>
    </row>
    <row r="53" spans="1:20" s="1" customFormat="1" x14ac:dyDescent="0.2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s="1" customFormat="1" x14ac:dyDescent="0.2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s="1" customFormat="1" x14ac:dyDescent="0.2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s="1" customFormat="1" x14ac:dyDescent="0.2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s="1" customFormat="1" x14ac:dyDescent="0.2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s="1" customFormat="1" x14ac:dyDescent="0.25">
      <c r="A58" s="9" t="s">
        <v>12</v>
      </c>
      <c r="B58" s="28">
        <f>SUM(9400 + 150000 + 27800 + 150000 + 150000 + 150000)</f>
        <v>637200</v>
      </c>
      <c r="C58" s="28"/>
      <c r="D58" s="28"/>
      <c r="E58" s="28"/>
      <c r="F58" s="15">
        <f>SUM(144500 + 28700 + 4100 + 3300 + 150200 + 3400 + 68200 + 150000)</f>
        <v>552400</v>
      </c>
      <c r="G58" s="15"/>
      <c r="H58" s="15"/>
      <c r="I58" s="15"/>
      <c r="J58" s="15"/>
      <c r="K58" s="15"/>
      <c r="L58" s="15"/>
      <c r="M58" s="15"/>
      <c r="N58" s="15"/>
      <c r="O58" s="15"/>
      <c r="P58" s="15">
        <f>SUM(150000 + 57800 + 150200 + 150300)</f>
        <v>508300</v>
      </c>
      <c r="Q58" s="15"/>
      <c r="R58" s="15"/>
      <c r="S58" s="15"/>
      <c r="T58" s="15"/>
    </row>
    <row r="59" spans="1:20" s="1" customFormat="1" x14ac:dyDescent="0.25">
      <c r="A59" s="16">
        <v>45143</v>
      </c>
      <c r="B59" s="18"/>
      <c r="C59" s="18"/>
      <c r="D59" s="18"/>
      <c r="E59" s="18"/>
      <c r="F59" s="18"/>
      <c r="G59" s="18"/>
      <c r="H59" s="18"/>
      <c r="I59" s="18"/>
      <c r="J59" s="18"/>
      <c r="K59" s="18" t="s">
        <v>24</v>
      </c>
      <c r="L59" s="18"/>
      <c r="M59" s="18"/>
      <c r="N59" s="18"/>
      <c r="O59" s="18"/>
      <c r="P59" s="18" t="s">
        <v>23</v>
      </c>
      <c r="Q59" s="18"/>
      <c r="R59" s="18"/>
      <c r="S59" s="18"/>
      <c r="T59" s="18"/>
    </row>
    <row r="60" spans="1:20" s="1" customFormat="1" x14ac:dyDescent="0.2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s="1" customFormat="1" x14ac:dyDescent="0.2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 s="1" customFormat="1" x14ac:dyDescent="0.2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 s="1" customFormat="1" x14ac:dyDescent="0.2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 s="1" customFormat="1" x14ac:dyDescent="0.2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 s="1" customFormat="1" x14ac:dyDescent="0.25">
      <c r="A65" s="9" t="s">
        <v>12</v>
      </c>
      <c r="B65" s="15"/>
      <c r="C65" s="15"/>
      <c r="D65" s="15"/>
      <c r="E65" s="15"/>
      <c r="F65" s="15"/>
      <c r="G65" s="15"/>
      <c r="H65" s="15"/>
      <c r="I65" s="15"/>
      <c r="J65" s="15"/>
      <c r="K65" s="15">
        <f>SUM(6900 + 150000 + 43300 + 150000)</f>
        <v>350200</v>
      </c>
      <c r="L65" s="15"/>
      <c r="M65" s="15"/>
      <c r="N65" s="15"/>
      <c r="O65" s="15"/>
      <c r="P65" s="15">
        <f>SUM(150000 + 150000 + 123800)</f>
        <v>423800</v>
      </c>
      <c r="Q65" s="15"/>
      <c r="R65" s="15"/>
      <c r="S65" s="15"/>
      <c r="T65" s="15"/>
    </row>
    <row r="66" spans="1:20" s="1" customFormat="1" x14ac:dyDescent="0.25">
      <c r="A66" s="16">
        <v>45145</v>
      </c>
      <c r="B66" s="18"/>
      <c r="C66" s="18"/>
      <c r="D66" s="18"/>
      <c r="E66" s="18"/>
      <c r="F66" s="18"/>
      <c r="G66" s="18"/>
      <c r="H66" s="18"/>
      <c r="I66" s="18"/>
      <c r="J66" s="18"/>
      <c r="K66" s="18" t="s">
        <v>28</v>
      </c>
      <c r="L66" s="18"/>
      <c r="M66" s="18"/>
      <c r="N66" s="18"/>
      <c r="O66" s="18"/>
      <c r="P66" s="18" t="s">
        <v>27</v>
      </c>
      <c r="Q66" s="18"/>
      <c r="R66" s="18"/>
      <c r="S66" s="18"/>
      <c r="T66" s="18"/>
    </row>
    <row r="67" spans="1:20" s="1" customFormat="1" x14ac:dyDescent="0.2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 s="1" customFormat="1" x14ac:dyDescent="0.2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 s="1" customFormat="1" x14ac:dyDescent="0.2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s="1" customFormat="1" x14ac:dyDescent="0.2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 s="1" customFormat="1" x14ac:dyDescent="0.2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s="1" customFormat="1" x14ac:dyDescent="0.25">
      <c r="A72" s="9" t="s">
        <v>12</v>
      </c>
      <c r="B72" s="15"/>
      <c r="C72" s="15"/>
      <c r="D72" s="15"/>
      <c r="E72" s="15"/>
      <c r="F72" s="15"/>
      <c r="G72" s="15"/>
      <c r="H72" s="15"/>
      <c r="I72" s="15"/>
      <c r="J72" s="15"/>
      <c r="K72" s="15">
        <f>SUM(25000 + 150000 + 3000 + 150000 + 5700 + 150000)</f>
        <v>483700</v>
      </c>
      <c r="L72" s="15"/>
      <c r="M72" s="15"/>
      <c r="N72" s="15"/>
      <c r="O72" s="15"/>
      <c r="P72" s="15">
        <f>SUM(150000 + 150000 + 150000 + 3000 + 150000 + 150000 + 150000)</f>
        <v>903000</v>
      </c>
      <c r="Q72" s="15"/>
      <c r="R72" s="15"/>
      <c r="S72" s="15"/>
      <c r="T72" s="15"/>
    </row>
    <row r="73" spans="1:20" s="1" customFormat="1" x14ac:dyDescent="0.25">
      <c r="A73" s="16">
        <v>45146</v>
      </c>
      <c r="B73" s="18"/>
      <c r="C73" s="18"/>
      <c r="D73" s="18"/>
      <c r="E73" s="18"/>
      <c r="F73" s="18"/>
      <c r="G73" s="18"/>
      <c r="H73" s="18"/>
      <c r="I73" s="18"/>
      <c r="J73" s="18"/>
      <c r="K73" s="18" t="s">
        <v>29</v>
      </c>
      <c r="L73" s="18"/>
      <c r="M73" s="18"/>
      <c r="N73" s="18"/>
      <c r="O73" s="18"/>
      <c r="P73" s="18" t="s">
        <v>30</v>
      </c>
      <c r="Q73" s="18"/>
      <c r="R73" s="18"/>
      <c r="S73" s="18"/>
      <c r="T73" s="18"/>
    </row>
    <row r="74" spans="1:20" s="1" customFormat="1" x14ac:dyDescent="0.2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s="1" customFormat="1" x14ac:dyDescent="0.2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s="1" customFormat="1" x14ac:dyDescent="0.2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 s="1" customFormat="1" x14ac:dyDescent="0.2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 s="1" customFormat="1" x14ac:dyDescent="0.2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s="1" customFormat="1" x14ac:dyDescent="0.25">
      <c r="A79" s="9" t="s">
        <v>12</v>
      </c>
      <c r="B79" s="15"/>
      <c r="C79" s="15"/>
      <c r="D79" s="15"/>
      <c r="E79" s="15"/>
      <c r="F79" s="15"/>
      <c r="G79" s="15"/>
      <c r="H79" s="15"/>
      <c r="I79" s="15"/>
      <c r="J79" s="15"/>
      <c r="K79" s="15">
        <f>SUM(150000 + 150000 + 150000 + 150000 + 150000 + 150000 + 150000)</f>
        <v>1050000</v>
      </c>
      <c r="L79" s="15"/>
      <c r="M79" s="15"/>
      <c r="N79" s="15"/>
      <c r="O79" s="15"/>
      <c r="P79" s="15">
        <f>SUM(150000 + 110500 + 150000 + 150000 + 150000 + 120200)</f>
        <v>830700</v>
      </c>
      <c r="Q79" s="15"/>
      <c r="R79" s="15"/>
      <c r="S79" s="15"/>
      <c r="T79" s="15"/>
    </row>
    <row r="80" spans="1:20" s="1" customFormat="1" x14ac:dyDescent="0.25">
      <c r="A80" s="16">
        <v>45147</v>
      </c>
      <c r="B80" s="18"/>
      <c r="C80" s="18"/>
      <c r="D80" s="18"/>
      <c r="E80" s="18"/>
      <c r="F80" s="18" t="s">
        <v>37</v>
      </c>
      <c r="G80" s="18"/>
      <c r="H80" s="18"/>
      <c r="I80" s="18"/>
      <c r="J80" s="18"/>
      <c r="K80" s="18" t="s">
        <v>36</v>
      </c>
      <c r="L80" s="18"/>
      <c r="M80" s="18"/>
      <c r="N80" s="18"/>
      <c r="O80" s="18"/>
      <c r="P80" s="18" t="s">
        <v>35</v>
      </c>
      <c r="Q80" s="18"/>
      <c r="R80" s="18"/>
      <c r="S80" s="18"/>
      <c r="T80" s="18"/>
    </row>
    <row r="81" spans="1:20" s="1" customFormat="1" x14ac:dyDescent="0.2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s="1" customFormat="1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s="1" customFormat="1" x14ac:dyDescent="0.2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 s="1" customFormat="1" x14ac:dyDescent="0.2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 s="1" customFormat="1" x14ac:dyDescent="0.2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 s="1" customFormat="1" x14ac:dyDescent="0.25">
      <c r="A86" s="9" t="s">
        <v>12</v>
      </c>
      <c r="B86" s="15"/>
      <c r="C86" s="15"/>
      <c r="D86" s="15"/>
      <c r="E86" s="15"/>
      <c r="F86" s="15">
        <f>SUM(2700 + 10600 + 150000 + 150000)</f>
        <v>313300</v>
      </c>
      <c r="G86" s="15"/>
      <c r="H86" s="15"/>
      <c r="I86" s="15"/>
      <c r="J86" s="15"/>
      <c r="K86" s="15">
        <f>SUM(150000 + 150000 + 51200 + 150000)</f>
        <v>501200</v>
      </c>
      <c r="L86" s="15"/>
      <c r="M86" s="15"/>
      <c r="N86" s="15"/>
      <c r="O86" s="15"/>
      <c r="P86" s="15">
        <f>SUM(10300 + 143100)</f>
        <v>153400</v>
      </c>
      <c r="Q86" s="15"/>
      <c r="R86" s="15"/>
      <c r="S86" s="15"/>
      <c r="T86" s="15"/>
    </row>
  </sheetData>
  <mergeCells count="88">
    <mergeCell ref="B86:E86"/>
    <mergeCell ref="F86:J86"/>
    <mergeCell ref="K86:O86"/>
    <mergeCell ref="P86:T86"/>
    <mergeCell ref="AL7:AL8"/>
    <mergeCell ref="A1:AL6"/>
    <mergeCell ref="A80:A85"/>
    <mergeCell ref="B80:E85"/>
    <mergeCell ref="F80:J85"/>
    <mergeCell ref="K80:O85"/>
    <mergeCell ref="P80:T85"/>
    <mergeCell ref="B79:E79"/>
    <mergeCell ref="F79:J79"/>
    <mergeCell ref="K79:O79"/>
    <mergeCell ref="P79:T79"/>
    <mergeCell ref="D7:D8"/>
    <mergeCell ref="A73:A78"/>
    <mergeCell ref="B73:E78"/>
    <mergeCell ref="F73:J78"/>
    <mergeCell ref="K73:O78"/>
    <mergeCell ref="P73:T78"/>
    <mergeCell ref="B65:E65"/>
    <mergeCell ref="F65:J65"/>
    <mergeCell ref="K65:O65"/>
    <mergeCell ref="P65:T65"/>
    <mergeCell ref="A26:T27"/>
    <mergeCell ref="B58:E58"/>
    <mergeCell ref="F58:J58"/>
    <mergeCell ref="K58:O58"/>
    <mergeCell ref="P58:T58"/>
    <mergeCell ref="A59:A64"/>
    <mergeCell ref="B59:E64"/>
    <mergeCell ref="F59:J64"/>
    <mergeCell ref="K59:O64"/>
    <mergeCell ref="P59:T64"/>
    <mergeCell ref="P45:T50"/>
    <mergeCell ref="B51:E51"/>
    <mergeCell ref="F51:J51"/>
    <mergeCell ref="K51:O51"/>
    <mergeCell ref="P51:T51"/>
    <mergeCell ref="F29:J29"/>
    <mergeCell ref="K29:O29"/>
    <mergeCell ref="P29:T29"/>
    <mergeCell ref="P31:T36"/>
    <mergeCell ref="B28:T28"/>
    <mergeCell ref="B30:T30"/>
    <mergeCell ref="B37:E37"/>
    <mergeCell ref="F37:J37"/>
    <mergeCell ref="K37:O37"/>
    <mergeCell ref="P37:T37"/>
    <mergeCell ref="B29:E29"/>
    <mergeCell ref="A52:A57"/>
    <mergeCell ref="B52:E57"/>
    <mergeCell ref="F52:J57"/>
    <mergeCell ref="K52:O57"/>
    <mergeCell ref="P52:T57"/>
    <mergeCell ref="A45:A50"/>
    <mergeCell ref="B44:E44"/>
    <mergeCell ref="F44:J44"/>
    <mergeCell ref="K44:O44"/>
    <mergeCell ref="P44:T44"/>
    <mergeCell ref="B45:E50"/>
    <mergeCell ref="F45:J50"/>
    <mergeCell ref="K45:O50"/>
    <mergeCell ref="A38:A43"/>
    <mergeCell ref="A31:A36"/>
    <mergeCell ref="AK7:AK8"/>
    <mergeCell ref="A7:A8"/>
    <mergeCell ref="B7:B8"/>
    <mergeCell ref="C7:C8"/>
    <mergeCell ref="E7:AJ7"/>
    <mergeCell ref="B38:E43"/>
    <mergeCell ref="F38:J43"/>
    <mergeCell ref="K38:O43"/>
    <mergeCell ref="P38:T43"/>
    <mergeCell ref="A28:A30"/>
    <mergeCell ref="B31:E36"/>
    <mergeCell ref="F31:J36"/>
    <mergeCell ref="K31:O36"/>
    <mergeCell ref="B72:E72"/>
    <mergeCell ref="F72:J72"/>
    <mergeCell ref="K72:O72"/>
    <mergeCell ref="P72:T72"/>
    <mergeCell ref="A66:A71"/>
    <mergeCell ref="B66:E71"/>
    <mergeCell ref="F66:J71"/>
    <mergeCell ref="K66:O71"/>
    <mergeCell ref="P66:T7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2023-08-09T08:50:44Z</dcterms:modified>
</cp:coreProperties>
</file>