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59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76" i="1" l="1"/>
  <c r="AE13" i="1"/>
  <c r="AE11" i="1"/>
  <c r="AE10" i="1"/>
  <c r="K176" i="1"/>
  <c r="E176" i="1"/>
  <c r="U176" i="1"/>
  <c r="AL12" i="1"/>
  <c r="AE9" i="1" l="1"/>
  <c r="U169" i="1" l="1"/>
  <c r="E169" i="1"/>
  <c r="B169" i="1"/>
  <c r="AD10" i="1" l="1"/>
  <c r="AD13" i="1"/>
  <c r="AD9" i="1"/>
  <c r="P169" i="1"/>
  <c r="AD12" i="1" s="1"/>
  <c r="E155" i="1" l="1"/>
  <c r="U155" i="1"/>
  <c r="AB13" i="1" s="1"/>
  <c r="B155" i="1"/>
  <c r="P162" i="1"/>
  <c r="E162" i="1"/>
  <c r="B162" i="1"/>
  <c r="U162" i="1"/>
  <c r="AC13" i="1" s="1"/>
  <c r="AC12" i="1" l="1"/>
  <c r="AC10" i="1"/>
  <c r="AC9" i="1"/>
  <c r="AB10" i="1" l="1"/>
  <c r="AB9" i="1"/>
  <c r="U148" i="1"/>
  <c r="E148" i="1"/>
  <c r="B148" i="1"/>
  <c r="P148" i="1" l="1"/>
  <c r="AA12" i="1" s="1"/>
  <c r="AA9" i="1" l="1"/>
  <c r="AA13" i="1"/>
  <c r="AA10" i="1"/>
  <c r="B141" i="1" l="1"/>
  <c r="Y9" i="1" s="1"/>
  <c r="P141" i="1"/>
  <c r="Y12" i="1" s="1"/>
  <c r="U141" i="1"/>
  <c r="Y13" i="1" s="1"/>
  <c r="E141" i="1"/>
  <c r="Y10" i="1" s="1"/>
  <c r="X13" i="1" l="1"/>
  <c r="AK13" i="1" s="1"/>
  <c r="AL13" i="1" s="1"/>
  <c r="P134" i="1"/>
  <c r="X12" i="1" s="1"/>
  <c r="K134" i="1"/>
  <c r="X11" i="1" s="1"/>
  <c r="B134" i="1"/>
  <c r="X9" i="1" s="1"/>
  <c r="E134" i="1"/>
  <c r="X10" i="1" s="1"/>
  <c r="E127" i="1" l="1"/>
  <c r="V10" i="1" l="1"/>
  <c r="E120" i="1" l="1"/>
  <c r="U10" i="1" s="1"/>
  <c r="B120" i="1"/>
  <c r="U9" i="1" s="1"/>
  <c r="B113" i="1" l="1"/>
  <c r="T9" i="1" s="1"/>
  <c r="E113" i="1"/>
  <c r="T10" i="1" s="1"/>
  <c r="E106" i="1" l="1"/>
  <c r="R10" i="1" s="1"/>
  <c r="B106" i="1"/>
  <c r="R9" i="1" s="1"/>
  <c r="E99" i="1" l="1"/>
  <c r="Q10" i="1" s="1"/>
  <c r="B99" i="1"/>
  <c r="Q9" i="1" s="1"/>
  <c r="K99" i="1"/>
  <c r="Q11" i="1" s="1"/>
  <c r="B92" i="1" l="1"/>
  <c r="P9" i="1" s="1"/>
  <c r="E92" i="1"/>
  <c r="P10" i="1" s="1"/>
  <c r="K92" i="1"/>
  <c r="P11" i="1" s="1"/>
  <c r="B50" i="1"/>
  <c r="B43" i="1"/>
  <c r="B57" i="1"/>
  <c r="B85" i="1"/>
  <c r="O9" i="1" s="1"/>
  <c r="AK9" i="1" l="1"/>
  <c r="AL9" i="1" s="1"/>
  <c r="E85" i="1"/>
  <c r="O10" i="1" s="1"/>
  <c r="AK10" i="1" s="1"/>
  <c r="AL10" i="1" s="1"/>
  <c r="K85" i="1"/>
  <c r="O11" i="1" s="1"/>
  <c r="P85" i="1"/>
  <c r="O12" i="1" s="1"/>
  <c r="D9" i="1"/>
  <c r="P78" i="1" l="1"/>
  <c r="N12" i="1" s="1"/>
  <c r="K78" i="1"/>
  <c r="N11" i="1" s="1"/>
  <c r="K71" i="1" l="1"/>
  <c r="M11" i="1" s="1"/>
  <c r="P71" i="1"/>
  <c r="M12" i="1" s="1"/>
  <c r="E57" i="1" l="1"/>
  <c r="K64" i="1"/>
  <c r="K11" i="1" s="1"/>
  <c r="AK11" i="1" s="1"/>
  <c r="AL11" i="1" s="1"/>
  <c r="P64" i="1"/>
  <c r="K12" i="1" s="1"/>
  <c r="AK12" i="1" s="1"/>
  <c r="P57" i="1"/>
  <c r="E36" i="1"/>
  <c r="P50" i="1"/>
  <c r="P43" i="1"/>
  <c r="E50" i="1"/>
  <c r="E43" i="1"/>
</calcChain>
</file>

<file path=xl/sharedStrings.xml><?xml version="1.0" encoding="utf-8"?>
<sst xmlns="http://schemas.openxmlformats.org/spreadsheetml/2006/main" count="91" uniqueCount="69">
  <si>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</si>
  <si>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</si>
  <si>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</si>
  <si>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</si>
  <si>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</si>
  <si>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</si>
  <si>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</si>
  <si>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</si>
  <si>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</si>
  <si>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</si>
  <si>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</si>
  <si>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</si>
  <si>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</si>
  <si>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</si>
  <si>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</si>
  <si>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</si>
  <si>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</si>
  <si>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</si>
  <si>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</si>
  <si>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</si>
  <si>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</si>
  <si>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</si>
  <si>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</si>
  <si>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</si>
  <si>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</si>
  <si>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</si>
  <si>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</si>
  <si>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</si>
  <si>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</si>
  <si>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</si>
  <si>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</si>
  <si>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</si>
  <si>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</si>
  <si>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</si>
  <si>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</si>
  <si>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</si>
  <si>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</si>
  <si>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</si>
  <si>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</si>
  <si>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</si>
  <si>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</si>
  <si>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</si>
  <si>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</si>
  <si>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</si>
  <si>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</si>
  <si>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</si>
  <si>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</si>
  <si>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</si>
  <si>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</si>
  <si>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</si>
  <si>
    <t>115800 + 150000 + 31000 + 150000</t>
  </si>
  <si>
    <t>75900 + 150000</t>
  </si>
  <si>
    <t>134200 + 253600</t>
  </si>
  <si>
    <t>112800 + 59500</t>
  </si>
  <si>
    <t>150000 + 150000 + 150000 + 84000 + 150000</t>
  </si>
  <si>
    <t>150000 + 150000 + 23800 + 12200</t>
  </si>
  <si>
    <t>172300 + 21600 + 600000 + 600000</t>
  </si>
  <si>
    <t>47800 + 162300 + 146000 + 591000 + 29000 + 241500</t>
  </si>
  <si>
    <t>8900 + 50200 + 35000 + 28000 + 25000 + 58000</t>
  </si>
  <si>
    <t>150000 + 150000 + 109000</t>
  </si>
  <si>
    <t>150000 + 113700 + 150000</t>
  </si>
  <si>
    <t>150000 + 39800 + 100000 + 150000</t>
  </si>
  <si>
    <t>174600 + 331900 + 600000 + 231000</t>
  </si>
  <si>
    <t>150000 + 85400 + 150000 + 150000 + 104000</t>
  </si>
  <si>
    <t>82000 + 18300 + 150000 + 38600</t>
  </si>
  <si>
    <t>103100 + 150000 + 150000</t>
  </si>
  <si>
    <t>62300 + 22900 + 10000 + 295500 + 97800 + 600000</t>
  </si>
  <si>
    <t>390000 + 243200 + 600000 + 600000</t>
  </si>
  <si>
    <t>150000 + 8000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</si>
</sst>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6"/>
  <sheetViews>
    <sheetView tabSelected="1" zoomScale="85" zoomScaleNormal="85" workbookViewId="0">
      <selection activeCell="I20" sqref="I20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7.42578125" bestFit="1" customWidth="1"/>
    <col min="11" max="11" width="9.140625" customWidth="1"/>
    <col min="37" max="37" width="15.5703125" customWidth="1"/>
    <col min="38" max="38" width="12.140625" customWidth="1"/>
    <col min="39" max="39" width="14.140625" customWidth="1"/>
  </cols>
  <sheetData>
    <row r="1" spans="1:39" ht="15" customHeight="1" x14ac:dyDescent="0.2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39" ht="1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</row>
    <row r="3" spans="1:39" ht="15" customHeigh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</row>
    <row r="4" spans="1:39" ht="15" customHeight="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2"/>
    </row>
    <row r="5" spans="1:39" ht="15" customHeight="1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2"/>
    </row>
    <row r="6" spans="1:39" ht="15" customHeight="1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2"/>
    </row>
    <row r="7" spans="1:39" x14ac:dyDescent="0.25">
      <c r="A7" s="41" t="s">
        <v>6</v>
      </c>
      <c r="B7" s="41" t="s">
        <v>48</v>
      </c>
      <c r="C7" s="41" t="s">
        <v>47</v>
      </c>
      <c r="D7" s="41" t="s">
        <v>30</v>
      </c>
      <c r="E7" s="43" t="s">
        <v>0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5"/>
      <c r="AK7" s="41" t="s">
        <v>1</v>
      </c>
      <c r="AL7" s="38" t="s">
        <v>32</v>
      </c>
    </row>
    <row r="8" spans="1:39" x14ac:dyDescent="0.25">
      <c r="A8" s="42"/>
      <c r="B8" s="42"/>
      <c r="C8" s="42"/>
      <c r="D8" s="42"/>
      <c r="E8" s="3">
        <v>47328</v>
      </c>
      <c r="F8" s="3">
        <v>11535</v>
      </c>
      <c r="G8" s="4">
        <v>45139</v>
      </c>
      <c r="H8" s="4">
        <v>45140</v>
      </c>
      <c r="I8" s="4">
        <v>45141</v>
      </c>
      <c r="J8" s="4">
        <v>45142</v>
      </c>
      <c r="K8" s="4">
        <v>45143</v>
      </c>
      <c r="L8" s="4">
        <v>45144</v>
      </c>
      <c r="M8" s="4">
        <v>45145</v>
      </c>
      <c r="N8" s="4">
        <v>45146</v>
      </c>
      <c r="O8" s="4">
        <v>45147</v>
      </c>
      <c r="P8" s="4">
        <v>45148</v>
      </c>
      <c r="Q8" s="4">
        <v>45149</v>
      </c>
      <c r="R8" s="4">
        <v>45150</v>
      </c>
      <c r="S8" s="4">
        <v>45151</v>
      </c>
      <c r="T8" s="4">
        <v>45152</v>
      </c>
      <c r="U8" s="4">
        <v>45153</v>
      </c>
      <c r="V8" s="4">
        <v>45154</v>
      </c>
      <c r="W8" s="4">
        <v>45155</v>
      </c>
      <c r="X8" s="4">
        <v>45156</v>
      </c>
      <c r="Y8" s="4">
        <v>45157</v>
      </c>
      <c r="Z8" s="4">
        <v>45158</v>
      </c>
      <c r="AA8" s="4">
        <v>45159</v>
      </c>
      <c r="AB8" s="4">
        <v>45160</v>
      </c>
      <c r="AC8" s="4">
        <v>45161</v>
      </c>
      <c r="AD8" s="4">
        <v>45162</v>
      </c>
      <c r="AE8" s="4">
        <v>45163</v>
      </c>
      <c r="AF8" s="4">
        <v>45164</v>
      </c>
      <c r="AG8" s="4">
        <v>45165</v>
      </c>
      <c r="AH8" s="4">
        <v>45166</v>
      </c>
      <c r="AI8" s="4">
        <v>45167</v>
      </c>
      <c r="AJ8" s="4">
        <v>45168</v>
      </c>
      <c r="AK8" s="42"/>
      <c r="AL8" s="38"/>
    </row>
    <row r="9" spans="1:39" x14ac:dyDescent="0.25">
      <c r="A9" s="15">
        <v>0.127</v>
      </c>
      <c r="B9" s="15" t="s">
        <v>2</v>
      </c>
      <c r="C9" s="14">
        <v>20230727004</v>
      </c>
      <c r="D9" s="16">
        <f>SUM(696.7 + 106.1)</f>
        <v>802.80000000000007</v>
      </c>
      <c r="E9" s="13">
        <v>70.2</v>
      </c>
      <c r="F9" s="13">
        <v>54.72</v>
      </c>
      <c r="G9" s="9"/>
      <c r="H9" s="9">
        <v>12.64</v>
      </c>
      <c r="I9" s="9">
        <v>41.91</v>
      </c>
      <c r="J9" s="9">
        <v>71.81</v>
      </c>
      <c r="K9" s="9"/>
      <c r="L9" s="9"/>
      <c r="M9" s="9"/>
      <c r="N9" s="9"/>
      <c r="O9" s="9">
        <f>B17*B85/1000</f>
        <v>9.3202899999999982</v>
      </c>
      <c r="P9" s="9">
        <f>B17*B92/1000</f>
        <v>37.889739999999996</v>
      </c>
      <c r="Q9" s="9">
        <f>B17*B99/1000</f>
        <v>73.052139999999994</v>
      </c>
      <c r="R9" s="9">
        <f>B17*B106/1000</f>
        <v>56.338729999999998</v>
      </c>
      <c r="S9" s="9"/>
      <c r="T9" s="9">
        <f>B17*B113/1000</f>
        <v>101.47508000000001</v>
      </c>
      <c r="U9" s="9">
        <f>B17*B120/1000</f>
        <v>45.271589999999996</v>
      </c>
      <c r="V9" s="9"/>
      <c r="W9" s="9"/>
      <c r="X9" s="9">
        <f>B17*B134/1000</f>
        <v>10.019029999999999</v>
      </c>
      <c r="Y9" s="9">
        <f>B17*B141/1000</f>
        <v>19.418209999999998</v>
      </c>
      <c r="Z9" s="9"/>
      <c r="AA9" s="9">
        <f>B17*B148/1000</f>
        <v>77.086799999999997</v>
      </c>
      <c r="AB9" s="9">
        <f>B17*B155/1000</f>
        <v>49.565460000000002</v>
      </c>
      <c r="AC9" s="9">
        <f>B17*B162/1000</f>
        <v>23.11477</v>
      </c>
      <c r="AD9" s="9">
        <f>B17*B169/1000</f>
        <v>32.55903</v>
      </c>
      <c r="AE9" s="9">
        <f>B17*B176/1000</f>
        <v>17.8066</v>
      </c>
      <c r="AF9" s="9"/>
      <c r="AG9" s="9"/>
      <c r="AH9" s="9"/>
      <c r="AI9" s="9"/>
      <c r="AJ9" s="9"/>
      <c r="AK9" s="48">
        <f>SUM(E9:AJ9)</f>
        <v>804.19747000000018</v>
      </c>
      <c r="AL9" s="12">
        <f>AK9-D9</f>
        <v>1.3974700000001121</v>
      </c>
    </row>
    <row r="10" spans="1:39" x14ac:dyDescent="0.25">
      <c r="A10" s="15">
        <v>0.12</v>
      </c>
      <c r="B10" s="15" t="s">
        <v>3</v>
      </c>
      <c r="C10" s="49">
        <v>20230727003</v>
      </c>
      <c r="D10" s="50">
        <v>802.8</v>
      </c>
      <c r="E10" s="9"/>
      <c r="F10" s="9"/>
      <c r="G10" s="9">
        <v>60.14</v>
      </c>
      <c r="H10" s="9">
        <v>7.61</v>
      </c>
      <c r="I10" s="9">
        <v>20.43</v>
      </c>
      <c r="J10" s="9">
        <v>55.57</v>
      </c>
      <c r="K10" s="9"/>
      <c r="L10" s="9"/>
      <c r="M10" s="9"/>
      <c r="N10" s="9"/>
      <c r="O10" s="9">
        <f>B18*E85/1000</f>
        <v>31.517979999999998</v>
      </c>
      <c r="P10" s="9">
        <f>B18*E92/1000</f>
        <v>30.18</v>
      </c>
      <c r="Q10" s="9">
        <f>B18*E99/1000</f>
        <v>44.384720000000002</v>
      </c>
      <c r="R10" s="9">
        <f>B18*E106/1000</f>
        <v>46.205579999999998</v>
      </c>
      <c r="S10" s="9"/>
      <c r="T10" s="9">
        <f>B18*E113/1000</f>
        <v>84.564359999999994</v>
      </c>
      <c r="U10" s="9">
        <f>B18*E120/1000</f>
        <v>82.793800000000005</v>
      </c>
      <c r="V10" s="9">
        <f>B18*E127/1000</f>
        <v>90.54</v>
      </c>
      <c r="W10" s="9"/>
      <c r="X10" s="9">
        <f>B18*E134/1000</f>
        <v>44.948079999999997</v>
      </c>
      <c r="Y10" s="9">
        <f>B18*E141/1000</f>
        <v>30.18</v>
      </c>
      <c r="Z10" s="9"/>
      <c r="AA10" s="9">
        <f>B18*E148/1000</f>
        <v>33.801600000000001</v>
      </c>
      <c r="AB10" s="9">
        <f>B18*E155/1000</f>
        <v>64.323639999999997</v>
      </c>
      <c r="AC10" s="9">
        <f>B18*E162/1000</f>
        <v>41.145400000000002</v>
      </c>
      <c r="AD10" s="9">
        <f>B18*E169/1000</f>
        <v>40.551859999999998</v>
      </c>
      <c r="AE10" s="9">
        <f>B18*E176/1000</f>
        <v>3.9737</v>
      </c>
      <c r="AF10" s="9"/>
      <c r="AG10" s="9"/>
      <c r="AH10" s="9"/>
      <c r="AI10" s="9"/>
      <c r="AJ10" s="9"/>
      <c r="AK10" s="51">
        <f t="shared" ref="AK10:AK13" si="0">SUM(E10:AJ10)</f>
        <v>812.8607199999999</v>
      </c>
      <c r="AL10" s="12">
        <f t="shared" ref="AL10:AL13" si="1">AK10-D10</f>
        <v>10.060719999999947</v>
      </c>
    </row>
    <row r="11" spans="1:39" x14ac:dyDescent="0.25">
      <c r="A11" s="52">
        <v>0.2</v>
      </c>
      <c r="B11" s="15" t="s">
        <v>4</v>
      </c>
      <c r="C11" s="49">
        <v>20230727005</v>
      </c>
      <c r="D11" s="50">
        <v>902.7</v>
      </c>
      <c r="E11" s="9"/>
      <c r="F11" s="9"/>
      <c r="G11" s="9"/>
      <c r="H11" s="9"/>
      <c r="I11" s="9"/>
      <c r="J11" s="53"/>
      <c r="K11" s="9">
        <f>$B19*$K64/1000</f>
        <v>97.91592</v>
      </c>
      <c r="L11" s="9"/>
      <c r="M11" s="9">
        <f>$B19*$K71/1000</f>
        <v>135.24252000000001</v>
      </c>
      <c r="N11" s="9">
        <f>B19*K78/1000</f>
        <v>293.58</v>
      </c>
      <c r="O11" s="9">
        <f>B19*K85/1000</f>
        <v>140.13552000000001</v>
      </c>
      <c r="P11" s="9">
        <f>B19*K92/1000</f>
        <v>100.46028</v>
      </c>
      <c r="Q11" s="9">
        <f>B19*K99/1000</f>
        <v>145.61568000000003</v>
      </c>
      <c r="R11" s="9"/>
      <c r="S11" s="9"/>
      <c r="T11" s="9"/>
      <c r="U11" s="9"/>
      <c r="V11" s="9"/>
      <c r="W11" s="9"/>
      <c r="X11" s="9">
        <f>B19*K134/1000</f>
        <v>2.7680400000000001</v>
      </c>
      <c r="Y11" s="9"/>
      <c r="Z11" s="9"/>
      <c r="AA11" s="9"/>
      <c r="AB11" s="9"/>
      <c r="AC11" s="9"/>
      <c r="AD11" s="9"/>
      <c r="AE11" s="9">
        <f>B19*K176/1000</f>
        <v>9.1988400000000006</v>
      </c>
      <c r="AF11" s="9"/>
      <c r="AG11" s="9"/>
      <c r="AH11" s="9"/>
      <c r="AI11" s="9"/>
      <c r="AJ11" s="9"/>
      <c r="AK11" s="48">
        <f t="shared" si="0"/>
        <v>924.91680000000008</v>
      </c>
      <c r="AL11" s="12">
        <f t="shared" si="1"/>
        <v>22.216800000000035</v>
      </c>
    </row>
    <row r="12" spans="1:39" x14ac:dyDescent="0.25">
      <c r="A12" s="15">
        <v>0.16</v>
      </c>
      <c r="B12" s="15" t="s">
        <v>5</v>
      </c>
      <c r="C12" s="49">
        <v>20230727002</v>
      </c>
      <c r="D12" s="50">
        <v>501.5</v>
      </c>
      <c r="E12" s="9"/>
      <c r="F12" s="9"/>
      <c r="G12" s="9"/>
      <c r="H12" s="9">
        <v>14.47</v>
      </c>
      <c r="I12" s="9">
        <v>53.67</v>
      </c>
      <c r="J12" s="9">
        <v>90.93</v>
      </c>
      <c r="K12" s="9">
        <f>$B20*$P64/1000</f>
        <v>75.817820000000012</v>
      </c>
      <c r="L12" s="9"/>
      <c r="M12" s="9">
        <f>$B20*$P71/1000</f>
        <v>161.54670000000002</v>
      </c>
      <c r="N12" s="9">
        <f>B20*P78/1000</f>
        <v>148.61223000000001</v>
      </c>
      <c r="O12" s="9">
        <f>B20*P85/1000</f>
        <v>27.443260000000002</v>
      </c>
      <c r="P12" s="9"/>
      <c r="Q12" s="9"/>
      <c r="R12" s="9"/>
      <c r="S12" s="9"/>
      <c r="T12" s="9"/>
      <c r="U12" s="9"/>
      <c r="V12" s="9"/>
      <c r="W12" s="9"/>
      <c r="X12" s="9">
        <f>B20*P134/1000</f>
        <v>40.413510000000002</v>
      </c>
      <c r="Y12" s="9">
        <f>B20*P141/1000</f>
        <v>26.835000000000001</v>
      </c>
      <c r="Z12" s="9"/>
      <c r="AA12" s="9">
        <f>B20*P148/1000</f>
        <v>4.9555299999999995</v>
      </c>
      <c r="AB12" s="9"/>
      <c r="AC12" s="9">
        <f>B20*P162/1000</f>
        <v>74.010930000000002</v>
      </c>
      <c r="AD12" s="9">
        <f>B20*P169/1000</f>
        <v>23.364339999999999</v>
      </c>
      <c r="AE12" s="9"/>
      <c r="AF12" s="9"/>
      <c r="AG12" s="9"/>
      <c r="AH12" s="9"/>
      <c r="AI12" s="9"/>
      <c r="AJ12" s="9"/>
      <c r="AK12" s="48">
        <f t="shared" si="0"/>
        <v>742.06931999999995</v>
      </c>
      <c r="AL12" s="12">
        <f t="shared" si="1"/>
        <v>240.56931999999995</v>
      </c>
    </row>
    <row r="13" spans="1:39" x14ac:dyDescent="0.25">
      <c r="A13" s="14">
        <v>0.08</v>
      </c>
      <c r="B13" s="15" t="s">
        <v>31</v>
      </c>
      <c r="C13" s="49">
        <v>20230809001</v>
      </c>
      <c r="D13" s="49">
        <v>502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>
        <f>B21*U134/1000</f>
        <v>2.9055</v>
      </c>
      <c r="Y13" s="9">
        <f>B21*U141/1000</f>
        <v>17.33466</v>
      </c>
      <c r="Z13" s="9"/>
      <c r="AA13" s="9">
        <f>B21*U148/1000</f>
        <v>62.307329999999993</v>
      </c>
      <c r="AB13" s="9">
        <f>B21*U155/1000</f>
        <v>59.786249999999995</v>
      </c>
      <c r="AC13" s="9">
        <f>B21*U162/1000</f>
        <v>54.426719999999996</v>
      </c>
      <c r="AD13" s="9">
        <f>B21*U169/1000</f>
        <v>48.655949999999997</v>
      </c>
      <c r="AE13" s="9">
        <f>B21*U176/1000</f>
        <v>81.944039999999987</v>
      </c>
      <c r="AF13" s="9"/>
      <c r="AG13" s="9"/>
      <c r="AH13" s="9"/>
      <c r="AI13" s="9"/>
      <c r="AJ13" s="9"/>
      <c r="AK13" s="51">
        <f t="shared" si="0"/>
        <v>327.36044999999996</v>
      </c>
      <c r="AL13" s="54">
        <f t="shared" si="1"/>
        <v>-174.63955000000004</v>
      </c>
    </row>
    <row r="16" spans="1:39" x14ac:dyDescent="0.25">
      <c r="A16" s="7" t="s">
        <v>9</v>
      </c>
      <c r="B16" s="7" t="s">
        <v>23</v>
      </c>
    </row>
    <row r="17" spans="1:25" x14ac:dyDescent="0.25">
      <c r="A17" s="6">
        <v>0.127</v>
      </c>
      <c r="B17" s="6">
        <v>0.11269999999999999</v>
      </c>
    </row>
    <row r="18" spans="1:25" x14ac:dyDescent="0.25">
      <c r="A18" s="6">
        <v>0.12</v>
      </c>
      <c r="B18" s="6">
        <v>0.10059999999999999</v>
      </c>
    </row>
    <row r="19" spans="1:25" x14ac:dyDescent="0.25">
      <c r="A19" s="10">
        <v>0.2</v>
      </c>
      <c r="B19" s="6">
        <v>0.27960000000000002</v>
      </c>
    </row>
    <row r="20" spans="1:25" x14ac:dyDescent="0.25">
      <c r="A20" s="6">
        <v>0.16</v>
      </c>
      <c r="B20" s="6">
        <v>0.1789</v>
      </c>
      <c r="J20" s="1"/>
    </row>
    <row r="21" spans="1:25" x14ac:dyDescent="0.25">
      <c r="A21" s="6">
        <v>0.08</v>
      </c>
      <c r="B21" s="6">
        <v>4.4699999999999997E-2</v>
      </c>
      <c r="J21" s="1"/>
    </row>
    <row r="22" spans="1:25" x14ac:dyDescent="0.25">
      <c r="A22" s="8"/>
      <c r="B22" s="8"/>
      <c r="J22" s="1"/>
    </row>
    <row r="23" spans="1:25" x14ac:dyDescent="0.25">
      <c r="A23" s="8"/>
      <c r="B23" s="8"/>
      <c r="J23" s="1"/>
    </row>
    <row r="24" spans="1:25" x14ac:dyDescent="0.25">
      <c r="A24" s="8"/>
      <c r="B24" s="8"/>
      <c r="J24" s="1"/>
    </row>
    <row r="25" spans="1:25" ht="15" customHeight="1" x14ac:dyDescent="0.25">
      <c r="A25" s="46" t="s">
        <v>7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spans="1:25" ht="15" customHeight="1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spans="1:25" x14ac:dyDescent="0.25">
      <c r="A27" s="35" t="s">
        <v>8</v>
      </c>
      <c r="B27" s="35" t="s">
        <v>11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x14ac:dyDescent="0.25">
      <c r="A28" s="35"/>
      <c r="B28" s="37">
        <v>0.127</v>
      </c>
      <c r="C28" s="37"/>
      <c r="D28" s="37"/>
      <c r="E28" s="37">
        <v>0.12</v>
      </c>
      <c r="F28" s="37"/>
      <c r="G28" s="37"/>
      <c r="H28" s="37"/>
      <c r="I28" s="37"/>
      <c r="J28" s="37"/>
      <c r="K28" s="36">
        <v>0.2</v>
      </c>
      <c r="L28" s="36"/>
      <c r="M28" s="36"/>
      <c r="N28" s="36"/>
      <c r="O28" s="36"/>
      <c r="P28" s="37">
        <v>0.16</v>
      </c>
      <c r="Q28" s="37"/>
      <c r="R28" s="37"/>
      <c r="S28" s="37"/>
      <c r="T28" s="37"/>
      <c r="U28" s="34">
        <v>0.08</v>
      </c>
      <c r="V28" s="34"/>
      <c r="W28" s="34"/>
      <c r="X28" s="34"/>
      <c r="Y28" s="34"/>
    </row>
    <row r="29" spans="1:25" x14ac:dyDescent="0.25">
      <c r="A29" s="35"/>
      <c r="B29" s="35" t="s">
        <v>12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ht="15" customHeight="1" x14ac:dyDescent="0.25">
      <c r="A30" s="17">
        <v>45139</v>
      </c>
      <c r="B30" s="19"/>
      <c r="C30" s="19"/>
      <c r="D30" s="19"/>
      <c r="E30" s="20" t="s">
        <v>17</v>
      </c>
      <c r="F30" s="21"/>
      <c r="G30" s="21"/>
      <c r="H30" s="21"/>
      <c r="I30" s="21"/>
      <c r="J30" s="22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x14ac:dyDescent="0.25">
      <c r="A31" s="18"/>
      <c r="B31" s="19"/>
      <c r="C31" s="19"/>
      <c r="D31" s="19"/>
      <c r="E31" s="23"/>
      <c r="F31" s="24"/>
      <c r="G31" s="24"/>
      <c r="H31" s="24"/>
      <c r="I31" s="24"/>
      <c r="J31" s="25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x14ac:dyDescent="0.25">
      <c r="A32" s="18"/>
      <c r="B32" s="19"/>
      <c r="C32" s="19"/>
      <c r="D32" s="19"/>
      <c r="E32" s="23"/>
      <c r="F32" s="24"/>
      <c r="G32" s="24"/>
      <c r="H32" s="24"/>
      <c r="I32" s="24"/>
      <c r="J32" s="25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x14ac:dyDescent="0.25">
      <c r="A33" s="18"/>
      <c r="B33" s="19"/>
      <c r="C33" s="19"/>
      <c r="D33" s="19"/>
      <c r="E33" s="23"/>
      <c r="F33" s="24"/>
      <c r="G33" s="24"/>
      <c r="H33" s="24"/>
      <c r="I33" s="24"/>
      <c r="J33" s="25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x14ac:dyDescent="0.25">
      <c r="A34" s="18"/>
      <c r="B34" s="19"/>
      <c r="C34" s="19"/>
      <c r="D34" s="19"/>
      <c r="E34" s="23"/>
      <c r="F34" s="24"/>
      <c r="G34" s="24"/>
      <c r="H34" s="24"/>
      <c r="I34" s="24"/>
      <c r="J34" s="25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x14ac:dyDescent="0.25">
      <c r="A35" s="18"/>
      <c r="B35" s="19"/>
      <c r="C35" s="19"/>
      <c r="D35" s="19"/>
      <c r="E35" s="26"/>
      <c r="F35" s="27"/>
      <c r="G35" s="27"/>
      <c r="H35" s="27"/>
      <c r="I35" s="27"/>
      <c r="J35" s="28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x14ac:dyDescent="0.25">
      <c r="A36" s="5" t="s">
        <v>10</v>
      </c>
      <c r="B36" s="29"/>
      <c r="C36" s="29"/>
      <c r="D36" s="29"/>
      <c r="E36" s="30">
        <f>SUM(150000 + 61300 + 1900 + 150000 + 150000 + 60700 + 3000 + 5800 + 2500 + 12700)</f>
        <v>597900</v>
      </c>
      <c r="F36" s="31"/>
      <c r="G36" s="31"/>
      <c r="H36" s="31"/>
      <c r="I36" s="31"/>
      <c r="J36" s="32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33"/>
      <c r="V36" s="33"/>
      <c r="W36" s="33"/>
      <c r="X36" s="33"/>
      <c r="Y36" s="33"/>
    </row>
    <row r="37" spans="1:25" ht="15" customHeight="1" x14ac:dyDescent="0.25">
      <c r="A37" s="17">
        <v>45140</v>
      </c>
      <c r="B37" s="19" t="s">
        <v>15</v>
      </c>
      <c r="C37" s="19"/>
      <c r="D37" s="19"/>
      <c r="E37" s="20" t="s">
        <v>13</v>
      </c>
      <c r="F37" s="21"/>
      <c r="G37" s="21"/>
      <c r="H37" s="21"/>
      <c r="I37" s="21"/>
      <c r="J37" s="22"/>
      <c r="K37" s="19"/>
      <c r="L37" s="19"/>
      <c r="M37" s="19"/>
      <c r="N37" s="19"/>
      <c r="O37" s="19"/>
      <c r="P37" s="19">
        <v>80900</v>
      </c>
      <c r="Q37" s="19"/>
      <c r="R37" s="19"/>
      <c r="S37" s="19"/>
      <c r="T37" s="19"/>
      <c r="U37" s="19"/>
      <c r="V37" s="19"/>
      <c r="W37" s="19"/>
      <c r="X37" s="19"/>
      <c r="Y37" s="19"/>
    </row>
    <row r="38" spans="1:25" x14ac:dyDescent="0.25">
      <c r="A38" s="18"/>
      <c r="B38" s="19"/>
      <c r="C38" s="19"/>
      <c r="D38" s="19"/>
      <c r="E38" s="23"/>
      <c r="F38" s="24"/>
      <c r="G38" s="24"/>
      <c r="H38" s="24"/>
      <c r="I38" s="24"/>
      <c r="J38" s="25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x14ac:dyDescent="0.25">
      <c r="A39" s="18"/>
      <c r="B39" s="19"/>
      <c r="C39" s="19"/>
      <c r="D39" s="19"/>
      <c r="E39" s="23"/>
      <c r="F39" s="24"/>
      <c r="G39" s="24"/>
      <c r="H39" s="24"/>
      <c r="I39" s="24"/>
      <c r="J39" s="25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x14ac:dyDescent="0.25">
      <c r="A40" s="18"/>
      <c r="B40" s="19"/>
      <c r="C40" s="19"/>
      <c r="D40" s="19"/>
      <c r="E40" s="23"/>
      <c r="F40" s="24"/>
      <c r="G40" s="24"/>
      <c r="H40" s="24"/>
      <c r="I40" s="24"/>
      <c r="J40" s="25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x14ac:dyDescent="0.25">
      <c r="A41" s="18"/>
      <c r="B41" s="19"/>
      <c r="C41" s="19"/>
      <c r="D41" s="19"/>
      <c r="E41" s="23"/>
      <c r="F41" s="24"/>
      <c r="G41" s="24"/>
      <c r="H41" s="24"/>
      <c r="I41" s="24"/>
      <c r="J41" s="25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x14ac:dyDescent="0.25">
      <c r="A42" s="18"/>
      <c r="B42" s="19"/>
      <c r="C42" s="19"/>
      <c r="D42" s="19"/>
      <c r="E42" s="26"/>
      <c r="F42" s="27"/>
      <c r="G42" s="27"/>
      <c r="H42" s="27"/>
      <c r="I42" s="27"/>
      <c r="J42" s="28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x14ac:dyDescent="0.25">
      <c r="A43" s="5" t="s">
        <v>10</v>
      </c>
      <c r="B43" s="29">
        <f>SUM(43400 + 74200 + 4600)</f>
        <v>122200</v>
      </c>
      <c r="C43" s="29"/>
      <c r="D43" s="29"/>
      <c r="E43" s="30">
        <f>SUM(3400 + 72300)</f>
        <v>75700</v>
      </c>
      <c r="F43" s="31"/>
      <c r="G43" s="31"/>
      <c r="H43" s="31"/>
      <c r="I43" s="31"/>
      <c r="J43" s="32"/>
      <c r="K43" s="29"/>
      <c r="L43" s="29"/>
      <c r="M43" s="29"/>
      <c r="N43" s="29"/>
      <c r="O43" s="29"/>
      <c r="P43" s="29">
        <f>SUM(80900)</f>
        <v>80900</v>
      </c>
      <c r="Q43" s="29"/>
      <c r="R43" s="29"/>
      <c r="S43" s="29"/>
      <c r="T43" s="29"/>
      <c r="U43" s="33"/>
      <c r="V43" s="33"/>
      <c r="W43" s="33"/>
      <c r="X43" s="33"/>
      <c r="Y43" s="33"/>
    </row>
    <row r="44" spans="1:25" ht="15" customHeight="1" x14ac:dyDescent="0.25">
      <c r="A44" s="17">
        <v>45141</v>
      </c>
      <c r="B44" s="19" t="s">
        <v>18</v>
      </c>
      <c r="C44" s="19"/>
      <c r="D44" s="19"/>
      <c r="E44" s="20" t="s">
        <v>14</v>
      </c>
      <c r="F44" s="21"/>
      <c r="G44" s="21"/>
      <c r="H44" s="21"/>
      <c r="I44" s="21"/>
      <c r="J44" s="22"/>
      <c r="K44" s="19"/>
      <c r="L44" s="19"/>
      <c r="M44" s="19"/>
      <c r="N44" s="19"/>
      <c r="O44" s="19"/>
      <c r="P44" s="19" t="s">
        <v>16</v>
      </c>
      <c r="Q44" s="19"/>
      <c r="R44" s="19"/>
      <c r="S44" s="19"/>
      <c r="T44" s="19"/>
      <c r="U44" s="19"/>
      <c r="V44" s="19"/>
      <c r="W44" s="19"/>
      <c r="X44" s="19"/>
      <c r="Y44" s="19"/>
    </row>
    <row r="45" spans="1:25" x14ac:dyDescent="0.25">
      <c r="A45" s="18"/>
      <c r="B45" s="19"/>
      <c r="C45" s="19"/>
      <c r="D45" s="19"/>
      <c r="E45" s="23"/>
      <c r="F45" s="24"/>
      <c r="G45" s="24"/>
      <c r="H45" s="24"/>
      <c r="I45" s="24"/>
      <c r="J45" s="25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x14ac:dyDescent="0.25">
      <c r="A46" s="18"/>
      <c r="B46" s="19"/>
      <c r="C46" s="19"/>
      <c r="D46" s="19"/>
      <c r="E46" s="23"/>
      <c r="F46" s="24"/>
      <c r="G46" s="24"/>
      <c r="H46" s="24"/>
      <c r="I46" s="24"/>
      <c r="J46" s="25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x14ac:dyDescent="0.25">
      <c r="A47" s="18"/>
      <c r="B47" s="19"/>
      <c r="C47" s="19"/>
      <c r="D47" s="19"/>
      <c r="E47" s="23"/>
      <c r="F47" s="24"/>
      <c r="G47" s="24"/>
      <c r="H47" s="24"/>
      <c r="I47" s="24"/>
      <c r="J47" s="25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x14ac:dyDescent="0.25">
      <c r="A48" s="18"/>
      <c r="B48" s="19"/>
      <c r="C48" s="19"/>
      <c r="D48" s="19"/>
      <c r="E48" s="23"/>
      <c r="F48" s="24"/>
      <c r="G48" s="24"/>
      <c r="H48" s="24"/>
      <c r="I48" s="24"/>
      <c r="J48" s="25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x14ac:dyDescent="0.25">
      <c r="A49" s="18"/>
      <c r="B49" s="19"/>
      <c r="C49" s="19"/>
      <c r="D49" s="19"/>
      <c r="E49" s="26"/>
      <c r="F49" s="27"/>
      <c r="G49" s="27"/>
      <c r="H49" s="27"/>
      <c r="I49" s="27"/>
      <c r="J49" s="28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x14ac:dyDescent="0.25">
      <c r="A50" s="5" t="s">
        <v>10</v>
      </c>
      <c r="B50" s="29">
        <f>SUM(46800 + 150200 + 150000 + 24900)</f>
        <v>371900</v>
      </c>
      <c r="C50" s="29"/>
      <c r="D50" s="29"/>
      <c r="E50" s="30">
        <f>SUM(150000 + 51800 + 1390)</f>
        <v>203190</v>
      </c>
      <c r="F50" s="31"/>
      <c r="G50" s="31"/>
      <c r="H50" s="31"/>
      <c r="I50" s="31"/>
      <c r="J50" s="32"/>
      <c r="K50" s="29"/>
      <c r="L50" s="29"/>
      <c r="M50" s="29"/>
      <c r="N50" s="29"/>
      <c r="O50" s="29"/>
      <c r="P50" s="29">
        <f>SUM(150000 + 150000)</f>
        <v>300000</v>
      </c>
      <c r="Q50" s="29"/>
      <c r="R50" s="29"/>
      <c r="S50" s="29"/>
      <c r="T50" s="29"/>
      <c r="U50" s="33"/>
      <c r="V50" s="33"/>
      <c r="W50" s="33"/>
      <c r="X50" s="33"/>
      <c r="Y50" s="33"/>
    </row>
    <row r="51" spans="1:25" ht="15" customHeight="1" x14ac:dyDescent="0.25">
      <c r="A51" s="17">
        <v>45142</v>
      </c>
      <c r="B51" s="19" t="s">
        <v>19</v>
      </c>
      <c r="C51" s="19"/>
      <c r="D51" s="19"/>
      <c r="E51" s="20" t="s">
        <v>24</v>
      </c>
      <c r="F51" s="21"/>
      <c r="G51" s="21"/>
      <c r="H51" s="21"/>
      <c r="I51" s="21"/>
      <c r="J51" s="22"/>
      <c r="K51" s="19"/>
      <c r="L51" s="19"/>
      <c r="M51" s="19"/>
      <c r="N51" s="19"/>
      <c r="O51" s="19"/>
      <c r="P51" s="19" t="s">
        <v>20</v>
      </c>
      <c r="Q51" s="19"/>
      <c r="R51" s="19"/>
      <c r="S51" s="19"/>
      <c r="T51" s="19"/>
      <c r="U51" s="19"/>
      <c r="V51" s="19"/>
      <c r="W51" s="19"/>
      <c r="X51" s="19"/>
      <c r="Y51" s="19"/>
    </row>
    <row r="52" spans="1:25" x14ac:dyDescent="0.25">
      <c r="A52" s="18"/>
      <c r="B52" s="19"/>
      <c r="C52" s="19"/>
      <c r="D52" s="19"/>
      <c r="E52" s="23"/>
      <c r="F52" s="24"/>
      <c r="G52" s="24"/>
      <c r="H52" s="24"/>
      <c r="I52" s="24"/>
      <c r="J52" s="25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x14ac:dyDescent="0.25">
      <c r="A53" s="18"/>
      <c r="B53" s="19"/>
      <c r="C53" s="19"/>
      <c r="D53" s="19"/>
      <c r="E53" s="23"/>
      <c r="F53" s="24"/>
      <c r="G53" s="24"/>
      <c r="H53" s="24"/>
      <c r="I53" s="24"/>
      <c r="J53" s="25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x14ac:dyDescent="0.25">
      <c r="A54" s="18"/>
      <c r="B54" s="19"/>
      <c r="C54" s="19"/>
      <c r="D54" s="19"/>
      <c r="E54" s="23"/>
      <c r="F54" s="24"/>
      <c r="G54" s="24"/>
      <c r="H54" s="24"/>
      <c r="I54" s="24"/>
      <c r="J54" s="25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x14ac:dyDescent="0.25">
      <c r="A55" s="18"/>
      <c r="B55" s="19"/>
      <c r="C55" s="19"/>
      <c r="D55" s="19"/>
      <c r="E55" s="23"/>
      <c r="F55" s="24"/>
      <c r="G55" s="24"/>
      <c r="H55" s="24"/>
      <c r="I55" s="24"/>
      <c r="J55" s="25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x14ac:dyDescent="0.25">
      <c r="A56" s="18"/>
      <c r="B56" s="19"/>
      <c r="C56" s="19"/>
      <c r="D56" s="19"/>
      <c r="E56" s="26"/>
      <c r="F56" s="27"/>
      <c r="G56" s="27"/>
      <c r="H56" s="27"/>
      <c r="I56" s="27"/>
      <c r="J56" s="28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x14ac:dyDescent="0.25">
      <c r="A57" s="5" t="s">
        <v>10</v>
      </c>
      <c r="B57" s="35">
        <f>SUM(9400 + 150000 + 27800 + 150000 + 150000 + 150000)</f>
        <v>637200</v>
      </c>
      <c r="C57" s="35"/>
      <c r="D57" s="35"/>
      <c r="E57" s="30">
        <f>SUM(144500 + 28700 + 4100 + 3300 + 150200 + 3400 + 68200 + 150000)</f>
        <v>552400</v>
      </c>
      <c r="F57" s="31"/>
      <c r="G57" s="31"/>
      <c r="H57" s="31"/>
      <c r="I57" s="31"/>
      <c r="J57" s="32"/>
      <c r="K57" s="29"/>
      <c r="L57" s="29"/>
      <c r="M57" s="29"/>
      <c r="N57" s="29"/>
      <c r="O57" s="29"/>
      <c r="P57" s="29">
        <f>SUM(150000 + 57800 + 150200 + 150300)</f>
        <v>508300</v>
      </c>
      <c r="Q57" s="29"/>
      <c r="R57" s="29"/>
      <c r="S57" s="29"/>
      <c r="T57" s="29"/>
      <c r="U57" s="33"/>
      <c r="V57" s="33"/>
      <c r="W57" s="33"/>
      <c r="X57" s="33"/>
      <c r="Y57" s="33"/>
    </row>
    <row r="58" spans="1:25" x14ac:dyDescent="0.25">
      <c r="A58" s="17">
        <v>45143</v>
      </c>
      <c r="B58" s="19"/>
      <c r="C58" s="19"/>
      <c r="D58" s="19"/>
      <c r="E58" s="20"/>
      <c r="F58" s="21"/>
      <c r="G58" s="21"/>
      <c r="H58" s="21"/>
      <c r="I58" s="21"/>
      <c r="J58" s="22"/>
      <c r="K58" s="19" t="s">
        <v>22</v>
      </c>
      <c r="L58" s="19"/>
      <c r="M58" s="19"/>
      <c r="N58" s="19"/>
      <c r="O58" s="19"/>
      <c r="P58" s="19" t="s">
        <v>21</v>
      </c>
      <c r="Q58" s="19"/>
      <c r="R58" s="19"/>
      <c r="S58" s="19"/>
      <c r="T58" s="19"/>
      <c r="U58" s="19"/>
      <c r="V58" s="19"/>
      <c r="W58" s="19"/>
      <c r="X58" s="19"/>
      <c r="Y58" s="19"/>
    </row>
    <row r="59" spans="1:25" x14ac:dyDescent="0.25">
      <c r="A59" s="18"/>
      <c r="B59" s="19"/>
      <c r="C59" s="19"/>
      <c r="D59" s="19"/>
      <c r="E59" s="23"/>
      <c r="F59" s="24"/>
      <c r="G59" s="24"/>
      <c r="H59" s="24"/>
      <c r="I59" s="24"/>
      <c r="J59" s="25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x14ac:dyDescent="0.25">
      <c r="A60" s="18"/>
      <c r="B60" s="19"/>
      <c r="C60" s="19"/>
      <c r="D60" s="19"/>
      <c r="E60" s="23"/>
      <c r="F60" s="24"/>
      <c r="G60" s="24"/>
      <c r="H60" s="24"/>
      <c r="I60" s="24"/>
      <c r="J60" s="25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x14ac:dyDescent="0.25">
      <c r="A61" s="18"/>
      <c r="B61" s="19"/>
      <c r="C61" s="19"/>
      <c r="D61" s="19"/>
      <c r="E61" s="23"/>
      <c r="F61" s="24"/>
      <c r="G61" s="24"/>
      <c r="H61" s="24"/>
      <c r="I61" s="24"/>
      <c r="J61" s="25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x14ac:dyDescent="0.25">
      <c r="A62" s="18"/>
      <c r="B62" s="19"/>
      <c r="C62" s="19"/>
      <c r="D62" s="19"/>
      <c r="E62" s="23"/>
      <c r="F62" s="24"/>
      <c r="G62" s="24"/>
      <c r="H62" s="24"/>
      <c r="I62" s="24"/>
      <c r="J62" s="25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x14ac:dyDescent="0.25">
      <c r="A63" s="18"/>
      <c r="B63" s="19"/>
      <c r="C63" s="19"/>
      <c r="D63" s="19"/>
      <c r="E63" s="26"/>
      <c r="F63" s="27"/>
      <c r="G63" s="27"/>
      <c r="H63" s="27"/>
      <c r="I63" s="27"/>
      <c r="J63" s="28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x14ac:dyDescent="0.25">
      <c r="A64" s="5" t="s">
        <v>10</v>
      </c>
      <c r="B64" s="29"/>
      <c r="C64" s="29"/>
      <c r="D64" s="29"/>
      <c r="E64" s="30"/>
      <c r="F64" s="31"/>
      <c r="G64" s="31"/>
      <c r="H64" s="31"/>
      <c r="I64" s="31"/>
      <c r="J64" s="32"/>
      <c r="K64" s="29">
        <f>SUM(6900 + 150000 + 43300 + 150000)</f>
        <v>350200</v>
      </c>
      <c r="L64" s="29"/>
      <c r="M64" s="29"/>
      <c r="N64" s="29"/>
      <c r="O64" s="29"/>
      <c r="P64" s="29">
        <f>SUM(150000 + 150000 + 123800)</f>
        <v>423800</v>
      </c>
      <c r="Q64" s="29"/>
      <c r="R64" s="29"/>
      <c r="S64" s="29"/>
      <c r="T64" s="29"/>
      <c r="U64" s="33"/>
      <c r="V64" s="33"/>
      <c r="W64" s="33"/>
      <c r="X64" s="33"/>
      <c r="Y64" s="33"/>
    </row>
    <row r="65" spans="1:25" x14ac:dyDescent="0.25">
      <c r="A65" s="17">
        <v>45145</v>
      </c>
      <c r="B65" s="19"/>
      <c r="C65" s="19"/>
      <c r="D65" s="19"/>
      <c r="E65" s="20"/>
      <c r="F65" s="21"/>
      <c r="G65" s="21"/>
      <c r="H65" s="21"/>
      <c r="I65" s="21"/>
      <c r="J65" s="22"/>
      <c r="K65" s="19" t="s">
        <v>26</v>
      </c>
      <c r="L65" s="19"/>
      <c r="M65" s="19"/>
      <c r="N65" s="19"/>
      <c r="O65" s="19"/>
      <c r="P65" s="19" t="s">
        <v>25</v>
      </c>
      <c r="Q65" s="19"/>
      <c r="R65" s="19"/>
      <c r="S65" s="19"/>
      <c r="T65" s="19"/>
      <c r="U65" s="19"/>
      <c r="V65" s="19"/>
      <c r="W65" s="19"/>
      <c r="X65" s="19"/>
      <c r="Y65" s="19"/>
    </row>
    <row r="66" spans="1:25" x14ac:dyDescent="0.25">
      <c r="A66" s="18"/>
      <c r="B66" s="19"/>
      <c r="C66" s="19"/>
      <c r="D66" s="19"/>
      <c r="E66" s="23"/>
      <c r="F66" s="24"/>
      <c r="G66" s="24"/>
      <c r="H66" s="24"/>
      <c r="I66" s="24"/>
      <c r="J66" s="25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x14ac:dyDescent="0.25">
      <c r="A67" s="18"/>
      <c r="B67" s="19"/>
      <c r="C67" s="19"/>
      <c r="D67" s="19"/>
      <c r="E67" s="23"/>
      <c r="F67" s="24"/>
      <c r="G67" s="24"/>
      <c r="H67" s="24"/>
      <c r="I67" s="24"/>
      <c r="J67" s="25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x14ac:dyDescent="0.25">
      <c r="A68" s="18"/>
      <c r="B68" s="19"/>
      <c r="C68" s="19"/>
      <c r="D68" s="19"/>
      <c r="E68" s="23"/>
      <c r="F68" s="24"/>
      <c r="G68" s="24"/>
      <c r="H68" s="24"/>
      <c r="I68" s="24"/>
      <c r="J68" s="25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x14ac:dyDescent="0.25">
      <c r="A69" s="18"/>
      <c r="B69" s="19"/>
      <c r="C69" s="19"/>
      <c r="D69" s="19"/>
      <c r="E69" s="23"/>
      <c r="F69" s="24"/>
      <c r="G69" s="24"/>
      <c r="H69" s="24"/>
      <c r="I69" s="24"/>
      <c r="J69" s="25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x14ac:dyDescent="0.25">
      <c r="A70" s="18"/>
      <c r="B70" s="19"/>
      <c r="C70" s="19"/>
      <c r="D70" s="19"/>
      <c r="E70" s="26"/>
      <c r="F70" s="27"/>
      <c r="G70" s="27"/>
      <c r="H70" s="27"/>
      <c r="I70" s="27"/>
      <c r="J70" s="28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x14ac:dyDescent="0.25">
      <c r="A71" s="5" t="s">
        <v>10</v>
      </c>
      <c r="B71" s="29"/>
      <c r="C71" s="29"/>
      <c r="D71" s="29"/>
      <c r="E71" s="30"/>
      <c r="F71" s="31"/>
      <c r="G71" s="31"/>
      <c r="H71" s="31"/>
      <c r="I71" s="31"/>
      <c r="J71" s="32"/>
      <c r="K71" s="29">
        <f>SUM(25000 + 150000 + 3000 + 150000 + 5700 + 150000)</f>
        <v>483700</v>
      </c>
      <c r="L71" s="29"/>
      <c r="M71" s="29"/>
      <c r="N71" s="29"/>
      <c r="O71" s="29"/>
      <c r="P71" s="29">
        <f>SUM(150000 + 150000 + 150000 + 3000 + 150000 + 150000 + 150000)</f>
        <v>903000</v>
      </c>
      <c r="Q71" s="29"/>
      <c r="R71" s="29"/>
      <c r="S71" s="29"/>
      <c r="T71" s="29"/>
      <c r="U71" s="33"/>
      <c r="V71" s="33"/>
      <c r="W71" s="33"/>
      <c r="X71" s="33"/>
      <c r="Y71" s="33"/>
    </row>
    <row r="72" spans="1:25" x14ac:dyDescent="0.25">
      <c r="A72" s="17">
        <v>45146</v>
      </c>
      <c r="B72" s="19"/>
      <c r="C72" s="19"/>
      <c r="D72" s="19"/>
      <c r="E72" s="20"/>
      <c r="F72" s="21"/>
      <c r="G72" s="21"/>
      <c r="H72" s="21"/>
      <c r="I72" s="21"/>
      <c r="J72" s="22"/>
      <c r="K72" s="19" t="s">
        <v>27</v>
      </c>
      <c r="L72" s="19"/>
      <c r="M72" s="19"/>
      <c r="N72" s="19"/>
      <c r="O72" s="19"/>
      <c r="P72" s="19" t="s">
        <v>28</v>
      </c>
      <c r="Q72" s="19"/>
      <c r="R72" s="19"/>
      <c r="S72" s="19"/>
      <c r="T72" s="19"/>
      <c r="U72" s="19"/>
      <c r="V72" s="19"/>
      <c r="W72" s="19"/>
      <c r="X72" s="19"/>
      <c r="Y72" s="19"/>
    </row>
    <row r="73" spans="1:25" x14ac:dyDescent="0.25">
      <c r="A73" s="18"/>
      <c r="B73" s="19"/>
      <c r="C73" s="19"/>
      <c r="D73" s="19"/>
      <c r="E73" s="23"/>
      <c r="F73" s="24"/>
      <c r="G73" s="24"/>
      <c r="H73" s="24"/>
      <c r="I73" s="24"/>
      <c r="J73" s="25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x14ac:dyDescent="0.25">
      <c r="A74" s="18"/>
      <c r="B74" s="19"/>
      <c r="C74" s="19"/>
      <c r="D74" s="19"/>
      <c r="E74" s="23"/>
      <c r="F74" s="24"/>
      <c r="G74" s="24"/>
      <c r="H74" s="24"/>
      <c r="I74" s="24"/>
      <c r="J74" s="25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x14ac:dyDescent="0.25">
      <c r="A75" s="18"/>
      <c r="B75" s="19"/>
      <c r="C75" s="19"/>
      <c r="D75" s="19"/>
      <c r="E75" s="23"/>
      <c r="F75" s="24"/>
      <c r="G75" s="24"/>
      <c r="H75" s="24"/>
      <c r="I75" s="24"/>
      <c r="J75" s="25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x14ac:dyDescent="0.25">
      <c r="A76" s="18"/>
      <c r="B76" s="19"/>
      <c r="C76" s="19"/>
      <c r="D76" s="19"/>
      <c r="E76" s="23"/>
      <c r="F76" s="24"/>
      <c r="G76" s="24"/>
      <c r="H76" s="24"/>
      <c r="I76" s="24"/>
      <c r="J76" s="25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x14ac:dyDescent="0.25">
      <c r="A77" s="18"/>
      <c r="B77" s="19"/>
      <c r="C77" s="19"/>
      <c r="D77" s="19"/>
      <c r="E77" s="26"/>
      <c r="F77" s="27"/>
      <c r="G77" s="27"/>
      <c r="H77" s="27"/>
      <c r="I77" s="27"/>
      <c r="J77" s="28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x14ac:dyDescent="0.25">
      <c r="A78" s="5" t="s">
        <v>10</v>
      </c>
      <c r="B78" s="29"/>
      <c r="C78" s="29"/>
      <c r="D78" s="29"/>
      <c r="E78" s="30"/>
      <c r="F78" s="31"/>
      <c r="G78" s="31"/>
      <c r="H78" s="31"/>
      <c r="I78" s="31"/>
      <c r="J78" s="32"/>
      <c r="K78" s="29">
        <f>SUM(150000 + 150000 + 150000 + 150000 + 150000 + 150000 + 150000)</f>
        <v>1050000</v>
      </c>
      <c r="L78" s="29"/>
      <c r="M78" s="29"/>
      <c r="N78" s="29"/>
      <c r="O78" s="29"/>
      <c r="P78" s="29">
        <f>SUM(150000 + 110500 + 150000 + 150000 + 150000 + 120200)</f>
        <v>830700</v>
      </c>
      <c r="Q78" s="29"/>
      <c r="R78" s="29"/>
      <c r="S78" s="29"/>
      <c r="T78" s="29"/>
      <c r="U78" s="33"/>
      <c r="V78" s="33"/>
      <c r="W78" s="33"/>
      <c r="X78" s="33"/>
      <c r="Y78" s="33"/>
    </row>
    <row r="79" spans="1:25" ht="15" customHeight="1" x14ac:dyDescent="0.25">
      <c r="A79" s="17">
        <v>45147</v>
      </c>
      <c r="B79" s="19">
        <v>82700</v>
      </c>
      <c r="C79" s="19"/>
      <c r="D79" s="19"/>
      <c r="E79" s="20" t="s">
        <v>35</v>
      </c>
      <c r="F79" s="21"/>
      <c r="G79" s="21"/>
      <c r="H79" s="21"/>
      <c r="I79" s="21"/>
      <c r="J79" s="22"/>
      <c r="K79" s="19" t="s">
        <v>34</v>
      </c>
      <c r="L79" s="19"/>
      <c r="M79" s="19"/>
      <c r="N79" s="19"/>
      <c r="O79" s="19"/>
      <c r="P79" s="19" t="s">
        <v>33</v>
      </c>
      <c r="Q79" s="19"/>
      <c r="R79" s="19"/>
      <c r="S79" s="19"/>
      <c r="T79" s="19"/>
      <c r="U79" s="19"/>
      <c r="V79" s="19"/>
      <c r="W79" s="19"/>
      <c r="X79" s="19"/>
      <c r="Y79" s="19"/>
    </row>
    <row r="80" spans="1:25" x14ac:dyDescent="0.25">
      <c r="A80" s="18"/>
      <c r="B80" s="19"/>
      <c r="C80" s="19"/>
      <c r="D80" s="19"/>
      <c r="E80" s="23"/>
      <c r="F80" s="24"/>
      <c r="G80" s="24"/>
      <c r="H80" s="24"/>
      <c r="I80" s="24"/>
      <c r="J80" s="25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x14ac:dyDescent="0.25">
      <c r="A81" s="18"/>
      <c r="B81" s="19"/>
      <c r="C81" s="19"/>
      <c r="D81" s="19"/>
      <c r="E81" s="23"/>
      <c r="F81" s="24"/>
      <c r="G81" s="24"/>
      <c r="H81" s="24"/>
      <c r="I81" s="24"/>
      <c r="J81" s="25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x14ac:dyDescent="0.25">
      <c r="A82" s="18"/>
      <c r="B82" s="19"/>
      <c r="C82" s="19"/>
      <c r="D82" s="19"/>
      <c r="E82" s="23"/>
      <c r="F82" s="24"/>
      <c r="G82" s="24"/>
      <c r="H82" s="24"/>
      <c r="I82" s="24"/>
      <c r="J82" s="25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x14ac:dyDescent="0.25">
      <c r="A83" s="18"/>
      <c r="B83" s="19"/>
      <c r="C83" s="19"/>
      <c r="D83" s="19"/>
      <c r="E83" s="23"/>
      <c r="F83" s="24"/>
      <c r="G83" s="24"/>
      <c r="H83" s="24"/>
      <c r="I83" s="24"/>
      <c r="J83" s="25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x14ac:dyDescent="0.25">
      <c r="A84" s="18"/>
      <c r="B84" s="19"/>
      <c r="C84" s="19"/>
      <c r="D84" s="19"/>
      <c r="E84" s="26"/>
      <c r="F84" s="27"/>
      <c r="G84" s="27"/>
      <c r="H84" s="27"/>
      <c r="I84" s="27"/>
      <c r="J84" s="28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x14ac:dyDescent="0.25">
      <c r="A85" s="5" t="s">
        <v>10</v>
      </c>
      <c r="B85" s="29">
        <f>SUM(82700)</f>
        <v>82700</v>
      </c>
      <c r="C85" s="29"/>
      <c r="D85" s="29"/>
      <c r="E85" s="30">
        <f>SUM(2700 + 10600 + 150000 + 150000)</f>
        <v>313300</v>
      </c>
      <c r="F85" s="31"/>
      <c r="G85" s="31"/>
      <c r="H85" s="31"/>
      <c r="I85" s="31"/>
      <c r="J85" s="32"/>
      <c r="K85" s="29">
        <f>SUM(150000 + 150000 + 51200 + 150000)</f>
        <v>501200</v>
      </c>
      <c r="L85" s="29"/>
      <c r="M85" s="29"/>
      <c r="N85" s="29"/>
      <c r="O85" s="29"/>
      <c r="P85" s="29">
        <f>SUM(10300 + 143100)</f>
        <v>153400</v>
      </c>
      <c r="Q85" s="29"/>
      <c r="R85" s="29"/>
      <c r="S85" s="29"/>
      <c r="T85" s="29"/>
      <c r="U85" s="33"/>
      <c r="V85" s="33"/>
      <c r="W85" s="33"/>
      <c r="X85" s="33"/>
      <c r="Y85" s="33"/>
    </row>
    <row r="86" spans="1:25" ht="15" customHeight="1" x14ac:dyDescent="0.25">
      <c r="A86" s="17">
        <v>45148</v>
      </c>
      <c r="B86" s="19" t="s">
        <v>37</v>
      </c>
      <c r="C86" s="19"/>
      <c r="D86" s="19"/>
      <c r="E86" s="20" t="s">
        <v>16</v>
      </c>
      <c r="F86" s="21"/>
      <c r="G86" s="21"/>
      <c r="H86" s="21"/>
      <c r="I86" s="21"/>
      <c r="J86" s="22"/>
      <c r="K86" s="19" t="s">
        <v>36</v>
      </c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x14ac:dyDescent="0.25">
      <c r="A87" s="18"/>
      <c r="B87" s="19"/>
      <c r="C87" s="19"/>
      <c r="D87" s="19"/>
      <c r="E87" s="23"/>
      <c r="F87" s="24"/>
      <c r="G87" s="24"/>
      <c r="H87" s="24"/>
      <c r="I87" s="24"/>
      <c r="J87" s="25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x14ac:dyDescent="0.25">
      <c r="A88" s="18"/>
      <c r="B88" s="19"/>
      <c r="C88" s="19"/>
      <c r="D88" s="19"/>
      <c r="E88" s="23"/>
      <c r="F88" s="24"/>
      <c r="G88" s="24"/>
      <c r="H88" s="24"/>
      <c r="I88" s="24"/>
      <c r="J88" s="25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x14ac:dyDescent="0.25">
      <c r="A89" s="18"/>
      <c r="B89" s="19"/>
      <c r="C89" s="19"/>
      <c r="D89" s="19"/>
      <c r="E89" s="23"/>
      <c r="F89" s="24"/>
      <c r="G89" s="24"/>
      <c r="H89" s="24"/>
      <c r="I89" s="24"/>
      <c r="J89" s="25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x14ac:dyDescent="0.25">
      <c r="A90" s="18"/>
      <c r="B90" s="19"/>
      <c r="C90" s="19"/>
      <c r="D90" s="19"/>
      <c r="E90" s="23"/>
      <c r="F90" s="24"/>
      <c r="G90" s="24"/>
      <c r="H90" s="24"/>
      <c r="I90" s="24"/>
      <c r="J90" s="25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x14ac:dyDescent="0.25">
      <c r="A91" s="18"/>
      <c r="B91" s="19"/>
      <c r="C91" s="19"/>
      <c r="D91" s="19"/>
      <c r="E91" s="26"/>
      <c r="F91" s="27"/>
      <c r="G91" s="27"/>
      <c r="H91" s="27"/>
      <c r="I91" s="27"/>
      <c r="J91" s="28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x14ac:dyDescent="0.25">
      <c r="A92" s="5" t="s">
        <v>10</v>
      </c>
      <c r="B92" s="29">
        <f>SUM(12000 + 150000 + 150000 + 24200)</f>
        <v>336200</v>
      </c>
      <c r="C92" s="29"/>
      <c r="D92" s="29"/>
      <c r="E92" s="30">
        <f>SUM(150000 + 150000)</f>
        <v>300000</v>
      </c>
      <c r="F92" s="31"/>
      <c r="G92" s="31"/>
      <c r="H92" s="31"/>
      <c r="I92" s="31"/>
      <c r="J92" s="32"/>
      <c r="K92" s="29">
        <f>SUM(59300 + 150000 + 150000)</f>
        <v>359300</v>
      </c>
      <c r="L92" s="29"/>
      <c r="M92" s="29"/>
      <c r="N92" s="29"/>
      <c r="O92" s="29"/>
      <c r="P92" s="29"/>
      <c r="Q92" s="29"/>
      <c r="R92" s="29"/>
      <c r="S92" s="29"/>
      <c r="T92" s="29"/>
      <c r="U92" s="33"/>
      <c r="V92" s="33"/>
      <c r="W92" s="33"/>
      <c r="X92" s="33"/>
      <c r="Y92" s="33"/>
    </row>
    <row r="93" spans="1:25" ht="15" customHeight="1" x14ac:dyDescent="0.25">
      <c r="A93" s="17">
        <v>45149</v>
      </c>
      <c r="B93" s="19" t="s">
        <v>39</v>
      </c>
      <c r="C93" s="19"/>
      <c r="D93" s="19"/>
      <c r="E93" s="20" t="s">
        <v>40</v>
      </c>
      <c r="F93" s="21"/>
      <c r="G93" s="21"/>
      <c r="H93" s="21"/>
      <c r="I93" s="21"/>
      <c r="J93" s="22"/>
      <c r="K93" s="19" t="s">
        <v>38</v>
      </c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x14ac:dyDescent="0.25">
      <c r="A94" s="18"/>
      <c r="B94" s="19"/>
      <c r="C94" s="19"/>
      <c r="D94" s="19"/>
      <c r="E94" s="23"/>
      <c r="F94" s="24"/>
      <c r="G94" s="24"/>
      <c r="H94" s="24"/>
      <c r="I94" s="24"/>
      <c r="J94" s="25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x14ac:dyDescent="0.25">
      <c r="A95" s="18"/>
      <c r="B95" s="19"/>
      <c r="C95" s="19"/>
      <c r="D95" s="19"/>
      <c r="E95" s="23"/>
      <c r="F95" s="24"/>
      <c r="G95" s="24"/>
      <c r="H95" s="24"/>
      <c r="I95" s="24"/>
      <c r="J95" s="25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x14ac:dyDescent="0.25">
      <c r="A96" s="18"/>
      <c r="B96" s="19"/>
      <c r="C96" s="19"/>
      <c r="D96" s="19"/>
      <c r="E96" s="23"/>
      <c r="F96" s="24"/>
      <c r="G96" s="24"/>
      <c r="H96" s="24"/>
      <c r="I96" s="24"/>
      <c r="J96" s="25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x14ac:dyDescent="0.25">
      <c r="A97" s="18"/>
      <c r="B97" s="19"/>
      <c r="C97" s="19"/>
      <c r="D97" s="19"/>
      <c r="E97" s="23"/>
      <c r="F97" s="24"/>
      <c r="G97" s="24"/>
      <c r="H97" s="24"/>
      <c r="I97" s="24"/>
      <c r="J97" s="25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x14ac:dyDescent="0.25">
      <c r="A98" s="18"/>
      <c r="B98" s="19"/>
      <c r="C98" s="19"/>
      <c r="D98" s="19"/>
      <c r="E98" s="26"/>
      <c r="F98" s="27"/>
      <c r="G98" s="27"/>
      <c r="H98" s="27"/>
      <c r="I98" s="27"/>
      <c r="J98" s="28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x14ac:dyDescent="0.25">
      <c r="A99" s="5" t="s">
        <v>10</v>
      </c>
      <c r="B99" s="29">
        <f>SUM(150000 + 1500 + 15000 + 150000 + 31700 + 150000 + 150000)</f>
        <v>648200</v>
      </c>
      <c r="C99" s="29"/>
      <c r="D99" s="29"/>
      <c r="E99" s="30">
        <f>SUM(141200 + 150000 + 150000)</f>
        <v>441200</v>
      </c>
      <c r="F99" s="31"/>
      <c r="G99" s="31"/>
      <c r="H99" s="31"/>
      <c r="I99" s="31"/>
      <c r="J99" s="32"/>
      <c r="K99" s="29">
        <f>SUM(150000 + 134000 + 150000 + 86800)</f>
        <v>520800</v>
      </c>
      <c r="L99" s="29"/>
      <c r="M99" s="29"/>
      <c r="N99" s="29"/>
      <c r="O99" s="29"/>
      <c r="P99" s="29"/>
      <c r="Q99" s="29"/>
      <c r="R99" s="29"/>
      <c r="S99" s="29"/>
      <c r="T99" s="29"/>
      <c r="U99" s="33"/>
      <c r="V99" s="33"/>
      <c r="W99" s="33"/>
      <c r="X99" s="33"/>
      <c r="Y99" s="33"/>
    </row>
    <row r="100" spans="1:25" ht="15" customHeight="1" x14ac:dyDescent="0.25">
      <c r="A100" s="17">
        <v>45150</v>
      </c>
      <c r="B100" s="19" t="s">
        <v>41</v>
      </c>
      <c r="C100" s="19"/>
      <c r="D100" s="19"/>
      <c r="E100" s="20" t="s">
        <v>42</v>
      </c>
      <c r="F100" s="21"/>
      <c r="G100" s="21"/>
      <c r="H100" s="21"/>
      <c r="I100" s="21"/>
      <c r="J100" s="22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x14ac:dyDescent="0.25">
      <c r="A101" s="18"/>
      <c r="B101" s="19"/>
      <c r="C101" s="19"/>
      <c r="D101" s="19"/>
      <c r="E101" s="23"/>
      <c r="F101" s="24"/>
      <c r="G101" s="24"/>
      <c r="H101" s="24"/>
      <c r="I101" s="24"/>
      <c r="J101" s="25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x14ac:dyDescent="0.25">
      <c r="A102" s="18"/>
      <c r="B102" s="19"/>
      <c r="C102" s="19"/>
      <c r="D102" s="19"/>
      <c r="E102" s="23"/>
      <c r="F102" s="24"/>
      <c r="G102" s="24"/>
      <c r="H102" s="24"/>
      <c r="I102" s="24"/>
      <c r="J102" s="25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x14ac:dyDescent="0.25">
      <c r="A103" s="18"/>
      <c r="B103" s="19"/>
      <c r="C103" s="19"/>
      <c r="D103" s="19"/>
      <c r="E103" s="23"/>
      <c r="F103" s="24"/>
      <c r="G103" s="24"/>
      <c r="H103" s="24"/>
      <c r="I103" s="24"/>
      <c r="J103" s="25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x14ac:dyDescent="0.25">
      <c r="A104" s="18"/>
      <c r="B104" s="19"/>
      <c r="C104" s="19"/>
      <c r="D104" s="19"/>
      <c r="E104" s="23"/>
      <c r="F104" s="24"/>
      <c r="G104" s="24"/>
      <c r="H104" s="24"/>
      <c r="I104" s="24"/>
      <c r="J104" s="25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x14ac:dyDescent="0.25">
      <c r="A105" s="18"/>
      <c r="B105" s="19"/>
      <c r="C105" s="19"/>
      <c r="D105" s="19"/>
      <c r="E105" s="26"/>
      <c r="F105" s="27"/>
      <c r="G105" s="27"/>
      <c r="H105" s="27"/>
      <c r="I105" s="27"/>
      <c r="J105" s="28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x14ac:dyDescent="0.25">
      <c r="A106" s="5" t="s">
        <v>10</v>
      </c>
      <c r="B106" s="29">
        <f>SUM(63900 + 150000 + 150000 + 136000)</f>
        <v>499900</v>
      </c>
      <c r="C106" s="29"/>
      <c r="D106" s="29"/>
      <c r="E106" s="30">
        <f>SUM(9300 + 150000 + 150000 + 150000)</f>
        <v>459300</v>
      </c>
      <c r="F106" s="31"/>
      <c r="G106" s="31"/>
      <c r="H106" s="31"/>
      <c r="I106" s="31"/>
      <c r="J106" s="32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33"/>
      <c r="V106" s="33"/>
      <c r="W106" s="33"/>
      <c r="X106" s="33"/>
      <c r="Y106" s="33"/>
    </row>
    <row r="107" spans="1:25" ht="15" customHeight="1" x14ac:dyDescent="0.25">
      <c r="A107" s="17">
        <v>45152</v>
      </c>
      <c r="B107" s="19" t="s">
        <v>44</v>
      </c>
      <c r="C107" s="19"/>
      <c r="D107" s="19"/>
      <c r="E107" s="20" t="s">
        <v>43</v>
      </c>
      <c r="F107" s="21"/>
      <c r="G107" s="21"/>
      <c r="H107" s="21"/>
      <c r="I107" s="21"/>
      <c r="J107" s="2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x14ac:dyDescent="0.25">
      <c r="A108" s="18"/>
      <c r="B108" s="19"/>
      <c r="C108" s="19"/>
      <c r="D108" s="19"/>
      <c r="E108" s="23"/>
      <c r="F108" s="24"/>
      <c r="G108" s="24"/>
      <c r="H108" s="24"/>
      <c r="I108" s="24"/>
      <c r="J108" s="25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x14ac:dyDescent="0.25">
      <c r="A109" s="18"/>
      <c r="B109" s="19"/>
      <c r="C109" s="19"/>
      <c r="D109" s="19"/>
      <c r="E109" s="23"/>
      <c r="F109" s="24"/>
      <c r="G109" s="24"/>
      <c r="H109" s="24"/>
      <c r="I109" s="24"/>
      <c r="J109" s="25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x14ac:dyDescent="0.25">
      <c r="A110" s="18"/>
      <c r="B110" s="19"/>
      <c r="C110" s="19"/>
      <c r="D110" s="19"/>
      <c r="E110" s="23"/>
      <c r="F110" s="24"/>
      <c r="G110" s="24"/>
      <c r="H110" s="24"/>
      <c r="I110" s="24"/>
      <c r="J110" s="25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x14ac:dyDescent="0.25">
      <c r="A111" s="18"/>
      <c r="B111" s="19"/>
      <c r="C111" s="19"/>
      <c r="D111" s="19"/>
      <c r="E111" s="23"/>
      <c r="F111" s="24"/>
      <c r="G111" s="24"/>
      <c r="H111" s="24"/>
      <c r="I111" s="24"/>
      <c r="J111" s="25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x14ac:dyDescent="0.25">
      <c r="A112" s="18"/>
      <c r="B112" s="19"/>
      <c r="C112" s="19"/>
      <c r="D112" s="19"/>
      <c r="E112" s="26"/>
      <c r="F112" s="27"/>
      <c r="G112" s="27"/>
      <c r="H112" s="27"/>
      <c r="I112" s="27"/>
      <c r="J112" s="28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x14ac:dyDescent="0.25">
      <c r="A113" s="11" t="s">
        <v>10</v>
      </c>
      <c r="B113" s="29">
        <f>SUM(150000 + 150000 + 150000 + 122900 + 150000 + 8000 + 150000 + 19500)</f>
        <v>900400</v>
      </c>
      <c r="C113" s="29"/>
      <c r="D113" s="29"/>
      <c r="E113" s="30">
        <f>SUM(140000 + 150000 + 20600 + 150000 + 80000 + 150000 + 150000)</f>
        <v>840600</v>
      </c>
      <c r="F113" s="31"/>
      <c r="G113" s="31"/>
      <c r="H113" s="31"/>
      <c r="I113" s="31"/>
      <c r="J113" s="32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33"/>
      <c r="V113" s="33"/>
      <c r="W113" s="33"/>
      <c r="X113" s="33"/>
      <c r="Y113" s="33"/>
    </row>
    <row r="114" spans="1:25" ht="15" customHeight="1" x14ac:dyDescent="0.25">
      <c r="A114" s="17">
        <v>45153</v>
      </c>
      <c r="B114" s="19" t="s">
        <v>45</v>
      </c>
      <c r="C114" s="19"/>
      <c r="D114" s="19"/>
      <c r="E114" s="20" t="s">
        <v>46</v>
      </c>
      <c r="F114" s="21"/>
      <c r="G114" s="21"/>
      <c r="H114" s="21"/>
      <c r="I114" s="21"/>
      <c r="J114" s="22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x14ac:dyDescent="0.25">
      <c r="A115" s="18"/>
      <c r="B115" s="19"/>
      <c r="C115" s="19"/>
      <c r="D115" s="19"/>
      <c r="E115" s="23"/>
      <c r="F115" s="24"/>
      <c r="G115" s="24"/>
      <c r="H115" s="24"/>
      <c r="I115" s="24"/>
      <c r="J115" s="25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x14ac:dyDescent="0.25">
      <c r="A116" s="18"/>
      <c r="B116" s="19"/>
      <c r="C116" s="19"/>
      <c r="D116" s="19"/>
      <c r="E116" s="23"/>
      <c r="F116" s="24"/>
      <c r="G116" s="24"/>
      <c r="H116" s="24"/>
      <c r="I116" s="24"/>
      <c r="J116" s="25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x14ac:dyDescent="0.25">
      <c r="A117" s="18"/>
      <c r="B117" s="19"/>
      <c r="C117" s="19"/>
      <c r="D117" s="19"/>
      <c r="E117" s="23"/>
      <c r="F117" s="24"/>
      <c r="G117" s="24"/>
      <c r="H117" s="24"/>
      <c r="I117" s="24"/>
      <c r="J117" s="25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x14ac:dyDescent="0.25">
      <c r="A118" s="18"/>
      <c r="B118" s="19"/>
      <c r="C118" s="19"/>
      <c r="D118" s="19"/>
      <c r="E118" s="23"/>
      <c r="F118" s="24"/>
      <c r="G118" s="24"/>
      <c r="H118" s="24"/>
      <c r="I118" s="24"/>
      <c r="J118" s="25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x14ac:dyDescent="0.25">
      <c r="A119" s="18"/>
      <c r="B119" s="19"/>
      <c r="C119" s="19"/>
      <c r="D119" s="19"/>
      <c r="E119" s="26"/>
      <c r="F119" s="27"/>
      <c r="G119" s="27"/>
      <c r="H119" s="27"/>
      <c r="I119" s="27"/>
      <c r="J119" s="28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x14ac:dyDescent="0.25">
      <c r="A120" s="11" t="s">
        <v>10</v>
      </c>
      <c r="B120" s="29">
        <f>SUM(31500 + 150000 + 3000 + 67200 + 150000)</f>
        <v>401700</v>
      </c>
      <c r="C120" s="29"/>
      <c r="D120" s="29"/>
      <c r="E120" s="30">
        <f>SUM(73000 + 150000 + 150000 + 150000 + 150000 + 150000)</f>
        <v>823000</v>
      </c>
      <c r="F120" s="31"/>
      <c r="G120" s="31"/>
      <c r="H120" s="31"/>
      <c r="I120" s="31"/>
      <c r="J120" s="32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33"/>
      <c r="V120" s="33"/>
      <c r="W120" s="33"/>
      <c r="X120" s="33"/>
      <c r="Y120" s="33"/>
    </row>
    <row r="121" spans="1:25" ht="15" customHeight="1" x14ac:dyDescent="0.25">
      <c r="A121" s="17">
        <v>45154</v>
      </c>
      <c r="B121" s="19"/>
      <c r="C121" s="19"/>
      <c r="D121" s="19"/>
      <c r="E121" s="20" t="s">
        <v>49</v>
      </c>
      <c r="F121" s="21"/>
      <c r="G121" s="21"/>
      <c r="H121" s="21"/>
      <c r="I121" s="21"/>
      <c r="J121" s="22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x14ac:dyDescent="0.25">
      <c r="A122" s="18"/>
      <c r="B122" s="19"/>
      <c r="C122" s="19"/>
      <c r="D122" s="19"/>
      <c r="E122" s="23"/>
      <c r="F122" s="24"/>
      <c r="G122" s="24"/>
      <c r="H122" s="24"/>
      <c r="I122" s="24"/>
      <c r="J122" s="25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x14ac:dyDescent="0.25">
      <c r="A123" s="18"/>
      <c r="B123" s="19"/>
      <c r="C123" s="19"/>
      <c r="D123" s="19"/>
      <c r="E123" s="23"/>
      <c r="F123" s="24"/>
      <c r="G123" s="24"/>
      <c r="H123" s="24"/>
      <c r="I123" s="24"/>
      <c r="J123" s="25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x14ac:dyDescent="0.25">
      <c r="A124" s="18"/>
      <c r="B124" s="19"/>
      <c r="C124" s="19"/>
      <c r="D124" s="19"/>
      <c r="E124" s="23"/>
      <c r="F124" s="24"/>
      <c r="G124" s="24"/>
      <c r="H124" s="24"/>
      <c r="I124" s="24"/>
      <c r="J124" s="25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x14ac:dyDescent="0.25">
      <c r="A125" s="18"/>
      <c r="B125" s="19"/>
      <c r="C125" s="19"/>
      <c r="D125" s="19"/>
      <c r="E125" s="23"/>
      <c r="F125" s="24"/>
      <c r="G125" s="24"/>
      <c r="H125" s="24"/>
      <c r="I125" s="24"/>
      <c r="J125" s="25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x14ac:dyDescent="0.25">
      <c r="A126" s="18"/>
      <c r="B126" s="19"/>
      <c r="C126" s="19"/>
      <c r="D126" s="19"/>
      <c r="E126" s="26"/>
      <c r="F126" s="27"/>
      <c r="G126" s="27"/>
      <c r="H126" s="27"/>
      <c r="I126" s="27"/>
      <c r="J126" s="28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x14ac:dyDescent="0.25">
      <c r="A127" s="11" t="s">
        <v>10</v>
      </c>
      <c r="B127" s="29"/>
      <c r="C127" s="29"/>
      <c r="D127" s="29"/>
      <c r="E127" s="30">
        <f>SUM(150000 + 150000 + 150000 + 150000 + 150000 + 150000)</f>
        <v>900000</v>
      </c>
      <c r="F127" s="31"/>
      <c r="G127" s="31"/>
      <c r="H127" s="31"/>
      <c r="I127" s="31"/>
      <c r="J127" s="32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33"/>
      <c r="V127" s="33"/>
      <c r="W127" s="33"/>
      <c r="X127" s="33"/>
      <c r="Y127" s="33"/>
    </row>
    <row r="128" spans="1:25" ht="15" customHeight="1" x14ac:dyDescent="0.25">
      <c r="A128" s="17">
        <v>45156</v>
      </c>
      <c r="B128" s="19">
        <v>88900</v>
      </c>
      <c r="C128" s="19"/>
      <c r="D128" s="19"/>
      <c r="E128" s="20" t="s">
        <v>50</v>
      </c>
      <c r="F128" s="21"/>
      <c r="G128" s="21"/>
      <c r="H128" s="21"/>
      <c r="I128" s="21"/>
      <c r="J128" s="22"/>
      <c r="K128" s="19">
        <v>9900</v>
      </c>
      <c r="L128" s="19"/>
      <c r="M128" s="19"/>
      <c r="N128" s="19"/>
      <c r="O128" s="19"/>
      <c r="P128" s="19" t="s">
        <v>51</v>
      </c>
      <c r="Q128" s="19"/>
      <c r="R128" s="19"/>
      <c r="S128" s="19"/>
      <c r="T128" s="19"/>
      <c r="U128" s="19">
        <v>65000</v>
      </c>
      <c r="V128" s="19"/>
      <c r="W128" s="19"/>
      <c r="X128" s="19"/>
      <c r="Y128" s="19"/>
    </row>
    <row r="129" spans="1:25" x14ac:dyDescent="0.25">
      <c r="A129" s="18"/>
      <c r="B129" s="19"/>
      <c r="C129" s="19"/>
      <c r="D129" s="19"/>
      <c r="E129" s="23"/>
      <c r="F129" s="24"/>
      <c r="G129" s="24"/>
      <c r="H129" s="24"/>
      <c r="I129" s="24"/>
      <c r="J129" s="25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x14ac:dyDescent="0.25">
      <c r="A130" s="18"/>
      <c r="B130" s="19"/>
      <c r="C130" s="19"/>
      <c r="D130" s="19"/>
      <c r="E130" s="23"/>
      <c r="F130" s="24"/>
      <c r="G130" s="24"/>
      <c r="H130" s="24"/>
      <c r="I130" s="24"/>
      <c r="J130" s="25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x14ac:dyDescent="0.25">
      <c r="A131" s="18"/>
      <c r="B131" s="19"/>
      <c r="C131" s="19"/>
      <c r="D131" s="19"/>
      <c r="E131" s="23"/>
      <c r="F131" s="24"/>
      <c r="G131" s="24"/>
      <c r="H131" s="24"/>
      <c r="I131" s="24"/>
      <c r="J131" s="25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x14ac:dyDescent="0.25">
      <c r="A132" s="18"/>
      <c r="B132" s="19"/>
      <c r="C132" s="19"/>
      <c r="D132" s="19"/>
      <c r="E132" s="23"/>
      <c r="F132" s="24"/>
      <c r="G132" s="24"/>
      <c r="H132" s="24"/>
      <c r="I132" s="24"/>
      <c r="J132" s="25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x14ac:dyDescent="0.25">
      <c r="A133" s="18"/>
      <c r="B133" s="19"/>
      <c r="C133" s="19"/>
      <c r="D133" s="19"/>
      <c r="E133" s="26"/>
      <c r="F133" s="27"/>
      <c r="G133" s="27"/>
      <c r="H133" s="27"/>
      <c r="I133" s="27"/>
      <c r="J133" s="28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x14ac:dyDescent="0.25">
      <c r="A134" s="11" t="s">
        <v>10</v>
      </c>
      <c r="B134" s="29">
        <f>SUM(88900)</f>
        <v>88900</v>
      </c>
      <c r="C134" s="29"/>
      <c r="D134" s="29"/>
      <c r="E134" s="30">
        <f>SUM(115800 + 150000 + 31000 + 150000)</f>
        <v>446800</v>
      </c>
      <c r="F134" s="31"/>
      <c r="G134" s="31"/>
      <c r="H134" s="31"/>
      <c r="I134" s="31"/>
      <c r="J134" s="32"/>
      <c r="K134" s="29">
        <f>SUM(9900)</f>
        <v>9900</v>
      </c>
      <c r="L134" s="29"/>
      <c r="M134" s="29"/>
      <c r="N134" s="29"/>
      <c r="O134" s="29"/>
      <c r="P134" s="29">
        <f>SUM(75900 + 150000)</f>
        <v>225900</v>
      </c>
      <c r="Q134" s="29"/>
      <c r="R134" s="29"/>
      <c r="S134" s="29"/>
      <c r="T134" s="29"/>
      <c r="U134" s="33">
        <v>65000</v>
      </c>
      <c r="V134" s="33"/>
      <c r="W134" s="33"/>
      <c r="X134" s="33"/>
      <c r="Y134" s="33"/>
    </row>
    <row r="135" spans="1:25" ht="15" customHeight="1" x14ac:dyDescent="0.25">
      <c r="A135" s="17">
        <v>45157</v>
      </c>
      <c r="B135" s="19" t="s">
        <v>53</v>
      </c>
      <c r="C135" s="19"/>
      <c r="D135" s="19"/>
      <c r="E135" s="20" t="s">
        <v>16</v>
      </c>
      <c r="F135" s="21"/>
      <c r="G135" s="21"/>
      <c r="H135" s="21"/>
      <c r="I135" s="21"/>
      <c r="J135" s="22"/>
      <c r="K135" s="19"/>
      <c r="L135" s="19"/>
      <c r="M135" s="19"/>
      <c r="N135" s="19"/>
      <c r="O135" s="19"/>
      <c r="P135" s="19">
        <v>150000</v>
      </c>
      <c r="Q135" s="19"/>
      <c r="R135" s="19"/>
      <c r="S135" s="19"/>
      <c r="T135" s="19"/>
      <c r="U135" s="19" t="s">
        <v>52</v>
      </c>
      <c r="V135" s="19"/>
      <c r="W135" s="19"/>
      <c r="X135" s="19"/>
      <c r="Y135" s="19"/>
    </row>
    <row r="136" spans="1:25" x14ac:dyDescent="0.25">
      <c r="A136" s="18"/>
      <c r="B136" s="19"/>
      <c r="C136" s="19"/>
      <c r="D136" s="19"/>
      <c r="E136" s="23"/>
      <c r="F136" s="24"/>
      <c r="G136" s="24"/>
      <c r="H136" s="24"/>
      <c r="I136" s="24"/>
      <c r="J136" s="25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x14ac:dyDescent="0.25">
      <c r="A137" s="18"/>
      <c r="B137" s="19"/>
      <c r="C137" s="19"/>
      <c r="D137" s="19"/>
      <c r="E137" s="23"/>
      <c r="F137" s="24"/>
      <c r="G137" s="24"/>
      <c r="H137" s="24"/>
      <c r="I137" s="24"/>
      <c r="J137" s="25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x14ac:dyDescent="0.25">
      <c r="A138" s="18"/>
      <c r="B138" s="19"/>
      <c r="C138" s="19"/>
      <c r="D138" s="19"/>
      <c r="E138" s="23"/>
      <c r="F138" s="24"/>
      <c r="G138" s="24"/>
      <c r="H138" s="24"/>
      <c r="I138" s="24"/>
      <c r="J138" s="25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x14ac:dyDescent="0.25">
      <c r="A139" s="18"/>
      <c r="B139" s="19"/>
      <c r="C139" s="19"/>
      <c r="D139" s="19"/>
      <c r="E139" s="23"/>
      <c r="F139" s="24"/>
      <c r="G139" s="24"/>
      <c r="H139" s="24"/>
      <c r="I139" s="24"/>
      <c r="J139" s="25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x14ac:dyDescent="0.25">
      <c r="A140" s="18"/>
      <c r="B140" s="19"/>
      <c r="C140" s="19"/>
      <c r="D140" s="19"/>
      <c r="E140" s="26"/>
      <c r="F140" s="27"/>
      <c r="G140" s="27"/>
      <c r="H140" s="27"/>
      <c r="I140" s="27"/>
      <c r="J140" s="28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x14ac:dyDescent="0.25">
      <c r="A141" s="11" t="s">
        <v>10</v>
      </c>
      <c r="B141" s="29">
        <f>112800 + 59500</f>
        <v>172300</v>
      </c>
      <c r="C141" s="29"/>
      <c r="D141" s="29"/>
      <c r="E141" s="30">
        <f>150000 + 150000</f>
        <v>300000</v>
      </c>
      <c r="F141" s="31"/>
      <c r="G141" s="31"/>
      <c r="H141" s="31"/>
      <c r="I141" s="31"/>
      <c r="J141" s="32"/>
      <c r="K141" s="29"/>
      <c r="L141" s="29"/>
      <c r="M141" s="29"/>
      <c r="N141" s="29"/>
      <c r="O141" s="29"/>
      <c r="P141" s="29">
        <f>150000</f>
        <v>150000</v>
      </c>
      <c r="Q141" s="29"/>
      <c r="R141" s="29"/>
      <c r="S141" s="29"/>
      <c r="T141" s="29"/>
      <c r="U141" s="33">
        <f>134200 + 253600</f>
        <v>387800</v>
      </c>
      <c r="V141" s="33"/>
      <c r="W141" s="33"/>
      <c r="X141" s="33"/>
      <c r="Y141" s="33"/>
    </row>
    <row r="142" spans="1:25" ht="15" customHeight="1" x14ac:dyDescent="0.25">
      <c r="A142" s="17">
        <v>45159</v>
      </c>
      <c r="B142" s="19" t="s">
        <v>54</v>
      </c>
      <c r="C142" s="19"/>
      <c r="D142" s="19"/>
      <c r="E142" s="20" t="s">
        <v>55</v>
      </c>
      <c r="F142" s="21"/>
      <c r="G142" s="21"/>
      <c r="H142" s="21"/>
      <c r="I142" s="21"/>
      <c r="J142" s="22"/>
      <c r="K142" s="19"/>
      <c r="L142" s="19"/>
      <c r="M142" s="19"/>
      <c r="N142" s="19"/>
      <c r="O142" s="19"/>
      <c r="P142" s="19">
        <v>27700</v>
      </c>
      <c r="Q142" s="19"/>
      <c r="R142" s="19"/>
      <c r="S142" s="19"/>
      <c r="T142" s="19"/>
      <c r="U142" s="19" t="s">
        <v>56</v>
      </c>
      <c r="V142" s="19"/>
      <c r="W142" s="19"/>
      <c r="X142" s="19"/>
      <c r="Y142" s="19"/>
    </row>
    <row r="143" spans="1:25" x14ac:dyDescent="0.25">
      <c r="A143" s="18"/>
      <c r="B143" s="19"/>
      <c r="C143" s="19"/>
      <c r="D143" s="19"/>
      <c r="E143" s="23"/>
      <c r="F143" s="24"/>
      <c r="G143" s="24"/>
      <c r="H143" s="24"/>
      <c r="I143" s="24"/>
      <c r="J143" s="25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x14ac:dyDescent="0.25">
      <c r="A144" s="18"/>
      <c r="B144" s="19"/>
      <c r="C144" s="19"/>
      <c r="D144" s="19"/>
      <c r="E144" s="23"/>
      <c r="F144" s="24"/>
      <c r="G144" s="24"/>
      <c r="H144" s="24"/>
      <c r="I144" s="24"/>
      <c r="J144" s="25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x14ac:dyDescent="0.25">
      <c r="A145" s="18"/>
      <c r="B145" s="19"/>
      <c r="C145" s="19"/>
      <c r="D145" s="19"/>
      <c r="E145" s="23"/>
      <c r="F145" s="24"/>
      <c r="G145" s="24"/>
      <c r="H145" s="24"/>
      <c r="I145" s="24"/>
      <c r="J145" s="25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x14ac:dyDescent="0.25">
      <c r="A146" s="18"/>
      <c r="B146" s="19"/>
      <c r="C146" s="19"/>
      <c r="D146" s="19"/>
      <c r="E146" s="23"/>
      <c r="F146" s="24"/>
      <c r="G146" s="24"/>
      <c r="H146" s="24"/>
      <c r="I146" s="24"/>
      <c r="J146" s="25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x14ac:dyDescent="0.25">
      <c r="A147" s="18"/>
      <c r="B147" s="19"/>
      <c r="C147" s="19"/>
      <c r="D147" s="19"/>
      <c r="E147" s="26"/>
      <c r="F147" s="27"/>
      <c r="G147" s="27"/>
      <c r="H147" s="27"/>
      <c r="I147" s="27"/>
      <c r="J147" s="28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x14ac:dyDescent="0.25">
      <c r="A148" s="11" t="s">
        <v>10</v>
      </c>
      <c r="B148" s="29">
        <f>150000 + 150000 + 150000 + 84000 + 150000</f>
        <v>684000</v>
      </c>
      <c r="C148" s="29"/>
      <c r="D148" s="29"/>
      <c r="E148" s="30">
        <f>150000 + 150000 + 23800 + 12200</f>
        <v>336000</v>
      </c>
      <c r="F148" s="31"/>
      <c r="G148" s="31"/>
      <c r="H148" s="31"/>
      <c r="I148" s="31"/>
      <c r="J148" s="32"/>
      <c r="K148" s="29"/>
      <c r="L148" s="29"/>
      <c r="M148" s="29"/>
      <c r="N148" s="29"/>
      <c r="O148" s="29"/>
      <c r="P148" s="29">
        <f>27700</f>
        <v>27700</v>
      </c>
      <c r="Q148" s="29"/>
      <c r="R148" s="29"/>
      <c r="S148" s="29"/>
      <c r="T148" s="29"/>
      <c r="U148" s="33">
        <f>172300 + 21600 + 600000 + 600000</f>
        <v>1393900</v>
      </c>
      <c r="V148" s="33"/>
      <c r="W148" s="33"/>
      <c r="X148" s="33"/>
      <c r="Y148" s="33"/>
    </row>
    <row r="149" spans="1:25" ht="15" customHeight="1" x14ac:dyDescent="0.25">
      <c r="A149" s="17">
        <v>45160</v>
      </c>
      <c r="B149" s="19" t="s">
        <v>61</v>
      </c>
      <c r="C149" s="19"/>
      <c r="D149" s="19"/>
      <c r="E149" s="20" t="s">
        <v>63</v>
      </c>
      <c r="F149" s="21"/>
      <c r="G149" s="21"/>
      <c r="H149" s="21"/>
      <c r="I149" s="21"/>
      <c r="J149" s="22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 t="s">
        <v>62</v>
      </c>
      <c r="V149" s="19"/>
      <c r="W149" s="19"/>
      <c r="X149" s="19"/>
      <c r="Y149" s="19"/>
    </row>
    <row r="150" spans="1:25" x14ac:dyDescent="0.25">
      <c r="A150" s="18"/>
      <c r="B150" s="19"/>
      <c r="C150" s="19"/>
      <c r="D150" s="19"/>
      <c r="E150" s="23"/>
      <c r="F150" s="24"/>
      <c r="G150" s="24"/>
      <c r="H150" s="24"/>
      <c r="I150" s="24"/>
      <c r="J150" s="25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x14ac:dyDescent="0.25">
      <c r="A151" s="18"/>
      <c r="B151" s="19"/>
      <c r="C151" s="19"/>
      <c r="D151" s="19"/>
      <c r="E151" s="23"/>
      <c r="F151" s="24"/>
      <c r="G151" s="24"/>
      <c r="H151" s="24"/>
      <c r="I151" s="24"/>
      <c r="J151" s="25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x14ac:dyDescent="0.25">
      <c r="A152" s="18"/>
      <c r="B152" s="19"/>
      <c r="C152" s="19"/>
      <c r="D152" s="19"/>
      <c r="E152" s="23"/>
      <c r="F152" s="24"/>
      <c r="G152" s="24"/>
      <c r="H152" s="24"/>
      <c r="I152" s="24"/>
      <c r="J152" s="25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x14ac:dyDescent="0.25">
      <c r="A153" s="18"/>
      <c r="B153" s="19"/>
      <c r="C153" s="19"/>
      <c r="D153" s="19"/>
      <c r="E153" s="23"/>
      <c r="F153" s="24"/>
      <c r="G153" s="24"/>
      <c r="H153" s="24"/>
      <c r="I153" s="24"/>
      <c r="J153" s="25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x14ac:dyDescent="0.25">
      <c r="A154" s="18"/>
      <c r="B154" s="19"/>
      <c r="C154" s="19"/>
      <c r="D154" s="19"/>
      <c r="E154" s="26"/>
      <c r="F154" s="27"/>
      <c r="G154" s="27"/>
      <c r="H154" s="27"/>
      <c r="I154" s="27"/>
      <c r="J154" s="28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x14ac:dyDescent="0.25">
      <c r="A155" s="11" t="s">
        <v>10</v>
      </c>
      <c r="B155" s="29">
        <f>150000 + 39800 + 100000 + 150000</f>
        <v>439800</v>
      </c>
      <c r="C155" s="29"/>
      <c r="D155" s="29"/>
      <c r="E155" s="30">
        <f>150000 + 85400 + 150000 + 150000 + 104000</f>
        <v>639400</v>
      </c>
      <c r="F155" s="31"/>
      <c r="G155" s="31"/>
      <c r="H155" s="31"/>
      <c r="I155" s="31"/>
      <c r="J155" s="32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33">
        <f>174600 + 331900 + 600000 + 231000</f>
        <v>1337500</v>
      </c>
      <c r="V155" s="33"/>
      <c r="W155" s="33"/>
      <c r="X155" s="33"/>
      <c r="Y155" s="33"/>
    </row>
    <row r="156" spans="1:25" ht="15" customHeight="1" x14ac:dyDescent="0.25">
      <c r="A156" s="17">
        <v>45161</v>
      </c>
      <c r="B156" s="19" t="s">
        <v>58</v>
      </c>
      <c r="C156" s="19"/>
      <c r="D156" s="19"/>
      <c r="E156" s="20" t="s">
        <v>59</v>
      </c>
      <c r="F156" s="21"/>
      <c r="G156" s="21"/>
      <c r="H156" s="21"/>
      <c r="I156" s="21"/>
      <c r="J156" s="22"/>
      <c r="K156" s="19"/>
      <c r="L156" s="19"/>
      <c r="M156" s="19"/>
      <c r="N156" s="19"/>
      <c r="O156" s="19"/>
      <c r="P156" s="19" t="s">
        <v>60</v>
      </c>
      <c r="Q156" s="19"/>
      <c r="R156" s="19"/>
      <c r="S156" s="19"/>
      <c r="T156" s="19"/>
      <c r="U156" s="19" t="s">
        <v>57</v>
      </c>
      <c r="V156" s="19"/>
      <c r="W156" s="19"/>
      <c r="X156" s="19"/>
      <c r="Y156" s="19"/>
    </row>
    <row r="157" spans="1:25" x14ac:dyDescent="0.25">
      <c r="A157" s="18"/>
      <c r="B157" s="19"/>
      <c r="C157" s="19"/>
      <c r="D157" s="19"/>
      <c r="E157" s="23"/>
      <c r="F157" s="24"/>
      <c r="G157" s="24"/>
      <c r="H157" s="24"/>
      <c r="I157" s="24"/>
      <c r="J157" s="25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x14ac:dyDescent="0.25">
      <c r="A158" s="18"/>
      <c r="B158" s="19"/>
      <c r="C158" s="19"/>
      <c r="D158" s="19"/>
      <c r="E158" s="23"/>
      <c r="F158" s="24"/>
      <c r="G158" s="24"/>
      <c r="H158" s="24"/>
      <c r="I158" s="24"/>
      <c r="J158" s="25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x14ac:dyDescent="0.25">
      <c r="A159" s="18"/>
      <c r="B159" s="19"/>
      <c r="C159" s="19"/>
      <c r="D159" s="19"/>
      <c r="E159" s="23"/>
      <c r="F159" s="24"/>
      <c r="G159" s="24"/>
      <c r="H159" s="24"/>
      <c r="I159" s="24"/>
      <c r="J159" s="25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x14ac:dyDescent="0.25">
      <c r="A160" s="18"/>
      <c r="B160" s="19"/>
      <c r="C160" s="19"/>
      <c r="D160" s="19"/>
      <c r="E160" s="23"/>
      <c r="F160" s="24"/>
      <c r="G160" s="24"/>
      <c r="H160" s="24"/>
      <c r="I160" s="24"/>
      <c r="J160" s="25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x14ac:dyDescent="0.25">
      <c r="A161" s="18"/>
      <c r="B161" s="19"/>
      <c r="C161" s="19"/>
      <c r="D161" s="19"/>
      <c r="E161" s="26"/>
      <c r="F161" s="27"/>
      <c r="G161" s="27"/>
      <c r="H161" s="27"/>
      <c r="I161" s="27"/>
      <c r="J161" s="28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x14ac:dyDescent="0.25">
      <c r="A162" s="11" t="s">
        <v>10</v>
      </c>
      <c r="B162" s="29">
        <f>8900 + 50200 + 35000 + 28000 + 25000 + 58000</f>
        <v>205100</v>
      </c>
      <c r="C162" s="29"/>
      <c r="D162" s="29"/>
      <c r="E162" s="30">
        <f>150000 + 150000 + 109000</f>
        <v>409000</v>
      </c>
      <c r="F162" s="31"/>
      <c r="G162" s="31"/>
      <c r="H162" s="31"/>
      <c r="I162" s="31"/>
      <c r="J162" s="32"/>
      <c r="K162" s="29"/>
      <c r="L162" s="29"/>
      <c r="M162" s="29"/>
      <c r="N162" s="29"/>
      <c r="O162" s="29"/>
      <c r="P162" s="29">
        <f>150000 + 113700 + 150000</f>
        <v>413700</v>
      </c>
      <c r="Q162" s="29"/>
      <c r="R162" s="29"/>
      <c r="S162" s="29"/>
      <c r="T162" s="29"/>
      <c r="U162" s="33">
        <f>47800 + 162300 + 146000 + 591000 + 29000 + 241500</f>
        <v>1217600</v>
      </c>
      <c r="V162" s="33"/>
      <c r="W162" s="33"/>
      <c r="X162" s="33"/>
      <c r="Y162" s="33"/>
    </row>
    <row r="163" spans="1:25" ht="15" customHeight="1" x14ac:dyDescent="0.25">
      <c r="A163" s="17">
        <v>45162</v>
      </c>
      <c r="B163" s="19" t="s">
        <v>64</v>
      </c>
      <c r="C163" s="19"/>
      <c r="D163" s="19"/>
      <c r="E163" s="20" t="s">
        <v>65</v>
      </c>
      <c r="F163" s="21"/>
      <c r="G163" s="21"/>
      <c r="H163" s="21"/>
      <c r="I163" s="21"/>
      <c r="J163" s="22"/>
      <c r="K163" s="19"/>
      <c r="L163" s="19"/>
      <c r="M163" s="19"/>
      <c r="N163" s="19"/>
      <c r="O163" s="19"/>
      <c r="P163" s="19">
        <v>130600</v>
      </c>
      <c r="Q163" s="19"/>
      <c r="R163" s="19"/>
      <c r="S163" s="19"/>
      <c r="T163" s="19"/>
      <c r="U163" s="19" t="s">
        <v>66</v>
      </c>
      <c r="V163" s="19"/>
      <c r="W163" s="19"/>
      <c r="X163" s="19"/>
      <c r="Y163" s="19"/>
    </row>
    <row r="164" spans="1:25" x14ac:dyDescent="0.25">
      <c r="A164" s="18"/>
      <c r="B164" s="19"/>
      <c r="C164" s="19"/>
      <c r="D164" s="19"/>
      <c r="E164" s="23"/>
      <c r="F164" s="24"/>
      <c r="G164" s="24"/>
      <c r="H164" s="24"/>
      <c r="I164" s="24"/>
      <c r="J164" s="25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x14ac:dyDescent="0.25">
      <c r="A165" s="18"/>
      <c r="B165" s="19"/>
      <c r="C165" s="19"/>
      <c r="D165" s="19"/>
      <c r="E165" s="23"/>
      <c r="F165" s="24"/>
      <c r="G165" s="24"/>
      <c r="H165" s="24"/>
      <c r="I165" s="24"/>
      <c r="J165" s="25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x14ac:dyDescent="0.25">
      <c r="A166" s="18"/>
      <c r="B166" s="19"/>
      <c r="C166" s="19"/>
      <c r="D166" s="19"/>
      <c r="E166" s="23"/>
      <c r="F166" s="24"/>
      <c r="G166" s="24"/>
      <c r="H166" s="24"/>
      <c r="I166" s="24"/>
      <c r="J166" s="25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x14ac:dyDescent="0.25">
      <c r="A167" s="18"/>
      <c r="B167" s="19"/>
      <c r="C167" s="19"/>
      <c r="D167" s="19"/>
      <c r="E167" s="23"/>
      <c r="F167" s="24"/>
      <c r="G167" s="24"/>
      <c r="H167" s="24"/>
      <c r="I167" s="24"/>
      <c r="J167" s="25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x14ac:dyDescent="0.25">
      <c r="A168" s="18"/>
      <c r="B168" s="19"/>
      <c r="C168" s="19"/>
      <c r="D168" s="19"/>
      <c r="E168" s="26"/>
      <c r="F168" s="27"/>
      <c r="G168" s="27"/>
      <c r="H168" s="27"/>
      <c r="I168" s="27"/>
      <c r="J168" s="28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x14ac:dyDescent="0.25">
      <c r="A169" s="11" t="s">
        <v>10</v>
      </c>
      <c r="B169" s="29">
        <f>82000 + 18300 + 150000 + 38600</f>
        <v>288900</v>
      </c>
      <c r="C169" s="29"/>
      <c r="D169" s="29"/>
      <c r="E169" s="30">
        <f>103100 + 150000 + 150000</f>
        <v>403100</v>
      </c>
      <c r="F169" s="31"/>
      <c r="G169" s="31"/>
      <c r="H169" s="31"/>
      <c r="I169" s="31"/>
      <c r="J169" s="32"/>
      <c r="K169" s="29"/>
      <c r="L169" s="29"/>
      <c r="M169" s="29"/>
      <c r="N169" s="29"/>
      <c r="O169" s="29"/>
      <c r="P169" s="29">
        <f>130600</f>
        <v>130600</v>
      </c>
      <c r="Q169" s="29"/>
      <c r="R169" s="29"/>
      <c r="S169" s="29"/>
      <c r="T169" s="29"/>
      <c r="U169" s="33">
        <f>62300 + 22900 + 10000 + 295500 + 97800 + 600000</f>
        <v>1088500</v>
      </c>
      <c r="V169" s="33"/>
      <c r="W169" s="33"/>
      <c r="X169" s="33"/>
      <c r="Y169" s="33"/>
    </row>
    <row r="170" spans="1:25" ht="15" customHeight="1" x14ac:dyDescent="0.25">
      <c r="A170" s="17">
        <v>45163</v>
      </c>
      <c r="B170" s="19" t="s">
        <v>68</v>
      </c>
      <c r="C170" s="19"/>
      <c r="D170" s="19"/>
      <c r="E170" s="20">
        <v>39500</v>
      </c>
      <c r="F170" s="21"/>
      <c r="G170" s="21"/>
      <c r="H170" s="21"/>
      <c r="I170" s="21"/>
      <c r="J170" s="22"/>
      <c r="K170" s="19">
        <v>32900</v>
      </c>
      <c r="L170" s="19"/>
      <c r="M170" s="19"/>
      <c r="N170" s="19"/>
      <c r="O170" s="19"/>
      <c r="P170" s="19"/>
      <c r="Q170" s="19"/>
      <c r="R170" s="19"/>
      <c r="S170" s="19"/>
      <c r="T170" s="19"/>
      <c r="U170" s="19" t="s">
        <v>67</v>
      </c>
      <c r="V170" s="19"/>
      <c r="W170" s="19"/>
      <c r="X170" s="19"/>
      <c r="Y170" s="19"/>
    </row>
    <row r="171" spans="1:25" x14ac:dyDescent="0.25">
      <c r="A171" s="18"/>
      <c r="B171" s="19"/>
      <c r="C171" s="19"/>
      <c r="D171" s="19"/>
      <c r="E171" s="23"/>
      <c r="F171" s="24"/>
      <c r="G171" s="24"/>
      <c r="H171" s="24"/>
      <c r="I171" s="24"/>
      <c r="J171" s="25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x14ac:dyDescent="0.25">
      <c r="A172" s="18"/>
      <c r="B172" s="19"/>
      <c r="C172" s="19"/>
      <c r="D172" s="19"/>
      <c r="E172" s="23"/>
      <c r="F172" s="24"/>
      <c r="G172" s="24"/>
      <c r="H172" s="24"/>
      <c r="I172" s="24"/>
      <c r="J172" s="25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x14ac:dyDescent="0.25">
      <c r="A173" s="18"/>
      <c r="B173" s="19"/>
      <c r="C173" s="19"/>
      <c r="D173" s="19"/>
      <c r="E173" s="23"/>
      <c r="F173" s="24"/>
      <c r="G173" s="24"/>
      <c r="H173" s="24"/>
      <c r="I173" s="24"/>
      <c r="J173" s="25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x14ac:dyDescent="0.25">
      <c r="A174" s="18"/>
      <c r="B174" s="19"/>
      <c r="C174" s="19"/>
      <c r="D174" s="19"/>
      <c r="E174" s="23"/>
      <c r="F174" s="24"/>
      <c r="G174" s="24"/>
      <c r="H174" s="24"/>
      <c r="I174" s="24"/>
      <c r="J174" s="25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x14ac:dyDescent="0.25">
      <c r="A175" s="18"/>
      <c r="B175" s="19"/>
      <c r="C175" s="19"/>
      <c r="D175" s="19"/>
      <c r="E175" s="26"/>
      <c r="F175" s="27"/>
      <c r="G175" s="27"/>
      <c r="H175" s="27"/>
      <c r="I175" s="27"/>
      <c r="J175" s="28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x14ac:dyDescent="0.25">
      <c r="A176" s="11" t="s">
        <v>10</v>
      </c>
      <c r="B176" s="29">
        <f>150000 + 8000</f>
        <v>158000</v>
      </c>
      <c r="C176" s="29"/>
      <c r="D176" s="29"/>
      <c r="E176" s="30">
        <f>39500</f>
        <v>39500</v>
      </c>
      <c r="F176" s="31"/>
      <c r="G176" s="31"/>
      <c r="H176" s="31"/>
      <c r="I176" s="31"/>
      <c r="J176" s="32"/>
      <c r="K176" s="29">
        <f>32900</f>
        <v>32900</v>
      </c>
      <c r="L176" s="29"/>
      <c r="M176" s="29"/>
      <c r="N176" s="29"/>
      <c r="O176" s="29"/>
      <c r="P176" s="29"/>
      <c r="Q176" s="29"/>
      <c r="R176" s="29"/>
      <c r="S176" s="29"/>
      <c r="T176" s="29"/>
      <c r="U176" s="33">
        <f>390000 + 243200 + 600000 + 600000</f>
        <v>1833200</v>
      </c>
      <c r="V176" s="33"/>
      <c r="W176" s="33"/>
      <c r="X176" s="33"/>
      <c r="Y176" s="33"/>
    </row>
  </sheetData>
  <mergeCells count="248">
    <mergeCell ref="B176:D176"/>
    <mergeCell ref="E176:J176"/>
    <mergeCell ref="K176:O176"/>
    <mergeCell ref="P176:T176"/>
    <mergeCell ref="U176:Y176"/>
    <mergeCell ref="B148:D148"/>
    <mergeCell ref="E148:J148"/>
    <mergeCell ref="K148:O148"/>
    <mergeCell ref="P148:T148"/>
    <mergeCell ref="U148:Y148"/>
    <mergeCell ref="A170:A175"/>
    <mergeCell ref="B170:D175"/>
    <mergeCell ref="E170:J175"/>
    <mergeCell ref="K170:O175"/>
    <mergeCell ref="P170:T175"/>
    <mergeCell ref="U170:Y175"/>
    <mergeCell ref="B134:D134"/>
    <mergeCell ref="E134:J134"/>
    <mergeCell ref="K134:O134"/>
    <mergeCell ref="P134:T134"/>
    <mergeCell ref="U134:Y134"/>
    <mergeCell ref="A142:A147"/>
    <mergeCell ref="B142:D147"/>
    <mergeCell ref="E142:J147"/>
    <mergeCell ref="K142:O147"/>
    <mergeCell ref="P142:T147"/>
    <mergeCell ref="U142:Y147"/>
    <mergeCell ref="B127:D127"/>
    <mergeCell ref="E127:J127"/>
    <mergeCell ref="K127:O127"/>
    <mergeCell ref="P127:T127"/>
    <mergeCell ref="U127:Y127"/>
    <mergeCell ref="A128:A133"/>
    <mergeCell ref="B128:D133"/>
    <mergeCell ref="E128:J133"/>
    <mergeCell ref="K128:O133"/>
    <mergeCell ref="P128:T133"/>
    <mergeCell ref="U128:Y133"/>
    <mergeCell ref="A107:A112"/>
    <mergeCell ref="B107:D112"/>
    <mergeCell ref="E107:J112"/>
    <mergeCell ref="K107:O112"/>
    <mergeCell ref="P107:T112"/>
    <mergeCell ref="U107:Y112"/>
    <mergeCell ref="B113:D113"/>
    <mergeCell ref="E113:J113"/>
    <mergeCell ref="K113:O113"/>
    <mergeCell ref="P113:T113"/>
    <mergeCell ref="U113:Y113"/>
    <mergeCell ref="U93:Y98"/>
    <mergeCell ref="B99:D99"/>
    <mergeCell ref="E99:J99"/>
    <mergeCell ref="K99:O99"/>
    <mergeCell ref="P99:T99"/>
    <mergeCell ref="U99:Y99"/>
    <mergeCell ref="A65:A70"/>
    <mergeCell ref="K65:O70"/>
    <mergeCell ref="P65:T70"/>
    <mergeCell ref="B65:D70"/>
    <mergeCell ref="B71:D71"/>
    <mergeCell ref="A93:A98"/>
    <mergeCell ref="B93:D98"/>
    <mergeCell ref="E93:J98"/>
    <mergeCell ref="K93:O98"/>
    <mergeCell ref="P93:T98"/>
    <mergeCell ref="B72:D77"/>
    <mergeCell ref="B78:D78"/>
    <mergeCell ref="B79:D84"/>
    <mergeCell ref="B85:D85"/>
    <mergeCell ref="U65:Y70"/>
    <mergeCell ref="U71:Y71"/>
    <mergeCell ref="U72:Y77"/>
    <mergeCell ref="U78:Y78"/>
    <mergeCell ref="AK7:AK8"/>
    <mergeCell ref="A7:A8"/>
    <mergeCell ref="B7:B8"/>
    <mergeCell ref="C7:C8"/>
    <mergeCell ref="E7:AJ7"/>
    <mergeCell ref="K37:O42"/>
    <mergeCell ref="P37:T42"/>
    <mergeCell ref="A27:A29"/>
    <mergeCell ref="K30:O35"/>
    <mergeCell ref="B28:D28"/>
    <mergeCell ref="E28:J28"/>
    <mergeCell ref="A25:Y26"/>
    <mergeCell ref="A51:A56"/>
    <mergeCell ref="K51:O56"/>
    <mergeCell ref="P51:T56"/>
    <mergeCell ref="A44:A49"/>
    <mergeCell ref="K43:O43"/>
    <mergeCell ref="P43:T43"/>
    <mergeCell ref="K44:O49"/>
    <mergeCell ref="A37:A42"/>
    <mergeCell ref="A30:A35"/>
    <mergeCell ref="B50:D50"/>
    <mergeCell ref="B51:D56"/>
    <mergeCell ref="P30:T35"/>
    <mergeCell ref="E30:J35"/>
    <mergeCell ref="E36:J36"/>
    <mergeCell ref="AL7:AL8"/>
    <mergeCell ref="K64:O64"/>
    <mergeCell ref="P64:T64"/>
    <mergeCell ref="K57:O57"/>
    <mergeCell ref="P57:T57"/>
    <mergeCell ref="A58:A63"/>
    <mergeCell ref="A1:AL6"/>
    <mergeCell ref="A79:A84"/>
    <mergeCell ref="K79:O84"/>
    <mergeCell ref="P79:T84"/>
    <mergeCell ref="K78:O78"/>
    <mergeCell ref="P78:T78"/>
    <mergeCell ref="D7:D8"/>
    <mergeCell ref="A72:A77"/>
    <mergeCell ref="K72:O77"/>
    <mergeCell ref="P72:T77"/>
    <mergeCell ref="K58:O63"/>
    <mergeCell ref="P58:T63"/>
    <mergeCell ref="P44:T49"/>
    <mergeCell ref="K50:O50"/>
    <mergeCell ref="P50:T50"/>
    <mergeCell ref="B30:D35"/>
    <mergeCell ref="B36:D36"/>
    <mergeCell ref="B57:D57"/>
    <mergeCell ref="B58:D63"/>
    <mergeCell ref="B64:D64"/>
    <mergeCell ref="B37:D42"/>
    <mergeCell ref="B43:D43"/>
    <mergeCell ref="B44:D49"/>
    <mergeCell ref="B27:Y27"/>
    <mergeCell ref="B29:Y29"/>
    <mergeCell ref="U30:Y35"/>
    <mergeCell ref="U36:Y36"/>
    <mergeCell ref="U37:Y42"/>
    <mergeCell ref="U43:Y43"/>
    <mergeCell ref="U44:Y49"/>
    <mergeCell ref="U50:Y50"/>
    <mergeCell ref="U51:Y56"/>
    <mergeCell ref="E37:J42"/>
    <mergeCell ref="E43:J43"/>
    <mergeCell ref="E44:J49"/>
    <mergeCell ref="E50:J50"/>
    <mergeCell ref="E51:J56"/>
    <mergeCell ref="K36:O36"/>
    <mergeCell ref="P36:T36"/>
    <mergeCell ref="K28:O28"/>
    <mergeCell ref="P28:T28"/>
    <mergeCell ref="U79:Y84"/>
    <mergeCell ref="E78:J78"/>
    <mergeCell ref="E79:J84"/>
    <mergeCell ref="E85:J85"/>
    <mergeCell ref="U28:Y28"/>
    <mergeCell ref="U57:Y57"/>
    <mergeCell ref="U58:Y63"/>
    <mergeCell ref="U64:Y64"/>
    <mergeCell ref="E57:J57"/>
    <mergeCell ref="E58:J63"/>
    <mergeCell ref="E64:J64"/>
    <mergeCell ref="E65:J70"/>
    <mergeCell ref="E72:J77"/>
    <mergeCell ref="E71:J71"/>
    <mergeCell ref="K85:O85"/>
    <mergeCell ref="P85:T85"/>
    <mergeCell ref="K71:O71"/>
    <mergeCell ref="P71:T71"/>
    <mergeCell ref="B92:D92"/>
    <mergeCell ref="E92:J92"/>
    <mergeCell ref="K92:O92"/>
    <mergeCell ref="P92:T92"/>
    <mergeCell ref="U92:Y92"/>
    <mergeCell ref="U85:Y85"/>
    <mergeCell ref="A86:A91"/>
    <mergeCell ref="B86:D91"/>
    <mergeCell ref="E86:J91"/>
    <mergeCell ref="K86:O91"/>
    <mergeCell ref="P86:T91"/>
    <mergeCell ref="U86:Y91"/>
    <mergeCell ref="A100:A105"/>
    <mergeCell ref="B100:D105"/>
    <mergeCell ref="E100:J105"/>
    <mergeCell ref="K100:O105"/>
    <mergeCell ref="P100:T105"/>
    <mergeCell ref="U100:Y105"/>
    <mergeCell ref="B106:D106"/>
    <mergeCell ref="E106:J106"/>
    <mergeCell ref="K106:O106"/>
    <mergeCell ref="P106:T106"/>
    <mergeCell ref="U106:Y106"/>
    <mergeCell ref="P135:T140"/>
    <mergeCell ref="U135:Y140"/>
    <mergeCell ref="B141:D141"/>
    <mergeCell ref="E141:J141"/>
    <mergeCell ref="K141:O141"/>
    <mergeCell ref="P141:T141"/>
    <mergeCell ref="U141:Y141"/>
    <mergeCell ref="A114:A119"/>
    <mergeCell ref="B114:D119"/>
    <mergeCell ref="E114:J119"/>
    <mergeCell ref="K114:O119"/>
    <mergeCell ref="P114:T119"/>
    <mergeCell ref="U114:Y119"/>
    <mergeCell ref="B120:D120"/>
    <mergeCell ref="E120:J120"/>
    <mergeCell ref="K120:O120"/>
    <mergeCell ref="P120:T120"/>
    <mergeCell ref="U120:Y120"/>
    <mergeCell ref="A121:A126"/>
    <mergeCell ref="B121:D126"/>
    <mergeCell ref="E121:J126"/>
    <mergeCell ref="K121:O126"/>
    <mergeCell ref="P121:T126"/>
    <mergeCell ref="U121:Y126"/>
    <mergeCell ref="B169:D169"/>
    <mergeCell ref="E169:J169"/>
    <mergeCell ref="K169:O169"/>
    <mergeCell ref="P169:T169"/>
    <mergeCell ref="U169:Y169"/>
    <mergeCell ref="A156:A161"/>
    <mergeCell ref="B156:D161"/>
    <mergeCell ref="E156:J161"/>
    <mergeCell ref="K156:O161"/>
    <mergeCell ref="P156:T161"/>
    <mergeCell ref="U156:Y161"/>
    <mergeCell ref="B162:D162"/>
    <mergeCell ref="E162:J162"/>
    <mergeCell ref="K162:O162"/>
    <mergeCell ref="P162:T162"/>
    <mergeCell ref="U162:Y162"/>
    <mergeCell ref="A163:A168"/>
    <mergeCell ref="B163:D168"/>
    <mergeCell ref="E163:J168"/>
    <mergeCell ref="K163:O168"/>
    <mergeCell ref="P163:T168"/>
    <mergeCell ref="U163:Y168"/>
    <mergeCell ref="A149:A154"/>
    <mergeCell ref="B149:D154"/>
    <mergeCell ref="E149:J154"/>
    <mergeCell ref="K149:O154"/>
    <mergeCell ref="P149:T154"/>
    <mergeCell ref="U149:Y154"/>
    <mergeCell ref="B155:D155"/>
    <mergeCell ref="E155:J155"/>
    <mergeCell ref="K155:O155"/>
    <mergeCell ref="P155:T155"/>
    <mergeCell ref="U155:Y155"/>
    <mergeCell ref="A135:A140"/>
    <mergeCell ref="B135:D140"/>
    <mergeCell ref="E135:J140"/>
    <mergeCell ref="K135:O140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2023-08-26T02:18:29Z</dcterms:modified>
</cp:coreProperties>
</file>