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302" activeTab="1"/>
  </bookViews>
  <sheets>
    <sheet name="Agustus 2023" sheetId="1" r:id="rId1"/>
    <sheet name="September 2023" sheetId="2" r:id="rId2"/>
    <sheet name="Sheet3" sheetId="3" r:id="rId3"/>
    <sheet name="Sheet1" sheetId="4" r:id="rId4"/>
    <sheet name="Sheet4" sheetId="5" r:id="rId5"/>
  </sheets>
  <definedNames>
    <definedName name="_xlnm._FilterDatabase" localSheetId="0" hidden="1">'Agustus 2023'!$A$7:$C$12</definedName>
  </definedNames>
  <calcPr calcId="144525"/>
</workbook>
</file>

<file path=xl/calcChain.xml><?xml version="1.0" encoding="utf-8"?>
<calcChain xmlns="http://schemas.openxmlformats.org/spreadsheetml/2006/main">
  <c r="G13" i="2" l="1"/>
  <c r="P148" i="1" l="1"/>
  <c r="D148" i="1"/>
  <c r="D111" i="1"/>
  <c r="B111" i="1"/>
  <c r="B101" i="1"/>
  <c r="D101" i="1"/>
  <c r="F81" i="1"/>
  <c r="K72" i="1"/>
  <c r="D72" i="1"/>
  <c r="B72" i="1"/>
  <c r="D64" i="1"/>
  <c r="B64" i="1"/>
  <c r="D56" i="1"/>
  <c r="B56" i="1"/>
  <c r="D48" i="1"/>
  <c r="B48" i="1"/>
  <c r="B40" i="1"/>
  <c r="B32" i="1"/>
  <c r="P32" i="2"/>
  <c r="F91" i="1" l="1"/>
  <c r="F72" i="1"/>
  <c r="P180" i="1" l="1"/>
  <c r="AK13" i="2" l="1"/>
  <c r="AL13" i="2" s="1"/>
  <c r="AK11" i="2"/>
  <c r="AL11" i="2" s="1"/>
  <c r="AK10" i="2"/>
  <c r="AK12" i="2"/>
  <c r="AL12" i="2" s="1"/>
  <c r="AL10" i="2" l="1"/>
  <c r="AJ13" i="1"/>
  <c r="D172" i="1" l="1"/>
  <c r="AI10" i="1" s="1"/>
  <c r="P172" i="1"/>
  <c r="AI13" i="1" s="1"/>
  <c r="K172" i="1"/>
  <c r="AI12" i="1" s="1"/>
  <c r="B172" i="1"/>
  <c r="AI9" i="1" s="1"/>
  <c r="K81" i="1" l="1"/>
  <c r="K91" i="1"/>
  <c r="P140" i="1"/>
  <c r="P132" i="1"/>
  <c r="B132" i="1"/>
  <c r="F164" i="1" l="1"/>
  <c r="AH11" i="1" s="1"/>
  <c r="K164" i="1"/>
  <c r="AH12" i="1" s="1"/>
  <c r="P164" i="1"/>
  <c r="AH13" i="1" s="1"/>
  <c r="K156" i="1" l="1"/>
  <c r="P156" i="1" l="1"/>
  <c r="AG12" i="1" l="1"/>
  <c r="AG13" i="1"/>
  <c r="B148" i="1" l="1"/>
  <c r="AD10" i="1"/>
  <c r="AD13" i="1" l="1"/>
  <c r="AK13" i="1" s="1"/>
  <c r="AD9" i="1"/>
  <c r="D140" i="1"/>
  <c r="AC13" i="1" l="1"/>
  <c r="AC10" i="1"/>
  <c r="D132" i="1" l="1"/>
  <c r="AA13" i="1"/>
  <c r="AA10" i="1" l="1"/>
  <c r="AA9" i="1"/>
  <c r="B122" i="1"/>
  <c r="D122" i="1" l="1"/>
  <c r="Z10" i="1" l="1"/>
  <c r="Z9" i="1"/>
  <c r="AL13" i="1" l="1"/>
  <c r="U10" i="1" l="1"/>
  <c r="U9" i="1"/>
  <c r="T10" i="1" l="1"/>
  <c r="T9" i="1"/>
  <c r="S12" i="1" l="1"/>
  <c r="S11" i="1"/>
  <c r="P12" i="1" l="1"/>
  <c r="P11" i="1" l="1"/>
  <c r="H9" i="1" l="1"/>
  <c r="I10" i="1" l="1"/>
  <c r="M12" i="1" l="1"/>
  <c r="M11" i="1"/>
  <c r="AK11" i="1" s="1"/>
  <c r="M10" i="1"/>
  <c r="M9" i="1"/>
  <c r="AK12" i="1" l="1"/>
  <c r="AL12" i="1" s="1"/>
  <c r="L10" i="1"/>
  <c r="L9" i="1"/>
  <c r="J10" i="1" l="1"/>
  <c r="J9" i="1"/>
  <c r="AL11" i="1"/>
  <c r="AK9" i="2"/>
  <c r="AL9" i="2" s="1"/>
  <c r="AK10" i="1" l="1"/>
  <c r="AL10" i="1" s="1"/>
  <c r="AK9" i="1"/>
  <c r="AL9" i="1" s="1"/>
</calcChain>
</file>

<file path=xl/sharedStrings.xml><?xml version="1.0" encoding="utf-8"?>
<sst xmlns="http://schemas.openxmlformats.org/spreadsheetml/2006/main" count="134" uniqueCount="64">
  <si>
    <t>SPESIFIKASI</t>
  </si>
  <si>
    <t>0,127 A</t>
  </si>
  <si>
    <t>W01-03000027</t>
  </si>
  <si>
    <t>W01-03000026</t>
  </si>
  <si>
    <t>W01-03000020</t>
  </si>
  <si>
    <t>JUMLAH HARIAN (kg)</t>
  </si>
  <si>
    <t>TEMBAGA ASLI (kg)</t>
  </si>
  <si>
    <t>Total (kg)</t>
  </si>
  <si>
    <t>TOTAL PRODUKSI (kg)</t>
  </si>
  <si>
    <t>W01-03000013</t>
  </si>
  <si>
    <t>RINCIAN BERAT HASIL PRODUKSI PRODUKSI</t>
  </si>
  <si>
    <t>TANGGAL</t>
  </si>
  <si>
    <t>BERAT (kg)</t>
  </si>
  <si>
    <t>2,18 + 0,8 + 5,66 + 5,46 + 6,21 + 0,30 + 2,38 + 0,76 + 0,86 + 3,44 + 4,8 + 2,14 + 1,52 + 1,82 + 1,56 + 1,84 + 3,96 + 0,66 + 5,88 + 5,94 + 1,08 + 0,08 + 0,10 + 0,14</t>
  </si>
  <si>
    <t>TOTAL</t>
  </si>
  <si>
    <t>3,88 + 0,24 + 3,32 + 0,80 + 4,70 + 3,59 + 3,98 + 0,70 + 0,32 + 2,68 + 0,98 + 0,84 + 2,94 + 7,40 + 4,70 + 3,64 + 3,98 + 3,28 + 7,52</t>
  </si>
  <si>
    <t>1,78 + 8,46 + 3,42 + 1,74 + 3,46 + 7,74 + 3,70 + 6,58 + 1,82</t>
  </si>
  <si>
    <t>0,46 + 0,54 + 2,80 + 2,74 + 0,72 + 1,58 + 4,98 + 8,54 + 7,08 + 7,72 + 6,10 + 3,00 + 3,06 + 1,66 + 1,18 + 1,58 + 0,32</t>
  </si>
  <si>
    <t>0,60 + 3,42 + 3,00 + 3,74 + 3,82 + 3,78 + 3,82 + 3,30 + 4,24 + 7,73 + 7,66 + 6,76</t>
  </si>
  <si>
    <t>0,98 + 1,04 + 1,08 + 1,44 + 0,88 + 2,74 + 2,28 + 1,20 + 2,72 + 1,36 + 2,76 + 2,34 + 2,74 + 1,12 + 1,90 + 3,06 + 3,14 + 3,38 + 5,32 + 5,68 + 5,59</t>
  </si>
  <si>
    <t>2,22 + 2,08</t>
  </si>
  <si>
    <t>2,36 + 5,60 + 0,80 + 1,64</t>
  </si>
  <si>
    <t>NG</t>
  </si>
  <si>
    <t>3,46 + 8,38 + 7,34 + 7,18 + 7,08 + 6,46 + 8,00 + 6,60 + 6,86 + 1,90 + 2,10 + 7,98 + 5,12 + 6,66 + 1,24 + 7,40 + 7,08 + 5,78 + 5,30 + 8,12 + 7,94 + 7,16 + 8,44 + 5,02 + 10,16 + 10,16 + 5,26 + 10,94 + 5,46 + 5,66 + 10,82</t>
  </si>
  <si>
    <r>
      <t xml:space="preserve">0,32 + 0,32 + </t>
    </r>
    <r>
      <rPr>
        <sz val="11"/>
        <color rgb="FFFF0000"/>
        <rFont val="Calibri"/>
        <family val="2"/>
        <scheme val="minor"/>
      </rPr>
      <t>0,38 (NG)</t>
    </r>
    <r>
      <rPr>
        <sz val="11"/>
        <color theme="1"/>
        <rFont val="Calibri"/>
        <family val="2"/>
        <scheme val="minor"/>
      </rPr>
      <t xml:space="preserve"> + 0,34 + 0,34 + 6,46 + 6,28 + 6,22 + 6,44 + 1,26</t>
    </r>
  </si>
  <si>
    <t>W01-03000004</t>
  </si>
  <si>
    <t>KURANG (kg)</t>
  </si>
  <si>
    <t>1,42 + 1,72 + 1,78 + 0,68 + 2,34 + 0,46 + 1,02 + 1,12 + 5,58 + 1,28 + 3,24 + 0,56 + 0,56 + 8,48 + 0,46 + 1,18 + 8,10</t>
  </si>
  <si>
    <r>
      <rPr>
        <b/>
        <sz val="20"/>
        <color theme="1"/>
        <rFont val="Calibri"/>
        <family val="2"/>
        <scheme val="minor"/>
      </rPr>
      <t>LAPORAN PRODUK JADI WIRE DEPT KABEL</t>
    </r>
    <r>
      <rPr>
        <b/>
        <sz val="18"/>
        <color theme="1"/>
        <rFont val="Calibri"/>
        <family val="2"/>
        <scheme val="minor"/>
      </rPr>
      <t xml:space="preserve"> / 退火成品</t>
    </r>
  </si>
  <si>
    <r>
      <t xml:space="preserve">3,24 + 2,72 + 2,82 + 2,98 + 2,82 + 3,28 + 3,36 + 2,26 + 2,16 + </t>
    </r>
    <r>
      <rPr>
        <sz val="11"/>
        <rFont val="Calibri"/>
        <family val="2"/>
        <scheme val="minor"/>
      </rPr>
      <t>2,08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+ 3,44 + 3,32 + 2,90 + 3,84 + 3,80 + 3,00 + 3,06 + 2,60 + 3,70 + 3,02 + 3,32 + 3,18 + 3,20 + 3,70 + 3,04 + 2,98 + 2,88 + 3,78 + 3,26 + 3,66 + 3,74 + 2,14 + 3,06 + 3,50 + 3,48 + 3,70</t>
    </r>
  </si>
  <si>
    <t>3,42 + 3,74 + 3,58 + 1,12 + 3,40 + 3,52 + 3,22 + 3,72 + 2,62 + 3,34 + 3,32 + 2,78 + 2,56 + 2,96 + 2,64 + 2,92 + 3,02 + 3,16 + 3,36 + 3,44 + 3,40 + 3,06 + 3,30 + 3,68 + 3,34 + 3,24 + 3,24 + 3,62 + 3,64 + 3,86 + 3,62 + 3,60 + 3,34 + 3,80 + 3,26 + 3,64 + 3,34 + 3,20 + 3,54 + 3,44</t>
  </si>
  <si>
    <t>NO JOB ORDER</t>
  </si>
  <si>
    <t>KODE MATERIAL</t>
  </si>
  <si>
    <t>3,62 + 3,66 + 3,78 + 3,18 + 3,24 + 3,28 + 3,56 + 3,96 + 3,38 + 3,48 + 3,10 + 2,90 + 4,02 + 3,56 + 3,52 + 2,18 + 2,14 + 3,20 + 2,66 + 3,56 + 3,22 + 3,26 + 3,60 + 3,52 + 3,46 + 3,24 + 3,32 + 3,70 + 3,38 + 2,22 + 3,82 + 3,70 + 2,46 + 1,60 + 1,76 + 2,46 + 3,46 + 3,10 + 2,12 + 1,76 + 2,66 + 3,12 + 2,06 + 2,74 + 3,78 + 2,02</t>
  </si>
  <si>
    <t>3,50 + 3,42 + 3,42 + 3,38 + 3,36 + 3,36 + 3,30 + 3,22 + 2,84 + 3,10 + 3,10 + 3,02 + 3,04 + 3,06 + 3,02 + 2,54 + 2,52 + 2,22 + 2,38 + 2,80 + 3,40 + 3,22 + 3,62 + 3,70 + 3,56 + 3,58 + 3,60 + 3,58 + 3,58 + 2,80 + 1,98 + 2,04 + 3,14 + 2,02 + 3,00 + 1,58 + 3,42 + 1,96 + 1,86 + 2,04 + 1,74 + 3,08 + 1,02 + 0,56</t>
  </si>
  <si>
    <t>3,64 + 3,10 + 3,38 + 3,34 + 2,88 + 3,14 + 3,18 + 3,04 + 3,30 + 3,34 + 3,10 + 3,46 + 3,36 + 2,90 + 3,24 + 3,76 + 3,54 + 3,38 + 3,56 + 3,30 + 3,44 + 2,94 + 3,58 + 3,30 + 3,56 + 3,22 + 3,44 + 3,34 + 3,30 + 3,30 + 2,76 + 2,76 + 2,96 + 2,78 + 2,84 + 2,76 + 2,82 + 3,02 + 2,70 + 2,78 + 3,48 + 2,14 + 2,48 + 3,20 + 3,04 + 2,78 + 2,56 + 2,78 + 2,76 +  2,74 + 2,78 + 2,76 + 2,84 + 2,84 + 2,90 + 2,88 + 2,76 + 2,74 + 2,86</t>
  </si>
  <si>
    <t>3,68 + 3,02 + 3,58 + 2,00 + 3,24 + 3,44 + 3,50 + 3,58 + 3,22 + 3,44 + 2,92 + 3,40 + 2,66 + 2,86 + 3,24 + 3,26 + 3,30 + 2,84 + 2,98 + 2,30 + 3,20 + 2,64 + 1,90 + 2,68 + 3,44 + 3,70 + 3,44 + 3,84 + 2,08 + 1,66 + 2,86 + 3,28 + 3,42 + 3,36 + 2,94</t>
  </si>
  <si>
    <t>1,88 + 1,08 + 1,50 + 2,02 + 2,62 + 2,08 + 3,10 + 3,26 + 3,72 + 2,52 + 3,52 + 1,04 + 3,04 + 1,60 + 3,82 + 2,82 + 1,84 + 3,62 + 3,34 + 3,26 + 2,98 + 3,36 + 3,40 + 3,36 + 3,70 + 3,18 + 3,70 + 3,14 + 3,56 + 2,86 + 2,56 + 2,98 + 2,86 + 2,96 + 3,10 + 2,30 + 2,82 + 3,14 + 3,10 + 2,90 + 2,26 + 2,90 + 3,02 + 2,68 + 3,08</t>
  </si>
  <si>
    <t>2,52 + 2,96 + 2,84 + 2,98 + 3,72 + 3,06 + 3,12 + 3,00 + 3,24 + 3,50 + 2,04 + 2,18 + 3,46 + 3,24 + 3,00 + 3,56 + 3,36 + 2,34 + 2,98 + 3,02 + 2,96 + 3,26 + 2,24 + 3,00 + 3,02 + 4,00 + 2,90 + 3,44 + 4,14 + 3,48 + 3,44 + 3,44 + 3,30</t>
  </si>
  <si>
    <t>3,14 + 2,88 + 2,48 + 2,60 + 3,16 + 3,18 + 2,64 + 2,98 + 2,94 + 3,46 + 2,92 + 3,40 + 3,34 + 2,16 + 3,68</t>
  </si>
  <si>
    <t>3,00 + 3,52 + 3,18 + 4,02 + 2,42 + 3,34 + 3,28 + 3,02 + 2,98 + 3,38 + 3,62 + 3,62 + 3,66 + 1,88 + 2,64 + 2,50 + 2,96 + 3,40 + 3,52 + 3,46 + 1,32 + 2,12 + 3,12 + 0,68 + 1,08 + 3,18 + 3,28 + 2,84</t>
  </si>
  <si>
    <t>1,82 + 2,10 + 2,36 + 2,44 + 2,86 + 2,74 + 2,36 + 2,72 + 2,50 + 2,58 + 2,70 + 2,82 + 3,08 + 2,98 + 2,84 + 1,02 + 3,44 + 2,48 + 3,32 + 1,70 + 1,94 + 2,72 + 3,44 + 3,00 + 1,50 + 2,38</t>
  </si>
  <si>
    <t>1,68 + 4,08 + 3,64 + 2,60 + 4,80 + 3,80 + 5,18 + 2,94 + 5,98 + 3,96 + 7,00 + 4,18 + 5,44 + 5,64</t>
  </si>
  <si>
    <t>0,080 A</t>
  </si>
  <si>
    <t>0,160 A</t>
  </si>
  <si>
    <t>0,200 A</t>
  </si>
  <si>
    <t>0,120 A</t>
  </si>
  <si>
    <t>2,14 + 5,00 + 2,50 + 2,10 + 2,30 + 1,38 + 7,58 + 8,20 + 7,76 + 8,24 + 8,36 + 7,70 + 8,18 + 4,94 + 5,40 + 7,80 + 5,60 + 2,62 + 6,54 + 1,38 + 5,30 + 5,06 + 4,74 + 5,58 + 4,04 + 5,08</t>
  </si>
  <si>
    <t>2,36 + 1,60 + 2,36 + 1,28 + 4,52 + 6,12 + 0,64 + 0,56 + 6,04 + 1,82 + 4,26 + 0,92 + 7,32 + 4,58 + 4,30</t>
  </si>
  <si>
    <t>4,72 + 4,84 + 8,26 + 3,54 + 7,36 + 1,82 + 7,38 + 4,46 + 2,72 + 7,92 + 5,46 + 5,40</t>
  </si>
  <si>
    <t>5,44 + 3,82 + 3,94 + 5,10 + 1,96 + 3,84 + 7,96 + 3,86 + 8,98 + 1,76 + 3,48 + 5,44 + 7,56 + 0,90</t>
  </si>
  <si>
    <r>
      <t xml:space="preserve">1,82 + 2,60 + 2,16 + 2,42 + 2,30 + 2,62 + 3,12 + 2,72 + 1,94 + </t>
    </r>
    <r>
      <rPr>
        <sz val="11"/>
        <color rgb="FF00CC00"/>
        <rFont val="Calibri"/>
        <family val="2"/>
        <scheme val="minor"/>
      </rPr>
      <t>2,30</t>
    </r>
    <r>
      <rPr>
        <sz val="11"/>
        <color theme="1"/>
        <rFont val="Calibri"/>
        <family val="2"/>
        <scheme val="minor"/>
      </rPr>
      <t xml:space="preserve"> + 2,28</t>
    </r>
  </si>
  <si>
    <r>
      <t xml:space="preserve">2,78 + 1,18 + 2,90 + 3,10 + 3,10 + 2,70 + 2,61 + 2,70 + 2,60 + 2,86 + 2,72 + 1,86 + 2,66 + 3,34 + 2,38 + 3,66 + 3,70 + 1,72 + 2,66 + 2,12 + 2,48 + 2,68 + 3,42 + 1,32 + </t>
    </r>
    <r>
      <rPr>
        <sz val="11"/>
        <color rgb="FF00CC00"/>
        <rFont val="Calibri"/>
        <family val="2"/>
        <scheme val="minor"/>
      </rPr>
      <t>1,90</t>
    </r>
    <r>
      <rPr>
        <sz val="11"/>
        <color theme="1"/>
        <rFont val="Calibri"/>
        <family val="2"/>
        <scheme val="minor"/>
      </rPr>
      <t xml:space="preserve"> + 2,48 + 1,94</t>
    </r>
  </si>
  <si>
    <r>
      <t xml:space="preserve">2,08 + 3,32 + 3,26 + 2,68 + 3,26 + 3,30 + 3,28 + 3,58 + 2,96 + 2,94 + 3,10 + 3,24 + 3,10 + 3,12 + 3,64 + 2,80 + 2,50 + 3,38 + 3,14 + 2,76 + 3,14 + 3,10 + 2,98 + </t>
    </r>
    <r>
      <rPr>
        <sz val="11"/>
        <color rgb="FF00CC00"/>
        <rFont val="Calibri"/>
        <family val="2"/>
        <scheme val="minor"/>
      </rPr>
      <t>1,60</t>
    </r>
  </si>
  <si>
    <r>
      <t xml:space="preserve">1,82 + 1,76 + 6,60 + 4,50 + 7,22 + 5,92 + 6,80 + 7,88 + 7,88 + 7,76 + 6,90 + 7,58 + 7,76 + 7,64 + 7,64 + 4,58 + 1,70 + 5,72 + 6,04 + 5,44 + 5,76 + 5,64 + 5,86 + 6,66 + 2,74 + </t>
    </r>
    <r>
      <rPr>
        <sz val="11"/>
        <color rgb="FF00CC00"/>
        <rFont val="Calibri"/>
        <family val="2"/>
        <scheme val="minor"/>
      </rPr>
      <t>4,56</t>
    </r>
    <r>
      <rPr>
        <sz val="11"/>
        <color theme="1"/>
        <rFont val="Calibri"/>
        <family val="2"/>
        <scheme val="minor"/>
      </rPr>
      <t xml:space="preserve"> + 5,84 + 5,42 + 5,56 + 5,38 + 5,40 + 5,76 + 7,92</t>
    </r>
  </si>
  <si>
    <r>
      <t xml:space="preserve">4,22 + 4,24 + 5,50 + 6,42 + 6,08 + 7,30 + 8,54 + 7,74 + 8,38 + 7,36 + 1,40 + 8,26 + 1,50 + 7,24 + 8,02 + 7,68 + 1,40 + 1,94 + 6,50 + 6,76 + 4,04 + 7,70 + 7,18 + 6,80 + 3,16 + 7,86 + 4,66 + </t>
    </r>
    <r>
      <rPr>
        <sz val="11"/>
        <color rgb="FF00CC00"/>
        <rFont val="Calibri"/>
        <family val="2"/>
        <scheme val="minor"/>
      </rPr>
      <t>3,70</t>
    </r>
    <r>
      <rPr>
        <sz val="11"/>
        <color theme="1"/>
        <rFont val="Calibri"/>
        <family val="2"/>
        <scheme val="minor"/>
      </rPr>
      <t xml:space="preserve"> + 4,28 + 6,14 + 8,78</t>
    </r>
  </si>
  <si>
    <t>5,40 + 7,04 + 7,82 + 2,78 + 7,72</t>
  </si>
  <si>
    <t>6,54 + 2,00</t>
  </si>
  <si>
    <t>3,94 + 5,84 + 5,20 + 5,72 + 6,02 + 5,78 + 5,98 + 3,24 + 3,12 + 5,70 + 9,86 + 3,44 + 8,72 + 3,90 + 5,86 + 3,94 + 4,70</t>
  </si>
  <si>
    <t>1,68 + 1,74 + 3,20 + 1,98 + 2,22 + 2,98 + 3,16 + 2,56 + 3,52 + 4,40 + 4,10 + 6,76 + 6,80 + 2,68 + 6,16 + 4,48 + 4,06 + 6,26 + 6,00 + 5,66 + 0,74 + 8,66</t>
  </si>
  <si>
    <r>
      <t xml:space="preserve">6,76 + 7,20 + 7,62 + 7,70 + 7,88 + 8,04 + 7,82 + 8,00 + 6,98 + 7,98 + 7,88 + 8,22 + 6,96 + 7,30 + 7,22 + 5,92 + 7,74 + 7,40 + 7,48 + 5,96 + 7,40 + 7,00 + 8,58 + 6,90 + 7,32 + 3,16 + 3,10 + 2,20 + 3,30 + </t>
    </r>
    <r>
      <rPr>
        <sz val="11"/>
        <color rgb="FF00CC00"/>
        <rFont val="Calibri"/>
        <family val="2"/>
        <scheme val="minor"/>
      </rPr>
      <t>1,72</t>
    </r>
    <r>
      <rPr>
        <sz val="11"/>
        <color theme="1"/>
        <rFont val="Calibri"/>
        <family val="2"/>
        <scheme val="minor"/>
      </rPr>
      <t xml:space="preserve"> + 3,76 + 5,24 + </t>
    </r>
    <r>
      <rPr>
        <sz val="11"/>
        <color rgb="FF00CC00"/>
        <rFont val="Calibri"/>
        <family val="2"/>
        <scheme val="minor"/>
      </rPr>
      <t>2,42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+ 6,72 + 9,82 + 7,58 + 7,96 + 7,62 + 8,56 + 7,64 + 9,02 + 7,04 + 9,34 + 8,72</t>
    </r>
  </si>
  <si>
    <r>
      <t xml:space="preserve">6,76 + 0,98 + 6,32 + 2,20 + 2,10 + </t>
    </r>
    <r>
      <rPr>
        <sz val="11"/>
        <color rgb="FF00CC00"/>
        <rFont val="Calibri"/>
        <family val="2"/>
        <scheme val="minor"/>
      </rPr>
      <t>2,10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+ 1,44 + 0,44 + 8,38 + 7,48 + 8,00 + 5,66 + 1,90 + 7,74 + 8,38 + 7,84 + 8,02 + 7,62 + 6,78 + 8,52 + 7,60 + 5,54 + 6,98 + 6,52 + 6,60 + 5,66 + 9,50 + 8,20 + 9,60 + 1,42 + 2,82 + 6,90 + 9,50 + 3,86</t>
    </r>
  </si>
  <si>
    <r>
      <t xml:space="preserve">3,54 + 3,04 + 1,80 + 2,76 + 6,84 + 7,42 + 7,38 + 7,50 + 7,54 + 6,80 + 7,06 + 7,84 + 7,64 + 7,62 + 7,46 + 8,58 + 7,70 + 8,28 + 7,40 + 5,16 + 9,66 + 8,48 + 8,32 + 9,18 + </t>
    </r>
    <r>
      <rPr>
        <sz val="11"/>
        <color rgb="FF00CC00"/>
        <rFont val="Calibri"/>
        <family val="2"/>
        <scheme val="minor"/>
      </rPr>
      <t>7,60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+ 7,68 + </t>
    </r>
    <r>
      <rPr>
        <sz val="11"/>
        <color rgb="FF00CC00"/>
        <rFont val="Calibri"/>
        <family val="2"/>
        <scheme val="minor"/>
      </rPr>
      <t>7,36</t>
    </r>
    <r>
      <rPr>
        <sz val="11"/>
        <rFont val="Calibri"/>
        <family val="2"/>
        <scheme val="minor"/>
      </rPr>
      <t xml:space="preserve"> + 7,98 + 7,66 + 8,02 + 1,64 + 5,58 + 1,52 + 3,04 + 7,50 + 7,88 + 7,80 + 4,30 + 7,80 + 5,78 + 5,28 + 8,30 + 7,50 + 9,84 + 6,86 + 5,08 + 6,72 + 8,20</t>
    </r>
  </si>
  <si>
    <t>1,24 + 2,10 + 4,32 + 4,18 + 6,64 + 6,10 + 5,82 + 7,66 + 8,94 + 2,90 + 2,70 + 5,54 + 4,26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</si>
</sst>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;@"/>
    <numFmt numFmtId="165" formatCode="[$-409]d\-mmm;@"/>
    <numFmt numFmtId="166" formatCode="0.000"/>
    <numFmt numFmtId="167" formatCode="mmm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CC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3535"/>
        <bgColor indexed="64"/>
      </patternFill>
    </fill>
    <fill>
      <patternFill patternType="solid">
        <fgColor rgb="FF52FC2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167" fontId="1" fillId="3" borderId="1" xfId="0" applyNumberFormat="1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165" fontId="0" fillId="0" borderId="7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 wrapText="1"/>
    </xf>
    <xf numFmtId="2" fontId="1" fillId="4" borderId="3" xfId="0" applyNumberFormat="1" applyFont="1" applyFill="1" applyBorder="1" applyAlignment="1">
      <alignment horizontal="center" vertical="center" wrapText="1"/>
    </xf>
    <xf numFmtId="2" fontId="1" fillId="4" borderId="4" xfId="0" applyNumberFormat="1" applyFont="1" applyFill="1" applyBorder="1" applyAlignment="1">
      <alignment horizontal="center" vertical="center" wrapText="1"/>
    </xf>
    <xf numFmtId="1" fontId="1" fillId="4" borderId="2" xfId="0" applyNumberFormat="1" applyFont="1" applyFill="1" applyBorder="1" applyAlignment="1">
      <alignment horizontal="center" vertical="center" wrapText="1"/>
    </xf>
    <xf numFmtId="1" fontId="1" fillId="4" borderId="3" xfId="0" applyNumberFormat="1" applyFont="1" applyFill="1" applyBorder="1" applyAlignment="1">
      <alignment horizontal="center" vertical="center" wrapText="1"/>
    </xf>
    <xf numFmtId="1" fontId="1" fillId="4" borderId="4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66" fontId="1" fillId="3" borderId="15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2FC24"/>
      <color rgb="FF00CC00"/>
      <color rgb="FFFD35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310405</xdr:colOff>
      <xdr:row>0</xdr:row>
      <xdr:rowOff>57149</xdr:rowOff>
    </xdr:from>
    <xdr:to>
      <xdr:col>10</xdr:col>
      <xdr:colOff>26837</xdr:colOff>
      <xdr:row>5</xdr:row>
      <xdr:rowOff>144990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/>
      </xdr:blipFill>
      <xdr:spPr>
        <a:xfrm>
          <a:off x="8244170" y="57149"/>
          <a:ext cx="792196" cy="10403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310405</xdr:colOff>
      <xdr:row>0</xdr:row>
      <xdr:rowOff>57149</xdr:rowOff>
    </xdr:from>
    <xdr:to>
      <xdr:col>10</xdr:col>
      <xdr:colOff>179236</xdr:colOff>
      <xdr:row>5</xdr:row>
      <xdr:rowOff>144990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/>
      </xdr:blipFill>
      <xdr:spPr>
        <a:xfrm>
          <a:off x="8225680" y="57149"/>
          <a:ext cx="783232" cy="1040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0"/>
  <sheetViews>
    <sheetView zoomScale="85" zoomScaleNormal="85" workbookViewId="0">
      <selection activeCell="AA21" sqref="AA21"/>
    </sheetView>
  </sheetViews>
  <sheetFormatPr defaultRowHeight="15" x14ac:dyDescent="0.25"/>
  <cols>
    <col min="1" max="1" width="16.28515625" customWidth="1"/>
    <col min="2" max="2" width="19.85546875" customWidth="1"/>
    <col min="3" max="3" width="19.28515625" customWidth="1"/>
    <col min="4" max="4" width="19.140625" bestFit="1" customWidth="1"/>
    <col min="5" max="5" width="20.140625" customWidth="1"/>
    <col min="6" max="36" width="8" bestFit="1" customWidth="1"/>
    <col min="37" max="37" width="14.5703125" customWidth="1"/>
    <col min="38" max="38" width="11.42578125" customWidth="1"/>
  </cols>
  <sheetData>
    <row r="1" spans="1:38" ht="15" customHeight="1" x14ac:dyDescent="0.25">
      <c r="A1" s="71" t="s">
        <v>28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</row>
    <row r="2" spans="1:38" ht="15" customHeight="1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</row>
    <row r="3" spans="1:38" ht="15" customHeight="1" x14ac:dyDescent="0.2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</row>
    <row r="4" spans="1:38" ht="15" customHeight="1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</row>
    <row r="5" spans="1:38" ht="15" customHeight="1" x14ac:dyDescent="0.25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</row>
    <row r="6" spans="1:38" ht="15" customHeight="1" x14ac:dyDescent="0.25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</row>
    <row r="7" spans="1:38" x14ac:dyDescent="0.25">
      <c r="A7" s="81" t="s">
        <v>0</v>
      </c>
      <c r="B7" s="76" t="s">
        <v>32</v>
      </c>
      <c r="C7" s="81" t="s">
        <v>31</v>
      </c>
      <c r="D7" s="81" t="s">
        <v>7</v>
      </c>
      <c r="E7" s="81" t="s">
        <v>6</v>
      </c>
      <c r="F7" s="78" t="s">
        <v>5</v>
      </c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80"/>
      <c r="AJ7" s="26"/>
      <c r="AK7" s="76" t="s">
        <v>8</v>
      </c>
      <c r="AL7" s="35" t="s">
        <v>26</v>
      </c>
    </row>
    <row r="8" spans="1:38" x14ac:dyDescent="0.25">
      <c r="A8" s="82"/>
      <c r="B8" s="77"/>
      <c r="C8" s="82"/>
      <c r="D8" s="82"/>
      <c r="E8" s="82"/>
      <c r="F8" s="3">
        <v>45139</v>
      </c>
      <c r="G8" s="3">
        <v>45140</v>
      </c>
      <c r="H8" s="3">
        <v>45141</v>
      </c>
      <c r="I8" s="3">
        <v>45142</v>
      </c>
      <c r="J8" s="3">
        <v>45143</v>
      </c>
      <c r="K8" s="3">
        <v>45144</v>
      </c>
      <c r="L8" s="3">
        <v>45145</v>
      </c>
      <c r="M8" s="3">
        <v>45146</v>
      </c>
      <c r="N8" s="3">
        <v>45147</v>
      </c>
      <c r="O8" s="3">
        <v>45148</v>
      </c>
      <c r="P8" s="3">
        <v>45149</v>
      </c>
      <c r="Q8" s="3">
        <v>45150</v>
      </c>
      <c r="R8" s="3">
        <v>45151</v>
      </c>
      <c r="S8" s="3">
        <v>45152</v>
      </c>
      <c r="T8" s="3">
        <v>45153</v>
      </c>
      <c r="U8" s="3">
        <v>45154</v>
      </c>
      <c r="V8" s="3">
        <v>45155</v>
      </c>
      <c r="W8" s="3">
        <v>45156</v>
      </c>
      <c r="X8" s="3">
        <v>45157</v>
      </c>
      <c r="Y8" s="3">
        <v>45158</v>
      </c>
      <c r="Z8" s="3">
        <v>45159</v>
      </c>
      <c r="AA8" s="3">
        <v>45160</v>
      </c>
      <c r="AB8" s="3">
        <v>45161</v>
      </c>
      <c r="AC8" s="3">
        <v>45162</v>
      </c>
      <c r="AD8" s="3">
        <v>45163</v>
      </c>
      <c r="AE8" s="3">
        <v>45164</v>
      </c>
      <c r="AF8" s="3">
        <v>45165</v>
      </c>
      <c r="AG8" s="3">
        <v>45166</v>
      </c>
      <c r="AH8" s="3">
        <v>45167</v>
      </c>
      <c r="AI8" s="3">
        <v>45168</v>
      </c>
      <c r="AJ8" s="3">
        <v>45169</v>
      </c>
      <c r="AK8" s="77"/>
      <c r="AL8" s="35"/>
    </row>
    <row r="9" spans="1:38" x14ac:dyDescent="0.25">
      <c r="A9" s="30" t="s">
        <v>1</v>
      </c>
      <c r="B9" s="1" t="s">
        <v>2</v>
      </c>
      <c r="C9" s="1">
        <v>20230727004</v>
      </c>
      <c r="D9" s="29">
        <v>800</v>
      </c>
      <c r="E9" s="1">
        <v>802.8</v>
      </c>
      <c r="G9" s="2">
        <v>59.57</v>
      </c>
      <c r="H9" s="2">
        <f>B40</f>
        <v>39.979999999999997</v>
      </c>
      <c r="I9" s="2">
        <v>59.49</v>
      </c>
      <c r="J9" s="2">
        <f>B56</f>
        <v>38.700000000000003</v>
      </c>
      <c r="K9" s="2"/>
      <c r="L9" s="2">
        <f>B64</f>
        <v>51.87</v>
      </c>
      <c r="M9" s="2">
        <f>B72</f>
        <v>4.3000000000000007</v>
      </c>
      <c r="N9" s="2"/>
      <c r="O9" s="2"/>
      <c r="P9" s="2"/>
      <c r="Q9" s="2"/>
      <c r="R9" s="2"/>
      <c r="S9" s="2"/>
      <c r="T9" s="2">
        <f>B101</f>
        <v>131.00000000000003</v>
      </c>
      <c r="U9" s="2">
        <f>B111</f>
        <v>141.51999999999998</v>
      </c>
      <c r="V9" s="2"/>
      <c r="W9" s="2"/>
      <c r="X9" s="2"/>
      <c r="Y9" s="2"/>
      <c r="Z9" s="2">
        <f>B122</f>
        <v>106.89999999999999</v>
      </c>
      <c r="AA9" s="2">
        <f>B132</f>
        <v>72.259999999999991</v>
      </c>
      <c r="AB9" s="2"/>
      <c r="AC9" s="2"/>
      <c r="AD9" s="2">
        <f>B148</f>
        <v>81.020000000000024</v>
      </c>
      <c r="AE9" s="2"/>
      <c r="AF9" s="2"/>
      <c r="AG9" s="2"/>
      <c r="AH9" s="2"/>
      <c r="AI9" s="2">
        <f>B172</f>
        <v>30.76</v>
      </c>
      <c r="AJ9" s="2"/>
      <c r="AK9" s="7">
        <f>SUM(F9:AJ9)</f>
        <v>817.37</v>
      </c>
      <c r="AL9" s="18">
        <f>SUM(AK9-D9)</f>
        <v>17.370000000000005</v>
      </c>
    </row>
    <row r="10" spans="1:38" x14ac:dyDescent="0.25">
      <c r="A10" s="31" t="s">
        <v>46</v>
      </c>
      <c r="B10" s="2" t="s">
        <v>9</v>
      </c>
      <c r="C10" s="2">
        <v>20230727003</v>
      </c>
      <c r="D10" s="18">
        <v>800</v>
      </c>
      <c r="E10" s="2">
        <v>802.8</v>
      </c>
      <c r="F10" s="2"/>
      <c r="G10" s="2"/>
      <c r="H10" s="2"/>
      <c r="I10" s="2">
        <f>D48</f>
        <v>27.980000000000004</v>
      </c>
      <c r="J10" s="2">
        <f>D56</f>
        <v>54.059999999999995</v>
      </c>
      <c r="K10" s="2"/>
      <c r="L10" s="2">
        <f>D64</f>
        <v>52.75</v>
      </c>
      <c r="M10" s="2">
        <f>D72</f>
        <v>10.4</v>
      </c>
      <c r="N10" s="2"/>
      <c r="O10" s="2"/>
      <c r="P10" s="2"/>
      <c r="Q10" s="2"/>
      <c r="R10" s="2"/>
      <c r="S10" s="2"/>
      <c r="T10" s="2">
        <f>D101</f>
        <v>113.02000000000002</v>
      </c>
      <c r="U10" s="2">
        <f>D111</f>
        <v>124.68</v>
      </c>
      <c r="V10" s="2"/>
      <c r="W10" s="2"/>
      <c r="X10" s="2"/>
      <c r="Y10" s="2"/>
      <c r="Z10" s="2">
        <f>D122</f>
        <v>180.85999999999999</v>
      </c>
      <c r="AA10" s="2">
        <f>D132</f>
        <v>127.58000000000001</v>
      </c>
      <c r="AB10" s="2"/>
      <c r="AC10" s="2">
        <f>D140</f>
        <v>102.74</v>
      </c>
      <c r="AD10" s="2">
        <f>D148</f>
        <v>44.96</v>
      </c>
      <c r="AE10" s="2"/>
      <c r="AF10" s="2"/>
      <c r="AG10" s="2"/>
      <c r="AH10" s="2"/>
      <c r="AI10" s="2">
        <f>D172</f>
        <v>3.14</v>
      </c>
      <c r="AJ10" s="2"/>
      <c r="AK10" s="7">
        <f>SUM(F10:AJ10)</f>
        <v>842.17000000000007</v>
      </c>
      <c r="AL10" s="18">
        <f>SUM(AK10-D10)</f>
        <v>42.170000000000073</v>
      </c>
    </row>
    <row r="11" spans="1:38" x14ac:dyDescent="0.25">
      <c r="A11" s="31" t="s">
        <v>45</v>
      </c>
      <c r="B11" s="2" t="s">
        <v>3</v>
      </c>
      <c r="C11" s="2">
        <v>20230727005</v>
      </c>
      <c r="D11" s="7">
        <v>900</v>
      </c>
      <c r="E11" s="2">
        <v>902.7</v>
      </c>
      <c r="F11" s="2"/>
      <c r="G11" s="2"/>
      <c r="H11" s="2"/>
      <c r="I11" s="2"/>
      <c r="J11" s="2"/>
      <c r="K11" s="2"/>
      <c r="L11" s="2"/>
      <c r="M11" s="2">
        <f>F72</f>
        <v>199.35999999999999</v>
      </c>
      <c r="N11" s="2"/>
      <c r="O11" s="2"/>
      <c r="P11" s="2">
        <f>F81</f>
        <v>300.17999999999995</v>
      </c>
      <c r="Q11" s="2"/>
      <c r="R11" s="2"/>
      <c r="S11" s="12">
        <f>F91</f>
        <v>321.91999999999996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>
        <f>F164</f>
        <v>64.039999999999992</v>
      </c>
      <c r="AI11" s="2"/>
      <c r="AJ11" s="2"/>
      <c r="AK11" s="7">
        <f>SUM(F11:AJ11)</f>
        <v>885.49999999999989</v>
      </c>
      <c r="AL11" s="7">
        <f>SUM(AK11-D11)</f>
        <v>-14.500000000000114</v>
      </c>
    </row>
    <row r="12" spans="1:38" x14ac:dyDescent="0.25">
      <c r="A12" s="31" t="s">
        <v>44</v>
      </c>
      <c r="B12" s="2" t="s">
        <v>4</v>
      </c>
      <c r="C12" s="2">
        <v>20230727002</v>
      </c>
      <c r="D12" s="18">
        <v>500</v>
      </c>
      <c r="E12" s="8">
        <v>501.5</v>
      </c>
      <c r="F12" s="2"/>
      <c r="G12" s="2"/>
      <c r="H12" s="2"/>
      <c r="I12" s="2"/>
      <c r="J12" s="2"/>
      <c r="K12" s="2"/>
      <c r="L12" s="2"/>
      <c r="M12" s="2">
        <f>K72</f>
        <v>207.06</v>
      </c>
      <c r="N12" s="2"/>
      <c r="O12" s="2"/>
      <c r="P12" s="2">
        <f>K81</f>
        <v>180.78</v>
      </c>
      <c r="Q12" s="2"/>
      <c r="R12" s="2"/>
      <c r="S12" s="2">
        <f>K91</f>
        <v>191.64000000000001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>
        <f>K156</f>
        <v>135.52000000000001</v>
      </c>
      <c r="AH12" s="2">
        <f>K164</f>
        <v>63.88</v>
      </c>
      <c r="AI12" s="2">
        <f>K172</f>
        <v>8.5399999999999991</v>
      </c>
      <c r="AJ12" s="2"/>
      <c r="AK12" s="15">
        <f>SUM(F12:AJ12)</f>
        <v>787.42</v>
      </c>
      <c r="AL12" s="18">
        <f>SUM(AK12-D12)</f>
        <v>287.41999999999996</v>
      </c>
    </row>
    <row r="13" spans="1:38" s="20" customFormat="1" x14ac:dyDescent="0.25">
      <c r="A13" s="32" t="s">
        <v>43</v>
      </c>
      <c r="B13" s="2" t="s">
        <v>25</v>
      </c>
      <c r="C13" s="8">
        <v>20230809001</v>
      </c>
      <c r="D13" s="7">
        <v>500</v>
      </c>
      <c r="E13" s="2">
        <v>502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>
        <f>P132</f>
        <v>26.280000000000005</v>
      </c>
      <c r="AB13" s="2"/>
      <c r="AC13" s="2">
        <f>P140</f>
        <v>69.570000000000007</v>
      </c>
      <c r="AD13" s="2">
        <f>P148</f>
        <v>65.839999999999989</v>
      </c>
      <c r="AE13" s="2"/>
      <c r="AF13" s="2"/>
      <c r="AG13" s="2">
        <f>P156</f>
        <v>60.92</v>
      </c>
      <c r="AH13" s="2">
        <f>P164</f>
        <v>48.68</v>
      </c>
      <c r="AI13" s="2">
        <f>P172</f>
        <v>90.960000000000008</v>
      </c>
      <c r="AJ13" s="2">
        <f>P180</f>
        <v>89.8</v>
      </c>
      <c r="AK13" s="7">
        <f>SUM(F13:AJ13)</f>
        <v>452.05</v>
      </c>
      <c r="AL13" s="7">
        <f>SUM(AK13-D13)</f>
        <v>-47.949999999999989</v>
      </c>
    </row>
    <row r="16" spans="1:38" x14ac:dyDescent="0.25">
      <c r="D16" s="9"/>
    </row>
    <row r="19" spans="1:20" ht="15" customHeight="1" x14ac:dyDescent="0.25">
      <c r="A19" s="83" t="s">
        <v>10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</row>
    <row r="20" spans="1:20" ht="15" customHeight="1" x14ac:dyDescent="0.25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</row>
    <row r="21" spans="1:20" ht="15" customHeight="1" x14ac:dyDescent="0.25">
      <c r="A21" s="84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</row>
    <row r="22" spans="1:20" x14ac:dyDescent="0.25">
      <c r="A22" s="61" t="s">
        <v>11</v>
      </c>
      <c r="B22" s="61" t="s">
        <v>0</v>
      </c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</row>
    <row r="23" spans="1:20" x14ac:dyDescent="0.25">
      <c r="A23" s="61"/>
      <c r="B23" s="69" t="s">
        <v>1</v>
      </c>
      <c r="C23" s="69"/>
      <c r="D23" s="69" t="s">
        <v>46</v>
      </c>
      <c r="E23" s="69"/>
      <c r="F23" s="69" t="s">
        <v>45</v>
      </c>
      <c r="G23" s="69"/>
      <c r="H23" s="69"/>
      <c r="I23" s="69"/>
      <c r="J23" s="69"/>
      <c r="K23" s="69" t="s">
        <v>44</v>
      </c>
      <c r="L23" s="69"/>
      <c r="M23" s="69"/>
      <c r="N23" s="69"/>
      <c r="O23" s="69"/>
      <c r="P23" s="62" t="s">
        <v>43</v>
      </c>
      <c r="Q23" s="62"/>
      <c r="R23" s="62"/>
      <c r="S23" s="62"/>
      <c r="T23" s="62"/>
    </row>
    <row r="24" spans="1:20" x14ac:dyDescent="0.25">
      <c r="A24" s="61"/>
      <c r="B24" s="61" t="s">
        <v>12</v>
      </c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</row>
    <row r="25" spans="1:20" x14ac:dyDescent="0.25">
      <c r="A25" s="36">
        <v>45140</v>
      </c>
      <c r="B25" s="37" t="s">
        <v>13</v>
      </c>
      <c r="C25" s="37"/>
      <c r="D25" s="38"/>
      <c r="E25" s="39"/>
      <c r="F25" s="38"/>
      <c r="G25" s="44"/>
      <c r="H25" s="44"/>
      <c r="I25" s="44"/>
      <c r="J25" s="39"/>
      <c r="K25" s="38"/>
      <c r="L25" s="44"/>
      <c r="M25" s="44"/>
      <c r="N25" s="44"/>
      <c r="O25" s="39"/>
      <c r="P25" s="37"/>
      <c r="Q25" s="37"/>
      <c r="R25" s="37"/>
      <c r="S25" s="37"/>
      <c r="T25" s="37"/>
    </row>
    <row r="26" spans="1:20" x14ac:dyDescent="0.25">
      <c r="A26" s="36"/>
      <c r="B26" s="37"/>
      <c r="C26" s="37"/>
      <c r="D26" s="40"/>
      <c r="E26" s="41"/>
      <c r="F26" s="40"/>
      <c r="G26" s="45"/>
      <c r="H26" s="45"/>
      <c r="I26" s="45"/>
      <c r="J26" s="41"/>
      <c r="K26" s="40"/>
      <c r="L26" s="45"/>
      <c r="M26" s="45"/>
      <c r="N26" s="45"/>
      <c r="O26" s="41"/>
      <c r="P26" s="37"/>
      <c r="Q26" s="37"/>
      <c r="R26" s="37"/>
      <c r="S26" s="37"/>
      <c r="T26" s="37"/>
    </row>
    <row r="27" spans="1:20" x14ac:dyDescent="0.25">
      <c r="A27" s="36"/>
      <c r="B27" s="37"/>
      <c r="C27" s="37"/>
      <c r="D27" s="40"/>
      <c r="E27" s="41"/>
      <c r="F27" s="40"/>
      <c r="G27" s="45"/>
      <c r="H27" s="45"/>
      <c r="I27" s="45"/>
      <c r="J27" s="41"/>
      <c r="K27" s="40"/>
      <c r="L27" s="45"/>
      <c r="M27" s="45"/>
      <c r="N27" s="45"/>
      <c r="O27" s="41"/>
      <c r="P27" s="37"/>
      <c r="Q27" s="37"/>
      <c r="R27" s="37"/>
      <c r="S27" s="37"/>
      <c r="T27" s="37"/>
    </row>
    <row r="28" spans="1:20" x14ac:dyDescent="0.25">
      <c r="A28" s="36"/>
      <c r="B28" s="37"/>
      <c r="C28" s="37"/>
      <c r="D28" s="40"/>
      <c r="E28" s="41"/>
      <c r="F28" s="40"/>
      <c r="G28" s="45"/>
      <c r="H28" s="45"/>
      <c r="I28" s="45"/>
      <c r="J28" s="41"/>
      <c r="K28" s="40"/>
      <c r="L28" s="45"/>
      <c r="M28" s="45"/>
      <c r="N28" s="45"/>
      <c r="O28" s="41"/>
      <c r="P28" s="37"/>
      <c r="Q28" s="37"/>
      <c r="R28" s="37"/>
      <c r="S28" s="37"/>
      <c r="T28" s="37"/>
    </row>
    <row r="29" spans="1:20" x14ac:dyDescent="0.25">
      <c r="A29" s="36"/>
      <c r="B29" s="37"/>
      <c r="C29" s="37"/>
      <c r="D29" s="40"/>
      <c r="E29" s="41"/>
      <c r="F29" s="40"/>
      <c r="G29" s="45"/>
      <c r="H29" s="45"/>
      <c r="I29" s="45"/>
      <c r="J29" s="41"/>
      <c r="K29" s="40"/>
      <c r="L29" s="45"/>
      <c r="M29" s="45"/>
      <c r="N29" s="45"/>
      <c r="O29" s="41"/>
      <c r="P29" s="37"/>
      <c r="Q29" s="37"/>
      <c r="R29" s="37"/>
      <c r="S29" s="37"/>
      <c r="T29" s="37"/>
    </row>
    <row r="30" spans="1:20" x14ac:dyDescent="0.25">
      <c r="A30" s="36"/>
      <c r="B30" s="37"/>
      <c r="C30" s="37"/>
      <c r="D30" s="42"/>
      <c r="E30" s="43"/>
      <c r="F30" s="42"/>
      <c r="G30" s="46"/>
      <c r="H30" s="46"/>
      <c r="I30" s="46"/>
      <c r="J30" s="43"/>
      <c r="K30" s="42"/>
      <c r="L30" s="46"/>
      <c r="M30" s="46"/>
      <c r="N30" s="46"/>
      <c r="O30" s="43"/>
      <c r="P30" s="37"/>
      <c r="Q30" s="37"/>
      <c r="R30" s="37"/>
      <c r="S30" s="37"/>
      <c r="T30" s="37"/>
    </row>
    <row r="31" spans="1:20" x14ac:dyDescent="0.25">
      <c r="A31" s="5" t="s">
        <v>22</v>
      </c>
      <c r="B31" s="73">
        <v>0</v>
      </c>
      <c r="C31" s="74"/>
      <c r="D31" s="73"/>
      <c r="E31" s="74"/>
      <c r="F31" s="73"/>
      <c r="G31" s="75"/>
      <c r="H31" s="75"/>
      <c r="I31" s="75"/>
      <c r="J31" s="74"/>
      <c r="K31" s="73"/>
      <c r="L31" s="75"/>
      <c r="M31" s="75"/>
      <c r="N31" s="75"/>
      <c r="O31" s="74"/>
      <c r="P31" s="50"/>
      <c r="Q31" s="50"/>
      <c r="R31" s="50"/>
      <c r="S31" s="50"/>
      <c r="T31" s="50"/>
    </row>
    <row r="32" spans="1:20" x14ac:dyDescent="0.25">
      <c r="A32" s="4" t="s">
        <v>14</v>
      </c>
      <c r="B32" s="34">
        <f>2.18 + 0.8 + 5.66 + 5.46 + 6.21 + 0.3 + 2.38 + 0.76 + 0.86 + 3.44 + 4.8 + 2.14 + 1.52 + 1.82 + 1.56 + 1.84 + 3.96 + 0.66 + 5.88 + 5.94 + 1.08 + 0.08 + 0.1 + 0.14</f>
        <v>59.570000000000007</v>
      </c>
      <c r="C32" s="34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35"/>
      <c r="Q32" s="35"/>
      <c r="R32" s="35"/>
      <c r="S32" s="35"/>
      <c r="T32" s="35"/>
    </row>
    <row r="33" spans="1:20" x14ac:dyDescent="0.25">
      <c r="A33" s="36">
        <v>45141</v>
      </c>
      <c r="B33" s="37" t="s">
        <v>27</v>
      </c>
      <c r="C33" s="37"/>
      <c r="D33" s="38"/>
      <c r="E33" s="39"/>
      <c r="F33" s="38"/>
      <c r="G33" s="44"/>
      <c r="H33" s="44"/>
      <c r="I33" s="44"/>
      <c r="J33" s="39"/>
      <c r="K33" s="38"/>
      <c r="L33" s="44"/>
      <c r="M33" s="44"/>
      <c r="N33" s="44"/>
      <c r="O33" s="39"/>
      <c r="P33" s="37"/>
      <c r="Q33" s="37"/>
      <c r="R33" s="37"/>
      <c r="S33" s="37"/>
      <c r="T33" s="37"/>
    </row>
    <row r="34" spans="1:20" x14ac:dyDescent="0.25">
      <c r="A34" s="36"/>
      <c r="B34" s="37"/>
      <c r="C34" s="37"/>
      <c r="D34" s="40"/>
      <c r="E34" s="41"/>
      <c r="F34" s="40"/>
      <c r="G34" s="45"/>
      <c r="H34" s="45"/>
      <c r="I34" s="45"/>
      <c r="J34" s="41"/>
      <c r="K34" s="40"/>
      <c r="L34" s="45"/>
      <c r="M34" s="45"/>
      <c r="N34" s="45"/>
      <c r="O34" s="41"/>
      <c r="P34" s="37"/>
      <c r="Q34" s="37"/>
      <c r="R34" s="37"/>
      <c r="S34" s="37"/>
      <c r="T34" s="37"/>
    </row>
    <row r="35" spans="1:20" x14ac:dyDescent="0.25">
      <c r="A35" s="36"/>
      <c r="B35" s="37"/>
      <c r="C35" s="37"/>
      <c r="D35" s="40"/>
      <c r="E35" s="41"/>
      <c r="F35" s="40"/>
      <c r="G35" s="45"/>
      <c r="H35" s="45"/>
      <c r="I35" s="45"/>
      <c r="J35" s="41"/>
      <c r="K35" s="40"/>
      <c r="L35" s="45"/>
      <c r="M35" s="45"/>
      <c r="N35" s="45"/>
      <c r="O35" s="41"/>
      <c r="P35" s="37"/>
      <c r="Q35" s="37"/>
      <c r="R35" s="37"/>
      <c r="S35" s="37"/>
      <c r="T35" s="37"/>
    </row>
    <row r="36" spans="1:20" x14ac:dyDescent="0.25">
      <c r="A36" s="36"/>
      <c r="B36" s="37"/>
      <c r="C36" s="37"/>
      <c r="D36" s="40"/>
      <c r="E36" s="41"/>
      <c r="F36" s="40"/>
      <c r="G36" s="45"/>
      <c r="H36" s="45"/>
      <c r="I36" s="45"/>
      <c r="J36" s="41"/>
      <c r="K36" s="40"/>
      <c r="L36" s="45"/>
      <c r="M36" s="45"/>
      <c r="N36" s="45"/>
      <c r="O36" s="41"/>
      <c r="P36" s="37"/>
      <c r="Q36" s="37"/>
      <c r="R36" s="37"/>
      <c r="S36" s="37"/>
      <c r="T36" s="37"/>
    </row>
    <row r="37" spans="1:20" x14ac:dyDescent="0.25">
      <c r="A37" s="36"/>
      <c r="B37" s="37"/>
      <c r="C37" s="37"/>
      <c r="D37" s="40"/>
      <c r="E37" s="41"/>
      <c r="F37" s="40"/>
      <c r="G37" s="45"/>
      <c r="H37" s="45"/>
      <c r="I37" s="45"/>
      <c r="J37" s="41"/>
      <c r="K37" s="40"/>
      <c r="L37" s="45"/>
      <c r="M37" s="45"/>
      <c r="N37" s="45"/>
      <c r="O37" s="41"/>
      <c r="P37" s="37"/>
      <c r="Q37" s="37"/>
      <c r="R37" s="37"/>
      <c r="S37" s="37"/>
      <c r="T37" s="37"/>
    </row>
    <row r="38" spans="1:20" x14ac:dyDescent="0.25">
      <c r="A38" s="36"/>
      <c r="B38" s="37"/>
      <c r="C38" s="37"/>
      <c r="D38" s="42"/>
      <c r="E38" s="43"/>
      <c r="F38" s="42"/>
      <c r="G38" s="46"/>
      <c r="H38" s="46"/>
      <c r="I38" s="46"/>
      <c r="J38" s="43"/>
      <c r="K38" s="42"/>
      <c r="L38" s="46"/>
      <c r="M38" s="46"/>
      <c r="N38" s="46"/>
      <c r="O38" s="43"/>
      <c r="P38" s="37"/>
      <c r="Q38" s="37"/>
      <c r="R38" s="37"/>
      <c r="S38" s="37"/>
      <c r="T38" s="37"/>
    </row>
    <row r="39" spans="1:20" x14ac:dyDescent="0.25">
      <c r="A39" s="6" t="s">
        <v>22</v>
      </c>
      <c r="B39" s="47">
        <v>0</v>
      </c>
      <c r="C39" s="48"/>
      <c r="D39" s="47"/>
      <c r="E39" s="48"/>
      <c r="F39" s="47"/>
      <c r="G39" s="49"/>
      <c r="H39" s="49"/>
      <c r="I39" s="49"/>
      <c r="J39" s="48"/>
      <c r="K39" s="47"/>
      <c r="L39" s="49"/>
      <c r="M39" s="49"/>
      <c r="N39" s="49"/>
      <c r="O39" s="48"/>
      <c r="P39" s="50"/>
      <c r="Q39" s="50"/>
      <c r="R39" s="50"/>
      <c r="S39" s="50"/>
      <c r="T39" s="50"/>
    </row>
    <row r="40" spans="1:20" x14ac:dyDescent="0.25">
      <c r="A40" s="4" t="s">
        <v>14</v>
      </c>
      <c r="B40" s="34">
        <f>1.42 + 1.72 + 1.78 + 0.68 + 2.34 + 0.46 + 1.02 + 1.12 + 5.58 + 1.28 + 3.24 + 0.56 + 0.56 + 8.48 + 0.46 + 1.18 + 8.1</f>
        <v>39.979999999999997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5"/>
      <c r="Q40" s="35"/>
      <c r="R40" s="35"/>
      <c r="S40" s="35"/>
      <c r="T40" s="35"/>
    </row>
    <row r="41" spans="1:20" x14ac:dyDescent="0.25">
      <c r="A41" s="36">
        <v>45142</v>
      </c>
      <c r="B41" s="37" t="s">
        <v>15</v>
      </c>
      <c r="C41" s="37"/>
      <c r="D41" s="38" t="s">
        <v>24</v>
      </c>
      <c r="E41" s="39"/>
      <c r="F41" s="38"/>
      <c r="G41" s="44"/>
      <c r="H41" s="44"/>
      <c r="I41" s="44"/>
      <c r="J41" s="39"/>
      <c r="K41" s="38"/>
      <c r="L41" s="44"/>
      <c r="M41" s="44"/>
      <c r="N41" s="44"/>
      <c r="O41" s="39"/>
      <c r="P41" s="37"/>
      <c r="Q41" s="37"/>
      <c r="R41" s="37"/>
      <c r="S41" s="37"/>
      <c r="T41" s="37"/>
    </row>
    <row r="42" spans="1:20" x14ac:dyDescent="0.25">
      <c r="A42" s="36"/>
      <c r="B42" s="37"/>
      <c r="C42" s="37"/>
      <c r="D42" s="40"/>
      <c r="E42" s="41"/>
      <c r="F42" s="40"/>
      <c r="G42" s="45"/>
      <c r="H42" s="45"/>
      <c r="I42" s="45"/>
      <c r="J42" s="41"/>
      <c r="K42" s="40"/>
      <c r="L42" s="45"/>
      <c r="M42" s="45"/>
      <c r="N42" s="45"/>
      <c r="O42" s="41"/>
      <c r="P42" s="37"/>
      <c r="Q42" s="37"/>
      <c r="R42" s="37"/>
      <c r="S42" s="37"/>
      <c r="T42" s="37"/>
    </row>
    <row r="43" spans="1:20" x14ac:dyDescent="0.25">
      <c r="A43" s="36"/>
      <c r="B43" s="37"/>
      <c r="C43" s="37"/>
      <c r="D43" s="40"/>
      <c r="E43" s="41"/>
      <c r="F43" s="40"/>
      <c r="G43" s="45"/>
      <c r="H43" s="45"/>
      <c r="I43" s="45"/>
      <c r="J43" s="41"/>
      <c r="K43" s="40"/>
      <c r="L43" s="45"/>
      <c r="M43" s="45"/>
      <c r="N43" s="45"/>
      <c r="O43" s="41"/>
      <c r="P43" s="37"/>
      <c r="Q43" s="37"/>
      <c r="R43" s="37"/>
      <c r="S43" s="37"/>
      <c r="T43" s="37"/>
    </row>
    <row r="44" spans="1:20" x14ac:dyDescent="0.25">
      <c r="A44" s="36"/>
      <c r="B44" s="37"/>
      <c r="C44" s="37"/>
      <c r="D44" s="40"/>
      <c r="E44" s="41"/>
      <c r="F44" s="40"/>
      <c r="G44" s="45"/>
      <c r="H44" s="45"/>
      <c r="I44" s="45"/>
      <c r="J44" s="41"/>
      <c r="K44" s="40"/>
      <c r="L44" s="45"/>
      <c r="M44" s="45"/>
      <c r="N44" s="45"/>
      <c r="O44" s="41"/>
      <c r="P44" s="37"/>
      <c r="Q44" s="37"/>
      <c r="R44" s="37"/>
      <c r="S44" s="37"/>
      <c r="T44" s="37"/>
    </row>
    <row r="45" spans="1:20" x14ac:dyDescent="0.25">
      <c r="A45" s="36"/>
      <c r="B45" s="37"/>
      <c r="C45" s="37"/>
      <c r="D45" s="40"/>
      <c r="E45" s="41"/>
      <c r="F45" s="40"/>
      <c r="G45" s="45"/>
      <c r="H45" s="45"/>
      <c r="I45" s="45"/>
      <c r="J45" s="41"/>
      <c r="K45" s="40"/>
      <c r="L45" s="45"/>
      <c r="M45" s="45"/>
      <c r="N45" s="45"/>
      <c r="O45" s="41"/>
      <c r="P45" s="37"/>
      <c r="Q45" s="37"/>
      <c r="R45" s="37"/>
      <c r="S45" s="37"/>
      <c r="T45" s="37"/>
    </row>
    <row r="46" spans="1:20" x14ac:dyDescent="0.25">
      <c r="A46" s="36"/>
      <c r="B46" s="37"/>
      <c r="C46" s="37"/>
      <c r="D46" s="42"/>
      <c r="E46" s="43"/>
      <c r="F46" s="42"/>
      <c r="G46" s="46"/>
      <c r="H46" s="46"/>
      <c r="I46" s="46"/>
      <c r="J46" s="43"/>
      <c r="K46" s="42"/>
      <c r="L46" s="46"/>
      <c r="M46" s="46"/>
      <c r="N46" s="46"/>
      <c r="O46" s="43"/>
      <c r="P46" s="37"/>
      <c r="Q46" s="37"/>
      <c r="R46" s="37"/>
      <c r="S46" s="37"/>
      <c r="T46" s="37"/>
    </row>
    <row r="47" spans="1:20" x14ac:dyDescent="0.25">
      <c r="A47" s="6" t="s">
        <v>22</v>
      </c>
      <c r="B47" s="47">
        <v>0</v>
      </c>
      <c r="C47" s="48"/>
      <c r="D47" s="47">
        <v>0.38</v>
      </c>
      <c r="E47" s="48"/>
      <c r="F47" s="47"/>
      <c r="G47" s="49"/>
      <c r="H47" s="49"/>
      <c r="I47" s="49"/>
      <c r="J47" s="48"/>
      <c r="K47" s="47"/>
      <c r="L47" s="49"/>
      <c r="M47" s="49"/>
      <c r="N47" s="49"/>
      <c r="O47" s="48"/>
      <c r="P47" s="50"/>
      <c r="Q47" s="50"/>
      <c r="R47" s="50"/>
      <c r="S47" s="50"/>
      <c r="T47" s="50"/>
    </row>
    <row r="48" spans="1:20" x14ac:dyDescent="0.25">
      <c r="A48" s="4" t="s">
        <v>14</v>
      </c>
      <c r="B48" s="34">
        <f>3.88 + 0.24 + 3.32 + 0.8 + 4.7 + 3.59 + 3.98 + 0.7 + 0.32 + 2.68 + 0.98 + 0.84 + 2.94 + 7.4 + 4.7 + 3.64 + 3.98 + 3.28 + 7.52</f>
        <v>59.490000000000009</v>
      </c>
      <c r="C48" s="34"/>
      <c r="D48" s="34">
        <f>0.32 + 0.32 + 0.34 + 0.34 + 6.46 + 6.28 + 6.22 + 6.44 + 1.26</f>
        <v>27.980000000000004</v>
      </c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5"/>
      <c r="Q48" s="35"/>
      <c r="R48" s="35"/>
      <c r="S48" s="35"/>
      <c r="T48" s="35"/>
    </row>
    <row r="49" spans="1:20" x14ac:dyDescent="0.25">
      <c r="A49" s="36">
        <v>45143</v>
      </c>
      <c r="B49" s="37" t="s">
        <v>16</v>
      </c>
      <c r="C49" s="37"/>
      <c r="D49" s="38" t="s">
        <v>17</v>
      </c>
      <c r="E49" s="39"/>
      <c r="F49" s="38"/>
      <c r="G49" s="44"/>
      <c r="H49" s="44"/>
      <c r="I49" s="44"/>
      <c r="J49" s="39"/>
      <c r="K49" s="38"/>
      <c r="L49" s="44"/>
      <c r="M49" s="44"/>
      <c r="N49" s="44"/>
      <c r="O49" s="39"/>
      <c r="P49" s="37"/>
      <c r="Q49" s="37"/>
      <c r="R49" s="37"/>
      <c r="S49" s="37"/>
      <c r="T49" s="37"/>
    </row>
    <row r="50" spans="1:20" x14ac:dyDescent="0.25">
      <c r="A50" s="36"/>
      <c r="B50" s="37"/>
      <c r="C50" s="37"/>
      <c r="D50" s="40"/>
      <c r="E50" s="41"/>
      <c r="F50" s="40"/>
      <c r="G50" s="45"/>
      <c r="H50" s="45"/>
      <c r="I50" s="45"/>
      <c r="J50" s="41"/>
      <c r="K50" s="40"/>
      <c r="L50" s="45"/>
      <c r="M50" s="45"/>
      <c r="N50" s="45"/>
      <c r="O50" s="41"/>
      <c r="P50" s="37"/>
      <c r="Q50" s="37"/>
      <c r="R50" s="37"/>
      <c r="S50" s="37"/>
      <c r="T50" s="37"/>
    </row>
    <row r="51" spans="1:20" x14ac:dyDescent="0.25">
      <c r="A51" s="36"/>
      <c r="B51" s="37"/>
      <c r="C51" s="37"/>
      <c r="D51" s="40"/>
      <c r="E51" s="41"/>
      <c r="F51" s="40"/>
      <c r="G51" s="45"/>
      <c r="H51" s="45"/>
      <c r="I51" s="45"/>
      <c r="J51" s="41"/>
      <c r="K51" s="40"/>
      <c r="L51" s="45"/>
      <c r="M51" s="45"/>
      <c r="N51" s="45"/>
      <c r="O51" s="41"/>
      <c r="P51" s="37"/>
      <c r="Q51" s="37"/>
      <c r="R51" s="37"/>
      <c r="S51" s="37"/>
      <c r="T51" s="37"/>
    </row>
    <row r="52" spans="1:20" x14ac:dyDescent="0.25">
      <c r="A52" s="36"/>
      <c r="B52" s="37"/>
      <c r="C52" s="37"/>
      <c r="D52" s="40"/>
      <c r="E52" s="41"/>
      <c r="F52" s="40"/>
      <c r="G52" s="45"/>
      <c r="H52" s="45"/>
      <c r="I52" s="45"/>
      <c r="J52" s="41"/>
      <c r="K52" s="40"/>
      <c r="L52" s="45"/>
      <c r="M52" s="45"/>
      <c r="N52" s="45"/>
      <c r="O52" s="41"/>
      <c r="P52" s="37"/>
      <c r="Q52" s="37"/>
      <c r="R52" s="37"/>
      <c r="S52" s="37"/>
      <c r="T52" s="37"/>
    </row>
    <row r="53" spans="1:20" x14ac:dyDescent="0.25">
      <c r="A53" s="36"/>
      <c r="B53" s="37"/>
      <c r="C53" s="37"/>
      <c r="D53" s="40"/>
      <c r="E53" s="41"/>
      <c r="F53" s="40"/>
      <c r="G53" s="45"/>
      <c r="H53" s="45"/>
      <c r="I53" s="45"/>
      <c r="J53" s="41"/>
      <c r="K53" s="40"/>
      <c r="L53" s="45"/>
      <c r="M53" s="45"/>
      <c r="N53" s="45"/>
      <c r="O53" s="41"/>
      <c r="P53" s="37"/>
      <c r="Q53" s="37"/>
      <c r="R53" s="37"/>
      <c r="S53" s="37"/>
      <c r="T53" s="37"/>
    </row>
    <row r="54" spans="1:20" x14ac:dyDescent="0.25">
      <c r="A54" s="36"/>
      <c r="B54" s="37"/>
      <c r="C54" s="37"/>
      <c r="D54" s="42"/>
      <c r="E54" s="43"/>
      <c r="F54" s="42"/>
      <c r="G54" s="46"/>
      <c r="H54" s="46"/>
      <c r="I54" s="46"/>
      <c r="J54" s="43"/>
      <c r="K54" s="42"/>
      <c r="L54" s="46"/>
      <c r="M54" s="46"/>
      <c r="N54" s="46"/>
      <c r="O54" s="43"/>
      <c r="P54" s="37"/>
      <c r="Q54" s="37"/>
      <c r="R54" s="37"/>
      <c r="S54" s="37"/>
      <c r="T54" s="37"/>
    </row>
    <row r="55" spans="1:20" x14ac:dyDescent="0.25">
      <c r="A55" s="6" t="s">
        <v>22</v>
      </c>
      <c r="B55" s="47">
        <v>0</v>
      </c>
      <c r="C55" s="48"/>
      <c r="D55" s="47">
        <v>0</v>
      </c>
      <c r="E55" s="48"/>
      <c r="F55" s="47"/>
      <c r="G55" s="49"/>
      <c r="H55" s="49"/>
      <c r="I55" s="49"/>
      <c r="J55" s="48"/>
      <c r="K55" s="47"/>
      <c r="L55" s="49"/>
      <c r="M55" s="49"/>
      <c r="N55" s="49"/>
      <c r="O55" s="48"/>
      <c r="P55" s="50"/>
      <c r="Q55" s="50"/>
      <c r="R55" s="50"/>
      <c r="S55" s="50"/>
      <c r="T55" s="50"/>
    </row>
    <row r="56" spans="1:20" x14ac:dyDescent="0.25">
      <c r="A56" s="4" t="s">
        <v>14</v>
      </c>
      <c r="B56" s="34">
        <f>1.78 + 8.46 + 3.42 + 1.74 + 3.46 + 7.74 + 3.7 + 6.58 + 1.82</f>
        <v>38.700000000000003</v>
      </c>
      <c r="C56" s="34"/>
      <c r="D56" s="34">
        <f>0.46 + 0.54 + 2.8 + 2.74 + 0.72 + 1.58 + 4.98 + 8.54 + 7.08 + 7.72 + 6.1 + 3 + 3.06 + 1.66 + 1.18 + 1.58 + 0.32</f>
        <v>54.059999999999995</v>
      </c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5"/>
      <c r="Q56" s="35"/>
      <c r="R56" s="35"/>
      <c r="S56" s="35"/>
      <c r="T56" s="35"/>
    </row>
    <row r="57" spans="1:20" x14ac:dyDescent="0.25">
      <c r="A57" s="36">
        <v>45145</v>
      </c>
      <c r="B57" s="37" t="s">
        <v>18</v>
      </c>
      <c r="C57" s="37"/>
      <c r="D57" s="63" t="s">
        <v>19</v>
      </c>
      <c r="E57" s="64"/>
      <c r="F57" s="38"/>
      <c r="G57" s="44"/>
      <c r="H57" s="44"/>
      <c r="I57" s="44"/>
      <c r="J57" s="39"/>
      <c r="K57" s="38"/>
      <c r="L57" s="44"/>
      <c r="M57" s="44"/>
      <c r="N57" s="44"/>
      <c r="O57" s="39"/>
      <c r="P57" s="37"/>
      <c r="Q57" s="37"/>
      <c r="R57" s="37"/>
      <c r="S57" s="37"/>
      <c r="T57" s="37"/>
    </row>
    <row r="58" spans="1:20" x14ac:dyDescent="0.25">
      <c r="A58" s="36"/>
      <c r="B58" s="37"/>
      <c r="C58" s="37"/>
      <c r="D58" s="65"/>
      <c r="E58" s="66"/>
      <c r="F58" s="40"/>
      <c r="G58" s="45"/>
      <c r="H58" s="45"/>
      <c r="I58" s="45"/>
      <c r="J58" s="41"/>
      <c r="K58" s="40"/>
      <c r="L58" s="45"/>
      <c r="M58" s="45"/>
      <c r="N58" s="45"/>
      <c r="O58" s="41"/>
      <c r="P58" s="37"/>
      <c r="Q58" s="37"/>
      <c r="R58" s="37"/>
      <c r="S58" s="37"/>
      <c r="T58" s="37"/>
    </row>
    <row r="59" spans="1:20" x14ac:dyDescent="0.25">
      <c r="A59" s="36"/>
      <c r="B59" s="37"/>
      <c r="C59" s="37"/>
      <c r="D59" s="65"/>
      <c r="E59" s="66"/>
      <c r="F59" s="40"/>
      <c r="G59" s="45"/>
      <c r="H59" s="45"/>
      <c r="I59" s="45"/>
      <c r="J59" s="41"/>
      <c r="K59" s="40"/>
      <c r="L59" s="45"/>
      <c r="M59" s="45"/>
      <c r="N59" s="45"/>
      <c r="O59" s="41"/>
      <c r="P59" s="37"/>
      <c r="Q59" s="37"/>
      <c r="R59" s="37"/>
      <c r="S59" s="37"/>
      <c r="T59" s="37"/>
    </row>
    <row r="60" spans="1:20" x14ac:dyDescent="0.25">
      <c r="A60" s="36"/>
      <c r="B60" s="37"/>
      <c r="C60" s="37"/>
      <c r="D60" s="65"/>
      <c r="E60" s="66"/>
      <c r="F60" s="40"/>
      <c r="G60" s="45"/>
      <c r="H60" s="45"/>
      <c r="I60" s="45"/>
      <c r="J60" s="41"/>
      <c r="K60" s="40"/>
      <c r="L60" s="45"/>
      <c r="M60" s="45"/>
      <c r="N60" s="45"/>
      <c r="O60" s="41"/>
      <c r="P60" s="37"/>
      <c r="Q60" s="37"/>
      <c r="R60" s="37"/>
      <c r="S60" s="37"/>
      <c r="T60" s="37"/>
    </row>
    <row r="61" spans="1:20" x14ac:dyDescent="0.25">
      <c r="A61" s="36"/>
      <c r="B61" s="37"/>
      <c r="C61" s="37"/>
      <c r="D61" s="65"/>
      <c r="E61" s="66"/>
      <c r="F61" s="40"/>
      <c r="G61" s="45"/>
      <c r="H61" s="45"/>
      <c r="I61" s="45"/>
      <c r="J61" s="41"/>
      <c r="K61" s="40"/>
      <c r="L61" s="45"/>
      <c r="M61" s="45"/>
      <c r="N61" s="45"/>
      <c r="O61" s="41"/>
      <c r="P61" s="37"/>
      <c r="Q61" s="37"/>
      <c r="R61" s="37"/>
      <c r="S61" s="37"/>
      <c r="T61" s="37"/>
    </row>
    <row r="62" spans="1:20" x14ac:dyDescent="0.25">
      <c r="A62" s="36"/>
      <c r="B62" s="37"/>
      <c r="C62" s="37"/>
      <c r="D62" s="67"/>
      <c r="E62" s="68"/>
      <c r="F62" s="42"/>
      <c r="G62" s="46"/>
      <c r="H62" s="46"/>
      <c r="I62" s="46"/>
      <c r="J62" s="43"/>
      <c r="K62" s="42"/>
      <c r="L62" s="46"/>
      <c r="M62" s="46"/>
      <c r="N62" s="46"/>
      <c r="O62" s="43"/>
      <c r="P62" s="37"/>
      <c r="Q62" s="37"/>
      <c r="R62" s="37"/>
      <c r="S62" s="37"/>
      <c r="T62" s="37"/>
    </row>
    <row r="63" spans="1:20" x14ac:dyDescent="0.25">
      <c r="A63" s="6" t="s">
        <v>22</v>
      </c>
      <c r="B63" s="47">
        <v>0</v>
      </c>
      <c r="C63" s="48"/>
      <c r="D63" s="47">
        <v>0</v>
      </c>
      <c r="E63" s="48"/>
      <c r="F63" s="47"/>
      <c r="G63" s="49"/>
      <c r="H63" s="49"/>
      <c r="I63" s="49"/>
      <c r="J63" s="48"/>
      <c r="K63" s="47"/>
      <c r="L63" s="49"/>
      <c r="M63" s="49"/>
      <c r="N63" s="49"/>
      <c r="O63" s="48"/>
      <c r="P63" s="50"/>
      <c r="Q63" s="50"/>
      <c r="R63" s="50"/>
      <c r="S63" s="50"/>
      <c r="T63" s="50"/>
    </row>
    <row r="64" spans="1:20" x14ac:dyDescent="0.25">
      <c r="A64" s="4" t="s">
        <v>14</v>
      </c>
      <c r="B64" s="34">
        <f>0.6 + 3.42 + 3 + 3.74 + 3.82 + 3.78 + 3.82 + 3.3 + 4.24 + 7.73 + 7.66 + 6.76</f>
        <v>51.87</v>
      </c>
      <c r="C64" s="34"/>
      <c r="D64" s="34">
        <f>0.98 + 1.04 + 1.08 + 1.44 + 0.88 + 2.74 + 2.28 + 1.2 + 2.72 + 1.36 + 2.76 + 2.34 + 2.74 + 1.12 + 1.9 + 3.06 + 3.14 + 3.38 + 5.32 + 5.68 + 5.59</f>
        <v>52.75</v>
      </c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5"/>
      <c r="Q64" s="35"/>
      <c r="R64" s="35"/>
      <c r="S64" s="35"/>
      <c r="T64" s="35"/>
    </row>
    <row r="65" spans="1:20" x14ac:dyDescent="0.25">
      <c r="A65" s="36">
        <v>45146</v>
      </c>
      <c r="B65" s="37" t="s">
        <v>20</v>
      </c>
      <c r="C65" s="37"/>
      <c r="D65" s="38" t="s">
        <v>21</v>
      </c>
      <c r="E65" s="39"/>
      <c r="F65" s="38" t="s">
        <v>61</v>
      </c>
      <c r="G65" s="44"/>
      <c r="H65" s="44"/>
      <c r="I65" s="44"/>
      <c r="J65" s="39"/>
      <c r="K65" s="38" t="s">
        <v>23</v>
      </c>
      <c r="L65" s="44"/>
      <c r="M65" s="44"/>
      <c r="N65" s="44"/>
      <c r="O65" s="39"/>
      <c r="P65" s="37"/>
      <c r="Q65" s="37"/>
      <c r="R65" s="37"/>
      <c r="S65" s="37"/>
      <c r="T65" s="37"/>
    </row>
    <row r="66" spans="1:20" x14ac:dyDescent="0.25">
      <c r="A66" s="36"/>
      <c r="B66" s="37"/>
      <c r="C66" s="37"/>
      <c r="D66" s="40"/>
      <c r="E66" s="41"/>
      <c r="F66" s="40"/>
      <c r="G66" s="45"/>
      <c r="H66" s="45"/>
      <c r="I66" s="45"/>
      <c r="J66" s="41"/>
      <c r="K66" s="40"/>
      <c r="L66" s="45"/>
      <c r="M66" s="45"/>
      <c r="N66" s="45"/>
      <c r="O66" s="41"/>
      <c r="P66" s="37"/>
      <c r="Q66" s="37"/>
      <c r="R66" s="37"/>
      <c r="S66" s="37"/>
      <c r="T66" s="37"/>
    </row>
    <row r="67" spans="1:20" x14ac:dyDescent="0.25">
      <c r="A67" s="36"/>
      <c r="B67" s="37"/>
      <c r="C67" s="37"/>
      <c r="D67" s="40"/>
      <c r="E67" s="41"/>
      <c r="F67" s="40"/>
      <c r="G67" s="45"/>
      <c r="H67" s="45"/>
      <c r="I67" s="45"/>
      <c r="J67" s="41"/>
      <c r="K67" s="40"/>
      <c r="L67" s="45"/>
      <c r="M67" s="45"/>
      <c r="N67" s="45"/>
      <c r="O67" s="41"/>
      <c r="P67" s="37"/>
      <c r="Q67" s="37"/>
      <c r="R67" s="37"/>
      <c r="S67" s="37"/>
      <c r="T67" s="37"/>
    </row>
    <row r="68" spans="1:20" x14ac:dyDescent="0.25">
      <c r="A68" s="36"/>
      <c r="B68" s="37"/>
      <c r="C68" s="37"/>
      <c r="D68" s="40"/>
      <c r="E68" s="41"/>
      <c r="F68" s="40"/>
      <c r="G68" s="45"/>
      <c r="H68" s="45"/>
      <c r="I68" s="45"/>
      <c r="J68" s="41"/>
      <c r="K68" s="40"/>
      <c r="L68" s="45"/>
      <c r="M68" s="45"/>
      <c r="N68" s="45"/>
      <c r="O68" s="41"/>
      <c r="P68" s="37"/>
      <c r="Q68" s="37"/>
      <c r="R68" s="37"/>
      <c r="S68" s="37"/>
      <c r="T68" s="37"/>
    </row>
    <row r="69" spans="1:20" x14ac:dyDescent="0.25">
      <c r="A69" s="36"/>
      <c r="B69" s="37"/>
      <c r="C69" s="37"/>
      <c r="D69" s="40"/>
      <c r="E69" s="41"/>
      <c r="F69" s="40"/>
      <c r="G69" s="45"/>
      <c r="H69" s="45"/>
      <c r="I69" s="45"/>
      <c r="J69" s="41"/>
      <c r="K69" s="40"/>
      <c r="L69" s="45"/>
      <c r="M69" s="45"/>
      <c r="N69" s="45"/>
      <c r="O69" s="41"/>
      <c r="P69" s="37"/>
      <c r="Q69" s="37"/>
      <c r="R69" s="37"/>
      <c r="S69" s="37"/>
      <c r="T69" s="37"/>
    </row>
    <row r="70" spans="1:20" x14ac:dyDescent="0.25">
      <c r="A70" s="36"/>
      <c r="B70" s="37"/>
      <c r="C70" s="37"/>
      <c r="D70" s="42"/>
      <c r="E70" s="43"/>
      <c r="F70" s="42"/>
      <c r="G70" s="46"/>
      <c r="H70" s="46"/>
      <c r="I70" s="46"/>
      <c r="J70" s="43"/>
      <c r="K70" s="42"/>
      <c r="L70" s="46"/>
      <c r="M70" s="46"/>
      <c r="N70" s="46"/>
      <c r="O70" s="43"/>
      <c r="P70" s="37"/>
      <c r="Q70" s="37"/>
      <c r="R70" s="37"/>
      <c r="S70" s="37"/>
      <c r="T70" s="37"/>
    </row>
    <row r="71" spans="1:20" x14ac:dyDescent="0.25">
      <c r="A71" s="6" t="s">
        <v>22</v>
      </c>
      <c r="B71" s="47">
        <v>0</v>
      </c>
      <c r="C71" s="48"/>
      <c r="D71" s="47">
        <v>0</v>
      </c>
      <c r="E71" s="48"/>
      <c r="F71" s="47">
        <v>0</v>
      </c>
      <c r="G71" s="49"/>
      <c r="H71" s="49"/>
      <c r="I71" s="49"/>
      <c r="J71" s="48"/>
      <c r="K71" s="47">
        <v>0</v>
      </c>
      <c r="L71" s="49"/>
      <c r="M71" s="49"/>
      <c r="N71" s="49"/>
      <c r="O71" s="48"/>
      <c r="P71" s="50"/>
      <c r="Q71" s="50"/>
      <c r="R71" s="50"/>
      <c r="S71" s="50"/>
      <c r="T71" s="50"/>
    </row>
    <row r="72" spans="1:20" x14ac:dyDescent="0.25">
      <c r="A72" s="4" t="s">
        <v>14</v>
      </c>
      <c r="B72" s="34">
        <f>2.22 + 2.08</f>
        <v>4.3000000000000007</v>
      </c>
      <c r="C72" s="34"/>
      <c r="D72" s="34">
        <f>2.36 + 5.6 + 0.8 + 1.64</f>
        <v>10.4</v>
      </c>
      <c r="E72" s="34"/>
      <c r="F72" s="34">
        <f>6.76 + 0.98 + 6.32 + 2.2 + 2.1 + 2.1 + 1.44 + 0.44 + 8.38 + 7.48 + 8 + 5.66 + 1.9 + 7.74 + 8.38 + 7.84 + 8.02 + 7.62 + 6.78 + 8.52 + 7.6 + 5.54 + 6.98 + 6.52 + 6.6 + 5.66 + 9.5 + 8.2 + 9.6 + 1.42 + 2.82 + 6.9 + 9.5 + 3.86</f>
        <v>199.35999999999999</v>
      </c>
      <c r="G72" s="34"/>
      <c r="H72" s="34"/>
      <c r="I72" s="34"/>
      <c r="J72" s="34"/>
      <c r="K72" s="34">
        <f>3.46 + 8.38 + 7.34 + 7.18 + 7.08 + 6.46 + 8 + 6.6 + 6.86 + 1.9 + 2.1 + 7.98 + 5.12 + 6.66 + 1.24 + 7.4 + 7.08 + 5.78 + 5.3 + 8.12 + 7.94 + 7.16 + 8.44 + 5.02 + 10.16 + 10.16 + 5.26 + 10.94 + 5.46 + 5.66 + 10.82</f>
        <v>207.06</v>
      </c>
      <c r="L72" s="34"/>
      <c r="M72" s="34"/>
      <c r="N72" s="34"/>
      <c r="O72" s="34"/>
      <c r="P72" s="35"/>
      <c r="Q72" s="35"/>
      <c r="R72" s="35"/>
      <c r="S72" s="35"/>
      <c r="T72" s="35"/>
    </row>
    <row r="73" spans="1:20" ht="15" customHeight="1" x14ac:dyDescent="0.25">
      <c r="A73" s="52">
        <v>45149</v>
      </c>
      <c r="B73" s="38"/>
      <c r="C73" s="39"/>
      <c r="D73" s="38"/>
      <c r="E73" s="39"/>
      <c r="F73" s="38" t="s">
        <v>60</v>
      </c>
      <c r="G73" s="44"/>
      <c r="H73" s="44"/>
      <c r="I73" s="44"/>
      <c r="J73" s="39"/>
      <c r="K73" s="38" t="s">
        <v>55</v>
      </c>
      <c r="L73" s="44"/>
      <c r="M73" s="44"/>
      <c r="N73" s="44"/>
      <c r="O73" s="39"/>
      <c r="P73" s="38"/>
      <c r="Q73" s="44"/>
      <c r="R73" s="44"/>
      <c r="S73" s="44"/>
      <c r="T73" s="39"/>
    </row>
    <row r="74" spans="1:20" x14ac:dyDescent="0.25">
      <c r="A74" s="53"/>
      <c r="B74" s="40"/>
      <c r="C74" s="41"/>
      <c r="D74" s="40"/>
      <c r="E74" s="41"/>
      <c r="F74" s="40"/>
      <c r="G74" s="45"/>
      <c r="H74" s="45"/>
      <c r="I74" s="45"/>
      <c r="J74" s="41"/>
      <c r="K74" s="40"/>
      <c r="L74" s="45"/>
      <c r="M74" s="45"/>
      <c r="N74" s="45"/>
      <c r="O74" s="41"/>
      <c r="P74" s="40"/>
      <c r="Q74" s="45"/>
      <c r="R74" s="45"/>
      <c r="S74" s="45"/>
      <c r="T74" s="41"/>
    </row>
    <row r="75" spans="1:20" x14ac:dyDescent="0.25">
      <c r="A75" s="53"/>
      <c r="B75" s="40"/>
      <c r="C75" s="41"/>
      <c r="D75" s="40"/>
      <c r="E75" s="41"/>
      <c r="F75" s="40"/>
      <c r="G75" s="45"/>
      <c r="H75" s="45"/>
      <c r="I75" s="45"/>
      <c r="J75" s="41"/>
      <c r="K75" s="40"/>
      <c r="L75" s="45"/>
      <c r="M75" s="45"/>
      <c r="N75" s="45"/>
      <c r="O75" s="41"/>
      <c r="P75" s="40"/>
      <c r="Q75" s="45"/>
      <c r="R75" s="45"/>
      <c r="S75" s="45"/>
      <c r="T75" s="41"/>
    </row>
    <row r="76" spans="1:20" x14ac:dyDescent="0.25">
      <c r="A76" s="53"/>
      <c r="B76" s="40"/>
      <c r="C76" s="41"/>
      <c r="D76" s="40"/>
      <c r="E76" s="41"/>
      <c r="F76" s="40"/>
      <c r="G76" s="45"/>
      <c r="H76" s="45"/>
      <c r="I76" s="45"/>
      <c r="J76" s="41"/>
      <c r="K76" s="40"/>
      <c r="L76" s="45"/>
      <c r="M76" s="45"/>
      <c r="N76" s="45"/>
      <c r="O76" s="41"/>
      <c r="P76" s="40"/>
      <c r="Q76" s="45"/>
      <c r="R76" s="45"/>
      <c r="S76" s="45"/>
      <c r="T76" s="41"/>
    </row>
    <row r="77" spans="1:20" x14ac:dyDescent="0.25">
      <c r="A77" s="53"/>
      <c r="B77" s="40"/>
      <c r="C77" s="41"/>
      <c r="D77" s="40"/>
      <c r="E77" s="41"/>
      <c r="F77" s="40"/>
      <c r="G77" s="45"/>
      <c r="H77" s="45"/>
      <c r="I77" s="45"/>
      <c r="J77" s="41"/>
      <c r="K77" s="40"/>
      <c r="L77" s="45"/>
      <c r="M77" s="45"/>
      <c r="N77" s="45"/>
      <c r="O77" s="41"/>
      <c r="P77" s="40"/>
      <c r="Q77" s="45"/>
      <c r="R77" s="45"/>
      <c r="S77" s="45"/>
      <c r="T77" s="41"/>
    </row>
    <row r="78" spans="1:20" x14ac:dyDescent="0.25">
      <c r="A78" s="53"/>
      <c r="B78" s="40"/>
      <c r="C78" s="41"/>
      <c r="D78" s="40"/>
      <c r="E78" s="41"/>
      <c r="F78" s="40"/>
      <c r="G78" s="45"/>
      <c r="H78" s="45"/>
      <c r="I78" s="45"/>
      <c r="J78" s="41"/>
      <c r="K78" s="40"/>
      <c r="L78" s="45"/>
      <c r="M78" s="45"/>
      <c r="N78" s="45"/>
      <c r="O78" s="41"/>
      <c r="P78" s="40"/>
      <c r="Q78" s="45"/>
      <c r="R78" s="45"/>
      <c r="S78" s="45"/>
      <c r="T78" s="41"/>
    </row>
    <row r="79" spans="1:20" x14ac:dyDescent="0.25">
      <c r="A79" s="54"/>
      <c r="B79" s="42"/>
      <c r="C79" s="43"/>
      <c r="D79" s="42"/>
      <c r="E79" s="43"/>
      <c r="F79" s="42"/>
      <c r="G79" s="46"/>
      <c r="H79" s="46"/>
      <c r="I79" s="46"/>
      <c r="J79" s="43"/>
      <c r="K79" s="42"/>
      <c r="L79" s="46"/>
      <c r="M79" s="46"/>
      <c r="N79" s="46"/>
      <c r="O79" s="43"/>
      <c r="P79" s="42"/>
      <c r="Q79" s="46"/>
      <c r="R79" s="46"/>
      <c r="S79" s="46"/>
      <c r="T79" s="43"/>
    </row>
    <row r="80" spans="1:20" x14ac:dyDescent="0.25">
      <c r="A80" s="6" t="s">
        <v>22</v>
      </c>
      <c r="B80" s="47"/>
      <c r="C80" s="48"/>
      <c r="D80" s="47"/>
      <c r="E80" s="48"/>
      <c r="F80" s="47">
        <v>0</v>
      </c>
      <c r="G80" s="49"/>
      <c r="H80" s="49"/>
      <c r="I80" s="49"/>
      <c r="J80" s="48"/>
      <c r="K80" s="47">
        <v>0</v>
      </c>
      <c r="L80" s="49"/>
      <c r="M80" s="49"/>
      <c r="N80" s="49"/>
      <c r="O80" s="48"/>
      <c r="P80" s="50"/>
      <c r="Q80" s="50"/>
      <c r="R80" s="50"/>
      <c r="S80" s="50"/>
      <c r="T80" s="50"/>
    </row>
    <row r="81" spans="1:20" x14ac:dyDescent="0.25">
      <c r="A81" s="10" t="s">
        <v>14</v>
      </c>
      <c r="B81" s="34"/>
      <c r="C81" s="34"/>
      <c r="D81" s="34"/>
      <c r="E81" s="34"/>
      <c r="F81" s="34">
        <f>6.76 + 7.2 + 7.62 + 7.7 + 7.88 + 8.04 + 7.82 + 8 + 6.98 + 7.98 + 7.88 + 8.22 + 6.96 + 7.3 + 7.22 + 5.92 + 7.74 + 7.4 + 7.48 + 5.96 + 7.4 + 7 + 8.58 + 6.9 + 7.32 + 3.16 + 3.1 + 2.2 + 3.3 + 1.72 + 3.76 + 5.24 + 2.42 + 6.72 + 9.82 + 7.58 + 7.96 + 7.62 + 8.56 + 7.64 + 9.02 + 7.04 + 9.34 + 8.72</f>
        <v>300.17999999999995</v>
      </c>
      <c r="G81" s="34"/>
      <c r="H81" s="34"/>
      <c r="I81" s="34"/>
      <c r="J81" s="34"/>
      <c r="K81" s="34">
        <f>4.22 + 4.24 + 5.5 + 6.42 + 6.08 + 7.3 + 8.54 + 7.74 + 8.38 + 7.36 + 1.4 + 8.26 + 1.5 + 7.24 + 8.02 + 7.68 + 1.4 + 1.94 + 6.5 + 6.76 + 4.04 + 7.7 + 7.18 + 6.8 + 3.16 + 7.86 + 4.66 + 3.7 + 4.28 + 6.14 + 8.78</f>
        <v>180.78</v>
      </c>
      <c r="L81" s="34"/>
      <c r="M81" s="34"/>
      <c r="N81" s="34"/>
      <c r="O81" s="34"/>
      <c r="P81" s="35"/>
      <c r="Q81" s="35"/>
      <c r="R81" s="35"/>
      <c r="S81" s="35"/>
      <c r="T81" s="35"/>
    </row>
    <row r="82" spans="1:20" ht="15" customHeight="1" x14ac:dyDescent="0.25">
      <c r="A82" s="52">
        <v>45152</v>
      </c>
      <c r="B82" s="38"/>
      <c r="C82" s="39"/>
      <c r="D82" s="38"/>
      <c r="E82" s="39"/>
      <c r="F82" s="38" t="s">
        <v>62</v>
      </c>
      <c r="G82" s="44"/>
      <c r="H82" s="44"/>
      <c r="I82" s="44"/>
      <c r="J82" s="39"/>
      <c r="K82" s="38" t="s">
        <v>54</v>
      </c>
      <c r="L82" s="44"/>
      <c r="M82" s="44"/>
      <c r="N82" s="44"/>
      <c r="O82" s="39"/>
      <c r="P82" s="38"/>
      <c r="Q82" s="44"/>
      <c r="R82" s="44"/>
      <c r="S82" s="44"/>
      <c r="T82" s="39"/>
    </row>
    <row r="83" spans="1:20" x14ac:dyDescent="0.25">
      <c r="A83" s="53"/>
      <c r="B83" s="40"/>
      <c r="C83" s="41"/>
      <c r="D83" s="40"/>
      <c r="E83" s="41"/>
      <c r="F83" s="40"/>
      <c r="G83" s="45"/>
      <c r="H83" s="45"/>
      <c r="I83" s="45"/>
      <c r="J83" s="41"/>
      <c r="K83" s="40"/>
      <c r="L83" s="45"/>
      <c r="M83" s="45"/>
      <c r="N83" s="45"/>
      <c r="O83" s="41"/>
      <c r="P83" s="40"/>
      <c r="Q83" s="45"/>
      <c r="R83" s="45"/>
      <c r="S83" s="45"/>
      <c r="T83" s="41"/>
    </row>
    <row r="84" spans="1:20" x14ac:dyDescent="0.25">
      <c r="A84" s="53"/>
      <c r="B84" s="40"/>
      <c r="C84" s="41"/>
      <c r="D84" s="40"/>
      <c r="E84" s="41"/>
      <c r="F84" s="40"/>
      <c r="G84" s="45"/>
      <c r="H84" s="45"/>
      <c r="I84" s="45"/>
      <c r="J84" s="41"/>
      <c r="K84" s="40"/>
      <c r="L84" s="45"/>
      <c r="M84" s="45"/>
      <c r="N84" s="45"/>
      <c r="O84" s="41"/>
      <c r="P84" s="40"/>
      <c r="Q84" s="45"/>
      <c r="R84" s="45"/>
      <c r="S84" s="45"/>
      <c r="T84" s="41"/>
    </row>
    <row r="85" spans="1:20" x14ac:dyDescent="0.25">
      <c r="A85" s="53"/>
      <c r="B85" s="40"/>
      <c r="C85" s="41"/>
      <c r="D85" s="40"/>
      <c r="E85" s="41"/>
      <c r="F85" s="40"/>
      <c r="G85" s="45"/>
      <c r="H85" s="45"/>
      <c r="I85" s="45"/>
      <c r="J85" s="41"/>
      <c r="K85" s="40"/>
      <c r="L85" s="45"/>
      <c r="M85" s="45"/>
      <c r="N85" s="45"/>
      <c r="O85" s="41"/>
      <c r="P85" s="40"/>
      <c r="Q85" s="45"/>
      <c r="R85" s="45"/>
      <c r="S85" s="45"/>
      <c r="T85" s="41"/>
    </row>
    <row r="86" spans="1:20" x14ac:dyDescent="0.25">
      <c r="A86" s="53"/>
      <c r="B86" s="40"/>
      <c r="C86" s="41"/>
      <c r="D86" s="40"/>
      <c r="E86" s="41"/>
      <c r="F86" s="40"/>
      <c r="G86" s="45"/>
      <c r="H86" s="45"/>
      <c r="I86" s="45"/>
      <c r="J86" s="41"/>
      <c r="K86" s="40"/>
      <c r="L86" s="45"/>
      <c r="M86" s="45"/>
      <c r="N86" s="45"/>
      <c r="O86" s="41"/>
      <c r="P86" s="40"/>
      <c r="Q86" s="45"/>
      <c r="R86" s="45"/>
      <c r="S86" s="45"/>
      <c r="T86" s="41"/>
    </row>
    <row r="87" spans="1:20" x14ac:dyDescent="0.25">
      <c r="A87" s="53"/>
      <c r="B87" s="40"/>
      <c r="C87" s="41"/>
      <c r="D87" s="40"/>
      <c r="E87" s="41"/>
      <c r="F87" s="40"/>
      <c r="G87" s="45"/>
      <c r="H87" s="45"/>
      <c r="I87" s="45"/>
      <c r="J87" s="41"/>
      <c r="K87" s="40"/>
      <c r="L87" s="45"/>
      <c r="M87" s="45"/>
      <c r="N87" s="45"/>
      <c r="O87" s="41"/>
      <c r="P87" s="40"/>
      <c r="Q87" s="45"/>
      <c r="R87" s="45"/>
      <c r="S87" s="45"/>
      <c r="T87" s="41"/>
    </row>
    <row r="88" spans="1:20" x14ac:dyDescent="0.25">
      <c r="A88" s="53"/>
      <c r="B88" s="40"/>
      <c r="C88" s="41"/>
      <c r="D88" s="40"/>
      <c r="E88" s="41"/>
      <c r="F88" s="40"/>
      <c r="G88" s="45"/>
      <c r="H88" s="45"/>
      <c r="I88" s="45"/>
      <c r="J88" s="41"/>
      <c r="K88" s="40"/>
      <c r="L88" s="45"/>
      <c r="M88" s="45"/>
      <c r="N88" s="45"/>
      <c r="O88" s="41"/>
      <c r="P88" s="40"/>
      <c r="Q88" s="45"/>
      <c r="R88" s="45"/>
      <c r="S88" s="45"/>
      <c r="T88" s="41"/>
    </row>
    <row r="89" spans="1:20" x14ac:dyDescent="0.25">
      <c r="A89" s="54"/>
      <c r="B89" s="42"/>
      <c r="C89" s="43"/>
      <c r="D89" s="42"/>
      <c r="E89" s="43"/>
      <c r="F89" s="42"/>
      <c r="G89" s="46"/>
      <c r="H89" s="46"/>
      <c r="I89" s="46"/>
      <c r="J89" s="43"/>
      <c r="K89" s="42"/>
      <c r="L89" s="46"/>
      <c r="M89" s="46"/>
      <c r="N89" s="46"/>
      <c r="O89" s="43"/>
      <c r="P89" s="42"/>
      <c r="Q89" s="46"/>
      <c r="R89" s="46"/>
      <c r="S89" s="46"/>
      <c r="T89" s="43"/>
    </row>
    <row r="90" spans="1:20" x14ac:dyDescent="0.25">
      <c r="A90" s="6" t="s">
        <v>22</v>
      </c>
      <c r="B90" s="47"/>
      <c r="C90" s="48"/>
      <c r="D90" s="47"/>
      <c r="E90" s="48"/>
      <c r="F90" s="58">
        <v>0</v>
      </c>
      <c r="G90" s="59"/>
      <c r="H90" s="59"/>
      <c r="I90" s="59"/>
      <c r="J90" s="60"/>
      <c r="K90" s="47">
        <v>0</v>
      </c>
      <c r="L90" s="49"/>
      <c r="M90" s="49"/>
      <c r="N90" s="49"/>
      <c r="O90" s="48"/>
      <c r="P90" s="50"/>
      <c r="Q90" s="50"/>
      <c r="R90" s="50"/>
      <c r="S90" s="50"/>
      <c r="T90" s="50"/>
    </row>
    <row r="91" spans="1:20" x14ac:dyDescent="0.25">
      <c r="A91" s="11" t="s">
        <v>14</v>
      </c>
      <c r="B91" s="34"/>
      <c r="C91" s="34"/>
      <c r="D91" s="34"/>
      <c r="E91" s="34"/>
      <c r="F91" s="51">
        <f>3.54 + 3.04 + 1.8 + 2.76 + 6.84 + 7.42 + 7.38 + 7.5 + 7.54 + 6.8 + 7.06 + 7.84 + 7.64 + 7.62 + 7.46 + 8.58 + 7.7 + 8.28 + 7.4 + 5.16 + 9.66 + 8.48 + 8.32 + 9.18 + 7.6 + 7.68 + 7.36 + 7.98 + 7.66 + 8.02 + 1.64 + 5.58 + 1.52 + 3.04 + 7.5 + 7.88 + 7.8 + 4.3 + 7.8 + 5.78 + 5.28 + 8.3 + 7.5 + 9.84 + 6.86 + 5.08 + 6.72 + 8.2</f>
        <v>321.91999999999996</v>
      </c>
      <c r="G91" s="51"/>
      <c r="H91" s="51"/>
      <c r="I91" s="51"/>
      <c r="J91" s="51"/>
      <c r="K91" s="34">
        <f>1.82 + 1.76 + 6.6 + 4.5 + 7.22 + 5.92 + 6.8 + 7.88 + 7.88 + 7.76 + 6.9 + 7.58 + 7.76 + 7.64 + 7.64 + 4.58 + 1.7 + 5.72 + 6.04 + 5.44 + 5.76 + 5.64 + 5.86 + 6.66 + 2.74 + 4.56 + 5.84 + 5.42 + 5.56 + 5.38 + 5.4 + 5.76 + 7.92</f>
        <v>191.64000000000001</v>
      </c>
      <c r="L91" s="34"/>
      <c r="M91" s="34"/>
      <c r="N91" s="34"/>
      <c r="O91" s="34"/>
      <c r="P91" s="35"/>
      <c r="Q91" s="35"/>
      <c r="R91" s="35"/>
      <c r="S91" s="35"/>
      <c r="T91" s="35"/>
    </row>
    <row r="92" spans="1:20" ht="15" customHeight="1" x14ac:dyDescent="0.25">
      <c r="A92" s="52">
        <v>45153</v>
      </c>
      <c r="B92" s="38" t="s">
        <v>30</v>
      </c>
      <c r="C92" s="39"/>
      <c r="D92" s="38" t="s">
        <v>29</v>
      </c>
      <c r="E92" s="39"/>
      <c r="F92" s="38"/>
      <c r="G92" s="44"/>
      <c r="H92" s="44"/>
      <c r="I92" s="44"/>
      <c r="J92" s="39"/>
      <c r="K92" s="38"/>
      <c r="L92" s="44"/>
      <c r="M92" s="44"/>
      <c r="N92" s="44"/>
      <c r="O92" s="39"/>
      <c r="P92" s="38"/>
      <c r="Q92" s="44"/>
      <c r="R92" s="44"/>
      <c r="S92" s="44"/>
      <c r="T92" s="39"/>
    </row>
    <row r="93" spans="1:20" x14ac:dyDescent="0.25">
      <c r="A93" s="53"/>
      <c r="B93" s="40"/>
      <c r="C93" s="41"/>
      <c r="D93" s="40"/>
      <c r="E93" s="41"/>
      <c r="F93" s="40"/>
      <c r="G93" s="45"/>
      <c r="H93" s="45"/>
      <c r="I93" s="45"/>
      <c r="J93" s="41"/>
      <c r="K93" s="40"/>
      <c r="L93" s="45"/>
      <c r="M93" s="45"/>
      <c r="N93" s="45"/>
      <c r="O93" s="41"/>
      <c r="P93" s="40"/>
      <c r="Q93" s="45"/>
      <c r="R93" s="45"/>
      <c r="S93" s="45"/>
      <c r="T93" s="41"/>
    </row>
    <row r="94" spans="1:20" x14ac:dyDescent="0.25">
      <c r="A94" s="53"/>
      <c r="B94" s="40"/>
      <c r="C94" s="41"/>
      <c r="D94" s="40"/>
      <c r="E94" s="41"/>
      <c r="F94" s="40"/>
      <c r="G94" s="45"/>
      <c r="H94" s="45"/>
      <c r="I94" s="45"/>
      <c r="J94" s="41"/>
      <c r="K94" s="40"/>
      <c r="L94" s="45"/>
      <c r="M94" s="45"/>
      <c r="N94" s="45"/>
      <c r="O94" s="41"/>
      <c r="P94" s="40"/>
      <c r="Q94" s="45"/>
      <c r="R94" s="45"/>
      <c r="S94" s="45"/>
      <c r="T94" s="41"/>
    </row>
    <row r="95" spans="1:20" x14ac:dyDescent="0.25">
      <c r="A95" s="53"/>
      <c r="B95" s="40"/>
      <c r="C95" s="41"/>
      <c r="D95" s="40"/>
      <c r="E95" s="41"/>
      <c r="F95" s="40"/>
      <c r="G95" s="45"/>
      <c r="H95" s="45"/>
      <c r="I95" s="45"/>
      <c r="J95" s="41"/>
      <c r="K95" s="40"/>
      <c r="L95" s="45"/>
      <c r="M95" s="45"/>
      <c r="N95" s="45"/>
      <c r="O95" s="41"/>
      <c r="P95" s="40"/>
      <c r="Q95" s="45"/>
      <c r="R95" s="45"/>
      <c r="S95" s="45"/>
      <c r="T95" s="41"/>
    </row>
    <row r="96" spans="1:20" x14ac:dyDescent="0.25">
      <c r="A96" s="53"/>
      <c r="B96" s="40"/>
      <c r="C96" s="41"/>
      <c r="D96" s="40"/>
      <c r="E96" s="41"/>
      <c r="F96" s="40"/>
      <c r="G96" s="45"/>
      <c r="H96" s="45"/>
      <c r="I96" s="45"/>
      <c r="J96" s="41"/>
      <c r="K96" s="40"/>
      <c r="L96" s="45"/>
      <c r="M96" s="45"/>
      <c r="N96" s="45"/>
      <c r="O96" s="41"/>
      <c r="P96" s="40"/>
      <c r="Q96" s="45"/>
      <c r="R96" s="45"/>
      <c r="S96" s="45"/>
      <c r="T96" s="41"/>
    </row>
    <row r="97" spans="1:20" x14ac:dyDescent="0.25">
      <c r="A97" s="53"/>
      <c r="B97" s="40"/>
      <c r="C97" s="41"/>
      <c r="D97" s="40"/>
      <c r="E97" s="41"/>
      <c r="F97" s="40"/>
      <c r="G97" s="45"/>
      <c r="H97" s="45"/>
      <c r="I97" s="45"/>
      <c r="J97" s="41"/>
      <c r="K97" s="40"/>
      <c r="L97" s="45"/>
      <c r="M97" s="45"/>
      <c r="N97" s="45"/>
      <c r="O97" s="41"/>
      <c r="P97" s="40"/>
      <c r="Q97" s="45"/>
      <c r="R97" s="45"/>
      <c r="S97" s="45"/>
      <c r="T97" s="41"/>
    </row>
    <row r="98" spans="1:20" x14ac:dyDescent="0.25">
      <c r="A98" s="53"/>
      <c r="B98" s="40"/>
      <c r="C98" s="41"/>
      <c r="D98" s="40"/>
      <c r="E98" s="41"/>
      <c r="F98" s="40"/>
      <c r="G98" s="45"/>
      <c r="H98" s="45"/>
      <c r="I98" s="45"/>
      <c r="J98" s="41"/>
      <c r="K98" s="40"/>
      <c r="L98" s="45"/>
      <c r="M98" s="45"/>
      <c r="N98" s="45"/>
      <c r="O98" s="41"/>
      <c r="P98" s="40"/>
      <c r="Q98" s="45"/>
      <c r="R98" s="45"/>
      <c r="S98" s="45"/>
      <c r="T98" s="41"/>
    </row>
    <row r="99" spans="1:20" x14ac:dyDescent="0.25">
      <c r="A99" s="54"/>
      <c r="B99" s="42"/>
      <c r="C99" s="43"/>
      <c r="D99" s="42"/>
      <c r="E99" s="43"/>
      <c r="F99" s="42"/>
      <c r="G99" s="46"/>
      <c r="H99" s="46"/>
      <c r="I99" s="46"/>
      <c r="J99" s="43"/>
      <c r="K99" s="42"/>
      <c r="L99" s="46"/>
      <c r="M99" s="46"/>
      <c r="N99" s="46"/>
      <c r="O99" s="43"/>
      <c r="P99" s="42"/>
      <c r="Q99" s="46"/>
      <c r="R99" s="46"/>
      <c r="S99" s="46"/>
      <c r="T99" s="43"/>
    </row>
    <row r="100" spans="1:20" x14ac:dyDescent="0.25">
      <c r="A100" s="6" t="s">
        <v>22</v>
      </c>
      <c r="B100" s="47">
        <v>0</v>
      </c>
      <c r="C100" s="48"/>
      <c r="D100" s="47">
        <v>0</v>
      </c>
      <c r="E100" s="48"/>
      <c r="F100" s="55"/>
      <c r="G100" s="56"/>
      <c r="H100" s="56"/>
      <c r="I100" s="56"/>
      <c r="J100" s="57"/>
      <c r="K100" s="47"/>
      <c r="L100" s="49"/>
      <c r="M100" s="49"/>
      <c r="N100" s="49"/>
      <c r="O100" s="48"/>
      <c r="P100" s="50"/>
      <c r="Q100" s="50"/>
      <c r="R100" s="50"/>
      <c r="S100" s="50"/>
      <c r="T100" s="50"/>
    </row>
    <row r="101" spans="1:20" x14ac:dyDescent="0.25">
      <c r="A101" s="13" t="s">
        <v>14</v>
      </c>
      <c r="B101" s="34">
        <f>3.42 + 3.74 + 3.58 + 1.12 + 3.4 + 3.52 + 3.22 + 3.72 + 2.62 + 3.34 + 3.32 + 2.78 + 2.56 + 2.96 + 2.64 + 2.92 + 3.02 + 3.16 + 3.36 + 3.44 + 3.4 + 3.06 + 3.3 + 3.68 + 3.34 + 3.24 + 3.24 + 3.62 + 3.64 + 3.86 + 3.62 + 3.6 + 3.34 + 3.8 + 3.26 + 3.64 + 3.34 + 3.2 + 3.54 + 3.44</f>
        <v>131.00000000000003</v>
      </c>
      <c r="C101" s="34"/>
      <c r="D101" s="34">
        <f>3.24 + 2.72 + 2.82 + 2.98 + 2.82 + 3.28 + 3.36 + 2.26 + 2.16 + 2.08 + 3.44 + 3.32 + 2.9 + 3.84 + 3.8 + 3 + 3.06 + 2.6 + 3.7 + 3.02 + 3.32 + 3.18 + 3.2 + 3.7 + 3.04 + 2.98 + 2.88 + 3.78 + 3.26 + 3.66 + 3.74 + 2.14 + 3.06 + 3.5 + 3.48 + 3.7</f>
        <v>113.02000000000002</v>
      </c>
      <c r="E101" s="34"/>
      <c r="F101" s="51"/>
      <c r="G101" s="51"/>
      <c r="H101" s="51"/>
      <c r="I101" s="51"/>
      <c r="J101" s="51"/>
      <c r="K101" s="34"/>
      <c r="L101" s="34"/>
      <c r="M101" s="34"/>
      <c r="N101" s="34"/>
      <c r="O101" s="34"/>
      <c r="P101" s="35"/>
      <c r="Q101" s="35"/>
      <c r="R101" s="35"/>
      <c r="S101" s="35"/>
      <c r="T101" s="35"/>
    </row>
    <row r="102" spans="1:20" ht="15" customHeight="1" x14ac:dyDescent="0.25">
      <c r="A102" s="52">
        <v>45154</v>
      </c>
      <c r="B102" s="38" t="s">
        <v>33</v>
      </c>
      <c r="C102" s="39"/>
      <c r="D102" s="38" t="s">
        <v>34</v>
      </c>
      <c r="E102" s="39"/>
      <c r="F102" s="38"/>
      <c r="G102" s="44"/>
      <c r="H102" s="44"/>
      <c r="I102" s="44"/>
      <c r="J102" s="39"/>
      <c r="K102" s="38"/>
      <c r="L102" s="44"/>
      <c r="M102" s="44"/>
      <c r="N102" s="44"/>
      <c r="O102" s="39"/>
      <c r="P102" s="38"/>
      <c r="Q102" s="44"/>
      <c r="R102" s="44"/>
      <c r="S102" s="44"/>
      <c r="T102" s="39"/>
    </row>
    <row r="103" spans="1:20" x14ac:dyDescent="0.25">
      <c r="A103" s="53"/>
      <c r="B103" s="40"/>
      <c r="C103" s="41"/>
      <c r="D103" s="40"/>
      <c r="E103" s="41"/>
      <c r="F103" s="40"/>
      <c r="G103" s="45"/>
      <c r="H103" s="45"/>
      <c r="I103" s="45"/>
      <c r="J103" s="41"/>
      <c r="K103" s="40"/>
      <c r="L103" s="45"/>
      <c r="M103" s="45"/>
      <c r="N103" s="45"/>
      <c r="O103" s="41"/>
      <c r="P103" s="40"/>
      <c r="Q103" s="45"/>
      <c r="R103" s="45"/>
      <c r="S103" s="45"/>
      <c r="T103" s="41"/>
    </row>
    <row r="104" spans="1:20" x14ac:dyDescent="0.25">
      <c r="A104" s="53"/>
      <c r="B104" s="40"/>
      <c r="C104" s="41"/>
      <c r="D104" s="40"/>
      <c r="E104" s="41"/>
      <c r="F104" s="40"/>
      <c r="G104" s="45"/>
      <c r="H104" s="45"/>
      <c r="I104" s="45"/>
      <c r="J104" s="41"/>
      <c r="K104" s="40"/>
      <c r="L104" s="45"/>
      <c r="M104" s="45"/>
      <c r="N104" s="45"/>
      <c r="O104" s="41"/>
      <c r="P104" s="40"/>
      <c r="Q104" s="45"/>
      <c r="R104" s="45"/>
      <c r="S104" s="45"/>
      <c r="T104" s="41"/>
    </row>
    <row r="105" spans="1:20" x14ac:dyDescent="0.25">
      <c r="A105" s="53"/>
      <c r="B105" s="40"/>
      <c r="C105" s="41"/>
      <c r="D105" s="40"/>
      <c r="E105" s="41"/>
      <c r="F105" s="40"/>
      <c r="G105" s="45"/>
      <c r="H105" s="45"/>
      <c r="I105" s="45"/>
      <c r="J105" s="41"/>
      <c r="K105" s="40"/>
      <c r="L105" s="45"/>
      <c r="M105" s="45"/>
      <c r="N105" s="45"/>
      <c r="O105" s="41"/>
      <c r="P105" s="40"/>
      <c r="Q105" s="45"/>
      <c r="R105" s="45"/>
      <c r="S105" s="45"/>
      <c r="T105" s="41"/>
    </row>
    <row r="106" spans="1:20" x14ac:dyDescent="0.25">
      <c r="A106" s="53"/>
      <c r="B106" s="40"/>
      <c r="C106" s="41"/>
      <c r="D106" s="40"/>
      <c r="E106" s="41"/>
      <c r="F106" s="40"/>
      <c r="G106" s="45"/>
      <c r="H106" s="45"/>
      <c r="I106" s="45"/>
      <c r="J106" s="41"/>
      <c r="K106" s="40"/>
      <c r="L106" s="45"/>
      <c r="M106" s="45"/>
      <c r="N106" s="45"/>
      <c r="O106" s="41"/>
      <c r="P106" s="40"/>
      <c r="Q106" s="45"/>
      <c r="R106" s="45"/>
      <c r="S106" s="45"/>
      <c r="T106" s="41"/>
    </row>
    <row r="107" spans="1:20" x14ac:dyDescent="0.25">
      <c r="A107" s="53"/>
      <c r="B107" s="40"/>
      <c r="C107" s="41"/>
      <c r="D107" s="40"/>
      <c r="E107" s="41"/>
      <c r="F107" s="40"/>
      <c r="G107" s="45"/>
      <c r="H107" s="45"/>
      <c r="I107" s="45"/>
      <c r="J107" s="41"/>
      <c r="K107" s="40"/>
      <c r="L107" s="45"/>
      <c r="M107" s="45"/>
      <c r="N107" s="45"/>
      <c r="O107" s="41"/>
      <c r="P107" s="40"/>
      <c r="Q107" s="45"/>
      <c r="R107" s="45"/>
      <c r="S107" s="45"/>
      <c r="T107" s="41"/>
    </row>
    <row r="108" spans="1:20" x14ac:dyDescent="0.25">
      <c r="A108" s="53"/>
      <c r="B108" s="40"/>
      <c r="C108" s="41"/>
      <c r="D108" s="40"/>
      <c r="E108" s="41"/>
      <c r="F108" s="40"/>
      <c r="G108" s="45"/>
      <c r="H108" s="45"/>
      <c r="I108" s="45"/>
      <c r="J108" s="41"/>
      <c r="K108" s="40"/>
      <c r="L108" s="45"/>
      <c r="M108" s="45"/>
      <c r="N108" s="45"/>
      <c r="O108" s="41"/>
      <c r="P108" s="40"/>
      <c r="Q108" s="45"/>
      <c r="R108" s="45"/>
      <c r="S108" s="45"/>
      <c r="T108" s="41"/>
    </row>
    <row r="109" spans="1:20" x14ac:dyDescent="0.25">
      <c r="A109" s="54"/>
      <c r="B109" s="42"/>
      <c r="C109" s="43"/>
      <c r="D109" s="42"/>
      <c r="E109" s="43"/>
      <c r="F109" s="42"/>
      <c r="G109" s="46"/>
      <c r="H109" s="46"/>
      <c r="I109" s="46"/>
      <c r="J109" s="43"/>
      <c r="K109" s="42"/>
      <c r="L109" s="46"/>
      <c r="M109" s="46"/>
      <c r="N109" s="46"/>
      <c r="O109" s="43"/>
      <c r="P109" s="42"/>
      <c r="Q109" s="46"/>
      <c r="R109" s="46"/>
      <c r="S109" s="46"/>
      <c r="T109" s="43"/>
    </row>
    <row r="110" spans="1:20" x14ac:dyDescent="0.25">
      <c r="A110" s="6" t="s">
        <v>22</v>
      </c>
      <c r="B110" s="47">
        <v>0</v>
      </c>
      <c r="C110" s="48"/>
      <c r="D110" s="47">
        <v>0</v>
      </c>
      <c r="E110" s="48"/>
      <c r="F110" s="55"/>
      <c r="G110" s="56"/>
      <c r="H110" s="56"/>
      <c r="I110" s="56"/>
      <c r="J110" s="57"/>
      <c r="K110" s="47"/>
      <c r="L110" s="49"/>
      <c r="M110" s="49"/>
      <c r="N110" s="49"/>
      <c r="O110" s="48"/>
      <c r="P110" s="50"/>
      <c r="Q110" s="50"/>
      <c r="R110" s="50"/>
      <c r="S110" s="50"/>
      <c r="T110" s="50"/>
    </row>
    <row r="111" spans="1:20" x14ac:dyDescent="0.25">
      <c r="A111" s="14" t="s">
        <v>14</v>
      </c>
      <c r="B111" s="34">
        <f>3.62 + 3.66 + 3.78 + 3.18 + 3.24 + 3.28 + 3.56 + 3.96 + 3.38 + 3.48 + 3.1 + 2.9 + 4.02 + 3.56 + 3.52 + 2.18 + 2.14 + 3.2 + 2.66 + 3.56 + 3.22 + 3.26 + 3.6 + 3.52 + 3.46 + 3.24 + 3.32 + 3.7 + 3.38 + 2.22 + 3.82 + 3.7 + 2.46 + 1.6 + 1.76 + 2.46 + 3.46 + 3.1 + 2.12 + 1.76 + 2.66 + 3.12 + 2.06 + 2.74 + 3.78 + 2.02</f>
        <v>141.51999999999998</v>
      </c>
      <c r="C111" s="34"/>
      <c r="D111" s="34">
        <f>3.5 + 3.42 + 3.42 + 3.38 + 3.36 + 3.36 + 3.3 + 3.22 + 2.84 + 3.1 + 3.1 + 3.02 + 3.04 + 3.06 + 3.02 + 2.54 + 2.52 + 2.22 + 2.38 + 2.8 + 3.4 + 3.22 + 3.62 + 3.7 + 3.56 + 3.58 + 3.6 + 3.58 + 3.58 + 2.8 + 1.98 + 2.04 + 3.14 + 2.02 + 3 + 1.58 + 3.42 + 1.96 + 1.86 + 2.04 + 1.74 + 3.08 + 1.02 + 0.56</f>
        <v>124.68</v>
      </c>
      <c r="E111" s="34"/>
      <c r="F111" s="51"/>
      <c r="G111" s="51"/>
      <c r="H111" s="51"/>
      <c r="I111" s="51"/>
      <c r="J111" s="51"/>
      <c r="K111" s="34"/>
      <c r="L111" s="34"/>
      <c r="M111" s="34"/>
      <c r="N111" s="34"/>
      <c r="O111" s="34"/>
      <c r="P111" s="35"/>
      <c r="Q111" s="35"/>
      <c r="R111" s="35"/>
      <c r="S111" s="35"/>
      <c r="T111" s="35"/>
    </row>
    <row r="112" spans="1:20" ht="15" customHeight="1" x14ac:dyDescent="0.25">
      <c r="A112" s="52">
        <v>45159</v>
      </c>
      <c r="B112" s="38" t="s">
        <v>36</v>
      </c>
      <c r="C112" s="39"/>
      <c r="D112" s="38" t="s">
        <v>35</v>
      </c>
      <c r="E112" s="39"/>
      <c r="F112" s="38"/>
      <c r="G112" s="44"/>
      <c r="H112" s="44"/>
      <c r="I112" s="44"/>
      <c r="J112" s="39"/>
      <c r="K112" s="38"/>
      <c r="L112" s="44"/>
      <c r="M112" s="44"/>
      <c r="N112" s="44"/>
      <c r="O112" s="39"/>
      <c r="P112" s="38"/>
      <c r="Q112" s="44"/>
      <c r="R112" s="44"/>
      <c r="S112" s="44"/>
      <c r="T112" s="39"/>
    </row>
    <row r="113" spans="1:20" x14ac:dyDescent="0.25">
      <c r="A113" s="53"/>
      <c r="B113" s="40"/>
      <c r="C113" s="41"/>
      <c r="D113" s="40"/>
      <c r="E113" s="41"/>
      <c r="F113" s="40"/>
      <c r="G113" s="45"/>
      <c r="H113" s="45"/>
      <c r="I113" s="45"/>
      <c r="J113" s="41"/>
      <c r="K113" s="40"/>
      <c r="L113" s="45"/>
      <c r="M113" s="45"/>
      <c r="N113" s="45"/>
      <c r="O113" s="41"/>
      <c r="P113" s="40"/>
      <c r="Q113" s="45"/>
      <c r="R113" s="45"/>
      <c r="S113" s="45"/>
      <c r="T113" s="41"/>
    </row>
    <row r="114" spans="1:20" x14ac:dyDescent="0.25">
      <c r="A114" s="53"/>
      <c r="B114" s="40"/>
      <c r="C114" s="41"/>
      <c r="D114" s="40"/>
      <c r="E114" s="41"/>
      <c r="F114" s="40"/>
      <c r="G114" s="45"/>
      <c r="H114" s="45"/>
      <c r="I114" s="45"/>
      <c r="J114" s="41"/>
      <c r="K114" s="40"/>
      <c r="L114" s="45"/>
      <c r="M114" s="45"/>
      <c r="N114" s="45"/>
      <c r="O114" s="41"/>
      <c r="P114" s="40"/>
      <c r="Q114" s="45"/>
      <c r="R114" s="45"/>
      <c r="S114" s="45"/>
      <c r="T114" s="41"/>
    </row>
    <row r="115" spans="1:20" x14ac:dyDescent="0.25">
      <c r="A115" s="53"/>
      <c r="B115" s="40"/>
      <c r="C115" s="41"/>
      <c r="D115" s="40"/>
      <c r="E115" s="41"/>
      <c r="F115" s="40"/>
      <c r="G115" s="45"/>
      <c r="H115" s="45"/>
      <c r="I115" s="45"/>
      <c r="J115" s="41"/>
      <c r="K115" s="40"/>
      <c r="L115" s="45"/>
      <c r="M115" s="45"/>
      <c r="N115" s="45"/>
      <c r="O115" s="41"/>
      <c r="P115" s="40"/>
      <c r="Q115" s="45"/>
      <c r="R115" s="45"/>
      <c r="S115" s="45"/>
      <c r="T115" s="41"/>
    </row>
    <row r="116" spans="1:20" x14ac:dyDescent="0.25">
      <c r="A116" s="53"/>
      <c r="B116" s="40"/>
      <c r="C116" s="41"/>
      <c r="D116" s="40"/>
      <c r="E116" s="41"/>
      <c r="F116" s="40"/>
      <c r="G116" s="45"/>
      <c r="H116" s="45"/>
      <c r="I116" s="45"/>
      <c r="J116" s="41"/>
      <c r="K116" s="40"/>
      <c r="L116" s="45"/>
      <c r="M116" s="45"/>
      <c r="N116" s="45"/>
      <c r="O116" s="41"/>
      <c r="P116" s="40"/>
      <c r="Q116" s="45"/>
      <c r="R116" s="45"/>
      <c r="S116" s="45"/>
      <c r="T116" s="41"/>
    </row>
    <row r="117" spans="1:20" x14ac:dyDescent="0.25">
      <c r="A117" s="53"/>
      <c r="B117" s="40"/>
      <c r="C117" s="41"/>
      <c r="D117" s="40"/>
      <c r="E117" s="41"/>
      <c r="F117" s="40"/>
      <c r="G117" s="45"/>
      <c r="H117" s="45"/>
      <c r="I117" s="45"/>
      <c r="J117" s="41"/>
      <c r="K117" s="40"/>
      <c r="L117" s="45"/>
      <c r="M117" s="45"/>
      <c r="N117" s="45"/>
      <c r="O117" s="41"/>
      <c r="P117" s="40"/>
      <c r="Q117" s="45"/>
      <c r="R117" s="45"/>
      <c r="S117" s="45"/>
      <c r="T117" s="41"/>
    </row>
    <row r="118" spans="1:20" x14ac:dyDescent="0.25">
      <c r="A118" s="53"/>
      <c r="B118" s="40"/>
      <c r="C118" s="41"/>
      <c r="D118" s="40"/>
      <c r="E118" s="41"/>
      <c r="F118" s="40"/>
      <c r="G118" s="45"/>
      <c r="H118" s="45"/>
      <c r="I118" s="45"/>
      <c r="J118" s="41"/>
      <c r="K118" s="40"/>
      <c r="L118" s="45"/>
      <c r="M118" s="45"/>
      <c r="N118" s="45"/>
      <c r="O118" s="41"/>
      <c r="P118" s="40"/>
      <c r="Q118" s="45"/>
      <c r="R118" s="45"/>
      <c r="S118" s="45"/>
      <c r="T118" s="41"/>
    </row>
    <row r="119" spans="1:20" x14ac:dyDescent="0.25">
      <c r="A119" s="53"/>
      <c r="B119" s="40"/>
      <c r="C119" s="41"/>
      <c r="D119" s="40"/>
      <c r="E119" s="41"/>
      <c r="F119" s="40"/>
      <c r="G119" s="45"/>
      <c r="H119" s="45"/>
      <c r="I119" s="45"/>
      <c r="J119" s="41"/>
      <c r="K119" s="40"/>
      <c r="L119" s="45"/>
      <c r="M119" s="45"/>
      <c r="N119" s="45"/>
      <c r="O119" s="41"/>
      <c r="P119" s="40"/>
      <c r="Q119" s="45"/>
      <c r="R119" s="45"/>
      <c r="S119" s="45"/>
      <c r="T119" s="41"/>
    </row>
    <row r="120" spans="1:20" x14ac:dyDescent="0.25">
      <c r="A120" s="54"/>
      <c r="B120" s="42"/>
      <c r="C120" s="43"/>
      <c r="D120" s="42"/>
      <c r="E120" s="43"/>
      <c r="F120" s="42"/>
      <c r="G120" s="46"/>
      <c r="H120" s="46"/>
      <c r="I120" s="46"/>
      <c r="J120" s="43"/>
      <c r="K120" s="42"/>
      <c r="L120" s="46"/>
      <c r="M120" s="46"/>
      <c r="N120" s="46"/>
      <c r="O120" s="43"/>
      <c r="P120" s="42"/>
      <c r="Q120" s="46"/>
      <c r="R120" s="46"/>
      <c r="S120" s="46"/>
      <c r="T120" s="43"/>
    </row>
    <row r="121" spans="1:20" x14ac:dyDescent="0.25">
      <c r="A121" s="6" t="s">
        <v>22</v>
      </c>
      <c r="B121" s="47">
        <v>0</v>
      </c>
      <c r="C121" s="48"/>
      <c r="D121" s="47">
        <v>0</v>
      </c>
      <c r="E121" s="48"/>
      <c r="F121" s="55"/>
      <c r="G121" s="56"/>
      <c r="H121" s="56"/>
      <c r="I121" s="56"/>
      <c r="J121" s="57"/>
      <c r="K121" s="47"/>
      <c r="L121" s="49"/>
      <c r="M121" s="49"/>
      <c r="N121" s="49"/>
      <c r="O121" s="48"/>
      <c r="P121" s="50"/>
      <c r="Q121" s="50"/>
      <c r="R121" s="50"/>
      <c r="S121" s="50"/>
      <c r="T121" s="50"/>
    </row>
    <row r="122" spans="1:20" x14ac:dyDescent="0.25">
      <c r="A122" s="16" t="s">
        <v>14</v>
      </c>
      <c r="B122" s="34">
        <f>3.68 + 3.02 + 3.58 + 2 + 3.24 + 3.44 + 3.5 + 3.58 + 3.22 + 3.44 + 2.92 + 3.4 + 2.66 + 2.86 + 3.24 + 3.26 + 3.3 + 2.84 + 2.98 + 2.3 + 3.2 + 2.64 + 1.9 + 2.68 + 3.44 + 3.7 + 3.44 + 3.84 + 2.08 + 1.66 + 2.86 + 3.28 + 3.42 + 3.36 + 2.94</f>
        <v>106.89999999999999</v>
      </c>
      <c r="C122" s="34"/>
      <c r="D122" s="34">
        <f>3.64 + 3.1 + 3.38 + 3.34 + 2.88 + 3.14 + 3.18 + 3.04 + 3.3 + 3.34 + 3.1 + 3.46 + 3.36 + 2.9 + 3.24 + 3.76 + 3.54 + 3.38 + 3.56 + 3.3 + 3.44 + 2.94 + 3.58 + 3.3 + 3.56 + 3.22 + 3.44 + 3.34 + 3.3 + 3.3 + 2.76 + 2.76 + 2.96 + 2.78 + 2.84 + 2.76 + 2.82 + 3.02 + 2.7 + 2.78 + 3.48 + 2.14 + 2.48 + 3.2 + 3.04 + 2.78 + 2.56 + 2.78 + 2.76 +  2.74 + 2.78 + 2.76 + 2.84 + 2.84 + 2.9 + 2.88 + 2.76 + 2.74 + 2.86</f>
        <v>180.85999999999999</v>
      </c>
      <c r="E122" s="34"/>
      <c r="F122" s="51"/>
      <c r="G122" s="51"/>
      <c r="H122" s="51"/>
      <c r="I122" s="51"/>
      <c r="J122" s="51"/>
      <c r="K122" s="34"/>
      <c r="L122" s="34"/>
      <c r="M122" s="34"/>
      <c r="N122" s="34"/>
      <c r="O122" s="34"/>
      <c r="P122" s="35"/>
      <c r="Q122" s="35"/>
      <c r="R122" s="35"/>
      <c r="S122" s="35"/>
      <c r="T122" s="35"/>
    </row>
    <row r="123" spans="1:20" ht="15" customHeight="1" x14ac:dyDescent="0.25">
      <c r="A123" s="52">
        <v>45160</v>
      </c>
      <c r="B123" s="38" t="s">
        <v>53</v>
      </c>
      <c r="C123" s="39"/>
      <c r="D123" s="38" t="s">
        <v>37</v>
      </c>
      <c r="E123" s="39"/>
      <c r="F123" s="38"/>
      <c r="G123" s="44"/>
      <c r="H123" s="44"/>
      <c r="I123" s="44"/>
      <c r="J123" s="39"/>
      <c r="K123" s="38"/>
      <c r="L123" s="44"/>
      <c r="M123" s="44"/>
      <c r="N123" s="44"/>
      <c r="O123" s="39"/>
      <c r="P123" s="38" t="s">
        <v>51</v>
      </c>
      <c r="Q123" s="44"/>
      <c r="R123" s="44"/>
      <c r="S123" s="44"/>
      <c r="T123" s="39"/>
    </row>
    <row r="124" spans="1:20" x14ac:dyDescent="0.25">
      <c r="A124" s="53"/>
      <c r="B124" s="40"/>
      <c r="C124" s="41"/>
      <c r="D124" s="40"/>
      <c r="E124" s="41"/>
      <c r="F124" s="40"/>
      <c r="G124" s="45"/>
      <c r="H124" s="45"/>
      <c r="I124" s="45"/>
      <c r="J124" s="41"/>
      <c r="K124" s="40"/>
      <c r="L124" s="45"/>
      <c r="M124" s="45"/>
      <c r="N124" s="45"/>
      <c r="O124" s="41"/>
      <c r="P124" s="40"/>
      <c r="Q124" s="45"/>
      <c r="R124" s="45"/>
      <c r="S124" s="45"/>
      <c r="T124" s="41"/>
    </row>
    <row r="125" spans="1:20" x14ac:dyDescent="0.25">
      <c r="A125" s="53"/>
      <c r="B125" s="40"/>
      <c r="C125" s="41"/>
      <c r="D125" s="40"/>
      <c r="E125" s="41"/>
      <c r="F125" s="40"/>
      <c r="G125" s="45"/>
      <c r="H125" s="45"/>
      <c r="I125" s="45"/>
      <c r="J125" s="41"/>
      <c r="K125" s="40"/>
      <c r="L125" s="45"/>
      <c r="M125" s="45"/>
      <c r="N125" s="45"/>
      <c r="O125" s="41"/>
      <c r="P125" s="40"/>
      <c r="Q125" s="45"/>
      <c r="R125" s="45"/>
      <c r="S125" s="45"/>
      <c r="T125" s="41"/>
    </row>
    <row r="126" spans="1:20" x14ac:dyDescent="0.25">
      <c r="A126" s="53"/>
      <c r="B126" s="40"/>
      <c r="C126" s="41"/>
      <c r="D126" s="40"/>
      <c r="E126" s="41"/>
      <c r="F126" s="40"/>
      <c r="G126" s="45"/>
      <c r="H126" s="45"/>
      <c r="I126" s="45"/>
      <c r="J126" s="41"/>
      <c r="K126" s="40"/>
      <c r="L126" s="45"/>
      <c r="M126" s="45"/>
      <c r="N126" s="45"/>
      <c r="O126" s="41"/>
      <c r="P126" s="40"/>
      <c r="Q126" s="45"/>
      <c r="R126" s="45"/>
      <c r="S126" s="45"/>
      <c r="T126" s="41"/>
    </row>
    <row r="127" spans="1:20" x14ac:dyDescent="0.25">
      <c r="A127" s="53"/>
      <c r="B127" s="40"/>
      <c r="C127" s="41"/>
      <c r="D127" s="40"/>
      <c r="E127" s="41"/>
      <c r="F127" s="40"/>
      <c r="G127" s="45"/>
      <c r="H127" s="45"/>
      <c r="I127" s="45"/>
      <c r="J127" s="41"/>
      <c r="K127" s="40"/>
      <c r="L127" s="45"/>
      <c r="M127" s="45"/>
      <c r="N127" s="45"/>
      <c r="O127" s="41"/>
      <c r="P127" s="40"/>
      <c r="Q127" s="45"/>
      <c r="R127" s="45"/>
      <c r="S127" s="45"/>
      <c r="T127" s="41"/>
    </row>
    <row r="128" spans="1:20" x14ac:dyDescent="0.25">
      <c r="A128" s="53"/>
      <c r="B128" s="40"/>
      <c r="C128" s="41"/>
      <c r="D128" s="40"/>
      <c r="E128" s="41"/>
      <c r="F128" s="40"/>
      <c r="G128" s="45"/>
      <c r="H128" s="45"/>
      <c r="I128" s="45"/>
      <c r="J128" s="41"/>
      <c r="K128" s="40"/>
      <c r="L128" s="45"/>
      <c r="M128" s="45"/>
      <c r="N128" s="45"/>
      <c r="O128" s="41"/>
      <c r="P128" s="40"/>
      <c r="Q128" s="45"/>
      <c r="R128" s="45"/>
      <c r="S128" s="45"/>
      <c r="T128" s="41"/>
    </row>
    <row r="129" spans="1:20" x14ac:dyDescent="0.25">
      <c r="A129" s="53"/>
      <c r="B129" s="40"/>
      <c r="C129" s="41"/>
      <c r="D129" s="40"/>
      <c r="E129" s="41"/>
      <c r="F129" s="40"/>
      <c r="G129" s="45"/>
      <c r="H129" s="45"/>
      <c r="I129" s="45"/>
      <c r="J129" s="41"/>
      <c r="K129" s="40"/>
      <c r="L129" s="45"/>
      <c r="M129" s="45"/>
      <c r="N129" s="45"/>
      <c r="O129" s="41"/>
      <c r="P129" s="40"/>
      <c r="Q129" s="45"/>
      <c r="R129" s="45"/>
      <c r="S129" s="45"/>
      <c r="T129" s="41"/>
    </row>
    <row r="130" spans="1:20" x14ac:dyDescent="0.25">
      <c r="A130" s="54"/>
      <c r="B130" s="42"/>
      <c r="C130" s="43"/>
      <c r="D130" s="42"/>
      <c r="E130" s="43"/>
      <c r="F130" s="42"/>
      <c r="G130" s="46"/>
      <c r="H130" s="46"/>
      <c r="I130" s="46"/>
      <c r="J130" s="43"/>
      <c r="K130" s="42"/>
      <c r="L130" s="46"/>
      <c r="M130" s="46"/>
      <c r="N130" s="46"/>
      <c r="O130" s="43"/>
      <c r="P130" s="42"/>
      <c r="Q130" s="46"/>
      <c r="R130" s="46"/>
      <c r="S130" s="46"/>
      <c r="T130" s="43"/>
    </row>
    <row r="131" spans="1:20" x14ac:dyDescent="0.25">
      <c r="A131" s="6" t="s">
        <v>22</v>
      </c>
      <c r="B131" s="47">
        <v>0</v>
      </c>
      <c r="C131" s="48"/>
      <c r="D131" s="47">
        <v>0</v>
      </c>
      <c r="E131" s="48"/>
      <c r="F131" s="55"/>
      <c r="G131" s="56"/>
      <c r="H131" s="56"/>
      <c r="I131" s="56"/>
      <c r="J131" s="57"/>
      <c r="K131" s="47"/>
      <c r="L131" s="49"/>
      <c r="M131" s="49"/>
      <c r="N131" s="49"/>
      <c r="O131" s="48"/>
      <c r="P131" s="50">
        <v>0</v>
      </c>
      <c r="Q131" s="50"/>
      <c r="R131" s="50"/>
      <c r="S131" s="50"/>
      <c r="T131" s="50"/>
    </row>
    <row r="132" spans="1:20" x14ac:dyDescent="0.25">
      <c r="A132" s="17" t="s">
        <v>14</v>
      </c>
      <c r="B132" s="34">
        <f>2.08 + 3.32 + 3.26 + 2.68 + 3.26 + 3.3 + 3.28 + 3.58 + 2.96 + 2.94 + 3.1 + 3.24 + 3.1 + 3.12 + 3.64 + 2.8 + 2.5 + 3.38 + 3.14 + 2.76 + 3.14 + 3.1 + 2.98 + 1.6</f>
        <v>72.259999999999991</v>
      </c>
      <c r="C132" s="34"/>
      <c r="D132" s="34">
        <f>1.88 + 1.08 + 1.5 + 2.02 + 2.62 + 2.08 + 3.1 + 3.26 + 3.72 + 2.52 + 3.52 + 1.04 + 3.04 + 1.6 + 3.82 + 2.82 + 1.84 + 3.62 + 3.34 + 3.26 + 2.98 + 3.36 + 3.4 + 3.36 + 3.7 + 3.18 + 3.7 + 3.14 + 3.56 + 2.86 + 2.56 + 2.98 + 2.86 + 2.96 + 3.1 + 2.3 + 2.82 + 3.14 + 3.1 + 2.9 + 2.26 + 2.9 + 3.02 + 2.68 + 3.08</f>
        <v>127.58000000000001</v>
      </c>
      <c r="E132" s="34"/>
      <c r="F132" s="51"/>
      <c r="G132" s="51"/>
      <c r="H132" s="51"/>
      <c r="I132" s="51"/>
      <c r="J132" s="51"/>
      <c r="K132" s="34"/>
      <c r="L132" s="34"/>
      <c r="M132" s="34"/>
      <c r="N132" s="34"/>
      <c r="O132" s="34"/>
      <c r="P132" s="35">
        <f>1.82 + 2.6 + 2.16 + 2.42 + 2.3 + 2.62 + 3.12 + 2.72 + 1.94 + 2.3 + 2.28</f>
        <v>26.280000000000005</v>
      </c>
      <c r="Q132" s="35"/>
      <c r="R132" s="35"/>
      <c r="S132" s="35"/>
      <c r="T132" s="35"/>
    </row>
    <row r="133" spans="1:20" x14ac:dyDescent="0.25">
      <c r="A133" s="36">
        <v>45162</v>
      </c>
      <c r="B133" s="37"/>
      <c r="C133" s="37"/>
      <c r="D133" s="38" t="s">
        <v>38</v>
      </c>
      <c r="E133" s="39"/>
      <c r="F133" s="38"/>
      <c r="G133" s="44"/>
      <c r="H133" s="44"/>
      <c r="I133" s="44"/>
      <c r="J133" s="39"/>
      <c r="K133" s="38"/>
      <c r="L133" s="44"/>
      <c r="M133" s="44"/>
      <c r="N133" s="44"/>
      <c r="O133" s="39"/>
      <c r="P133" s="37" t="s">
        <v>52</v>
      </c>
      <c r="Q133" s="37"/>
      <c r="R133" s="37"/>
      <c r="S133" s="37"/>
      <c r="T133" s="37"/>
    </row>
    <row r="134" spans="1:20" x14ac:dyDescent="0.25">
      <c r="A134" s="36"/>
      <c r="B134" s="37"/>
      <c r="C134" s="37"/>
      <c r="D134" s="40"/>
      <c r="E134" s="41"/>
      <c r="F134" s="40"/>
      <c r="G134" s="45"/>
      <c r="H134" s="45"/>
      <c r="I134" s="45"/>
      <c r="J134" s="41"/>
      <c r="K134" s="40"/>
      <c r="L134" s="45"/>
      <c r="M134" s="45"/>
      <c r="N134" s="45"/>
      <c r="O134" s="41"/>
      <c r="P134" s="37"/>
      <c r="Q134" s="37"/>
      <c r="R134" s="37"/>
      <c r="S134" s="37"/>
      <c r="T134" s="37"/>
    </row>
    <row r="135" spans="1:20" x14ac:dyDescent="0.25">
      <c r="A135" s="36"/>
      <c r="B135" s="37"/>
      <c r="C135" s="37"/>
      <c r="D135" s="40"/>
      <c r="E135" s="41"/>
      <c r="F135" s="40"/>
      <c r="G135" s="45"/>
      <c r="H135" s="45"/>
      <c r="I135" s="45"/>
      <c r="J135" s="41"/>
      <c r="K135" s="40"/>
      <c r="L135" s="45"/>
      <c r="M135" s="45"/>
      <c r="N135" s="45"/>
      <c r="O135" s="41"/>
      <c r="P135" s="37"/>
      <c r="Q135" s="37"/>
      <c r="R135" s="37"/>
      <c r="S135" s="37"/>
      <c r="T135" s="37"/>
    </row>
    <row r="136" spans="1:20" x14ac:dyDescent="0.25">
      <c r="A136" s="36"/>
      <c r="B136" s="37"/>
      <c r="C136" s="37"/>
      <c r="D136" s="40"/>
      <c r="E136" s="41"/>
      <c r="F136" s="40"/>
      <c r="G136" s="45"/>
      <c r="H136" s="45"/>
      <c r="I136" s="45"/>
      <c r="J136" s="41"/>
      <c r="K136" s="40"/>
      <c r="L136" s="45"/>
      <c r="M136" s="45"/>
      <c r="N136" s="45"/>
      <c r="O136" s="41"/>
      <c r="P136" s="37"/>
      <c r="Q136" s="37"/>
      <c r="R136" s="37"/>
      <c r="S136" s="37"/>
      <c r="T136" s="37"/>
    </row>
    <row r="137" spans="1:20" x14ac:dyDescent="0.25">
      <c r="A137" s="36"/>
      <c r="B137" s="37"/>
      <c r="C137" s="37"/>
      <c r="D137" s="40"/>
      <c r="E137" s="41"/>
      <c r="F137" s="40"/>
      <c r="G137" s="45"/>
      <c r="H137" s="45"/>
      <c r="I137" s="45"/>
      <c r="J137" s="41"/>
      <c r="K137" s="40"/>
      <c r="L137" s="45"/>
      <c r="M137" s="45"/>
      <c r="N137" s="45"/>
      <c r="O137" s="41"/>
      <c r="P137" s="37"/>
      <c r="Q137" s="37"/>
      <c r="R137" s="37"/>
      <c r="S137" s="37"/>
      <c r="T137" s="37"/>
    </row>
    <row r="138" spans="1:20" x14ac:dyDescent="0.25">
      <c r="A138" s="36"/>
      <c r="B138" s="37"/>
      <c r="C138" s="37"/>
      <c r="D138" s="42"/>
      <c r="E138" s="43"/>
      <c r="F138" s="42"/>
      <c r="G138" s="46"/>
      <c r="H138" s="46"/>
      <c r="I138" s="46"/>
      <c r="J138" s="43"/>
      <c r="K138" s="42"/>
      <c r="L138" s="46"/>
      <c r="M138" s="46"/>
      <c r="N138" s="46"/>
      <c r="O138" s="43"/>
      <c r="P138" s="37"/>
      <c r="Q138" s="37"/>
      <c r="R138" s="37"/>
      <c r="S138" s="37"/>
      <c r="T138" s="37"/>
    </row>
    <row r="139" spans="1:20" x14ac:dyDescent="0.25">
      <c r="A139" s="6" t="s">
        <v>22</v>
      </c>
      <c r="B139" s="47"/>
      <c r="C139" s="48"/>
      <c r="D139" s="47">
        <v>0</v>
      </c>
      <c r="E139" s="48"/>
      <c r="F139" s="47"/>
      <c r="G139" s="49"/>
      <c r="H139" s="49"/>
      <c r="I139" s="49"/>
      <c r="J139" s="48"/>
      <c r="K139" s="47"/>
      <c r="L139" s="49"/>
      <c r="M139" s="49"/>
      <c r="N139" s="49"/>
      <c r="O139" s="48"/>
      <c r="P139" s="50">
        <v>0</v>
      </c>
      <c r="Q139" s="50"/>
      <c r="R139" s="50"/>
      <c r="S139" s="50"/>
      <c r="T139" s="50"/>
    </row>
    <row r="140" spans="1:20" x14ac:dyDescent="0.25">
      <c r="A140" s="19" t="s">
        <v>14</v>
      </c>
      <c r="B140" s="34"/>
      <c r="C140" s="34"/>
      <c r="D140" s="34">
        <f>2.52 + 2.96 + 2.84 + 2.98 + 3.72 + 3.06 + 3.12 + 3 + 3.24 + 3.5 + 2.04 + 2.18 + 3.46 + 3.24 + 3 + 3.56 + 3.36 + 2.34 + 2.98 + 3.02 + 2.96 + 3.26 + 2.24 + 3 + 3.02 + 4 + 2.9 + 3.44 + 4.14 + 3.48 + 3.44 + 3.44 + 3.3</f>
        <v>102.74</v>
      </c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5">
        <f>2.78 + 1.18 + 2.9 + 3.1 + 3.1 + 2.7 + 2.61 + 2.7 + 2.6 + 2.86 + 2.72 + 1.86 + 2.66 + 3.34 + 2.38 + 3.66 + 3.7 + 1.72 + 2.66 + 2.12 + 2.48 + 2.68 + 3.42 + 1.32 + 1.9 + 2.48 + 1.94</f>
        <v>69.570000000000007</v>
      </c>
      <c r="Q140" s="35"/>
      <c r="R140" s="35"/>
      <c r="S140" s="35"/>
      <c r="T140" s="35"/>
    </row>
    <row r="141" spans="1:20" x14ac:dyDescent="0.25">
      <c r="A141" s="36">
        <v>45163</v>
      </c>
      <c r="B141" s="37" t="s">
        <v>40</v>
      </c>
      <c r="C141" s="37"/>
      <c r="D141" s="38" t="s">
        <v>39</v>
      </c>
      <c r="E141" s="39"/>
      <c r="F141" s="38"/>
      <c r="G141" s="44"/>
      <c r="H141" s="44"/>
      <c r="I141" s="44"/>
      <c r="J141" s="39"/>
      <c r="K141" s="38"/>
      <c r="L141" s="44"/>
      <c r="M141" s="44"/>
      <c r="N141" s="44"/>
      <c r="O141" s="39"/>
      <c r="P141" s="37" t="s">
        <v>41</v>
      </c>
      <c r="Q141" s="37"/>
      <c r="R141" s="37"/>
      <c r="S141" s="37"/>
      <c r="T141" s="37"/>
    </row>
    <row r="142" spans="1:20" x14ac:dyDescent="0.25">
      <c r="A142" s="36"/>
      <c r="B142" s="37"/>
      <c r="C142" s="37"/>
      <c r="D142" s="40"/>
      <c r="E142" s="41"/>
      <c r="F142" s="40"/>
      <c r="G142" s="45"/>
      <c r="H142" s="45"/>
      <c r="I142" s="45"/>
      <c r="J142" s="41"/>
      <c r="K142" s="40"/>
      <c r="L142" s="45"/>
      <c r="M142" s="45"/>
      <c r="N142" s="45"/>
      <c r="O142" s="41"/>
      <c r="P142" s="37"/>
      <c r="Q142" s="37"/>
      <c r="R142" s="37"/>
      <c r="S142" s="37"/>
      <c r="T142" s="37"/>
    </row>
    <row r="143" spans="1:20" x14ac:dyDescent="0.25">
      <c r="A143" s="36"/>
      <c r="B143" s="37"/>
      <c r="C143" s="37"/>
      <c r="D143" s="40"/>
      <c r="E143" s="41"/>
      <c r="F143" s="40"/>
      <c r="G143" s="45"/>
      <c r="H143" s="45"/>
      <c r="I143" s="45"/>
      <c r="J143" s="41"/>
      <c r="K143" s="40"/>
      <c r="L143" s="45"/>
      <c r="M143" s="45"/>
      <c r="N143" s="45"/>
      <c r="O143" s="41"/>
      <c r="P143" s="37"/>
      <c r="Q143" s="37"/>
      <c r="R143" s="37"/>
      <c r="S143" s="37"/>
      <c r="T143" s="37"/>
    </row>
    <row r="144" spans="1:20" x14ac:dyDescent="0.25">
      <c r="A144" s="36"/>
      <c r="B144" s="37"/>
      <c r="C144" s="37"/>
      <c r="D144" s="40"/>
      <c r="E144" s="41"/>
      <c r="F144" s="40"/>
      <c r="G144" s="45"/>
      <c r="H144" s="45"/>
      <c r="I144" s="45"/>
      <c r="J144" s="41"/>
      <c r="K144" s="40"/>
      <c r="L144" s="45"/>
      <c r="M144" s="45"/>
      <c r="N144" s="45"/>
      <c r="O144" s="41"/>
      <c r="P144" s="37"/>
      <c r="Q144" s="37"/>
      <c r="R144" s="37"/>
      <c r="S144" s="37"/>
      <c r="T144" s="37"/>
    </row>
    <row r="145" spans="1:20" x14ac:dyDescent="0.25">
      <c r="A145" s="36"/>
      <c r="B145" s="37"/>
      <c r="C145" s="37"/>
      <c r="D145" s="40"/>
      <c r="E145" s="41"/>
      <c r="F145" s="40"/>
      <c r="G145" s="45"/>
      <c r="H145" s="45"/>
      <c r="I145" s="45"/>
      <c r="J145" s="41"/>
      <c r="K145" s="40"/>
      <c r="L145" s="45"/>
      <c r="M145" s="45"/>
      <c r="N145" s="45"/>
      <c r="O145" s="41"/>
      <c r="P145" s="37"/>
      <c r="Q145" s="37"/>
      <c r="R145" s="37"/>
      <c r="S145" s="37"/>
      <c r="T145" s="37"/>
    </row>
    <row r="146" spans="1:20" x14ac:dyDescent="0.25">
      <c r="A146" s="36"/>
      <c r="B146" s="37"/>
      <c r="C146" s="37"/>
      <c r="D146" s="42"/>
      <c r="E146" s="43"/>
      <c r="F146" s="42"/>
      <c r="G146" s="46"/>
      <c r="H146" s="46"/>
      <c r="I146" s="46"/>
      <c r="J146" s="43"/>
      <c r="K146" s="42"/>
      <c r="L146" s="46"/>
      <c r="M146" s="46"/>
      <c r="N146" s="46"/>
      <c r="O146" s="43"/>
      <c r="P146" s="37"/>
      <c r="Q146" s="37"/>
      <c r="R146" s="37"/>
      <c r="S146" s="37"/>
      <c r="T146" s="37"/>
    </row>
    <row r="147" spans="1:20" x14ac:dyDescent="0.25">
      <c r="A147" s="6" t="s">
        <v>22</v>
      </c>
      <c r="B147" s="47">
        <v>0</v>
      </c>
      <c r="C147" s="48"/>
      <c r="D147" s="47">
        <v>0</v>
      </c>
      <c r="E147" s="48"/>
      <c r="F147" s="47"/>
      <c r="G147" s="49"/>
      <c r="H147" s="49"/>
      <c r="I147" s="49"/>
      <c r="J147" s="48"/>
      <c r="K147" s="47"/>
      <c r="L147" s="49"/>
      <c r="M147" s="49"/>
      <c r="N147" s="49"/>
      <c r="O147" s="48"/>
      <c r="P147" s="50">
        <v>0</v>
      </c>
      <c r="Q147" s="50"/>
      <c r="R147" s="50"/>
      <c r="S147" s="50"/>
      <c r="T147" s="50"/>
    </row>
    <row r="148" spans="1:20" x14ac:dyDescent="0.25">
      <c r="A148" s="21" t="s">
        <v>14</v>
      </c>
      <c r="B148" s="34">
        <f>3 + 3.52 + 3.18 + 4.02 + 2.42 + 3.34 + 3.28 + 3.02 + 2.98 + 3.38 + 3.62 + 3.62 + 3.66 + 1.88 + 2.64 + 2.5 + 2.96 + 3.4 + 3.52 + 3.46 + 1.32 + 2.12 + 3.12 + 0.68 + 1.08 + 3.18 + 3.28 + 2.84</f>
        <v>81.020000000000024</v>
      </c>
      <c r="C148" s="34"/>
      <c r="D148" s="34">
        <f>3.14 + 2.88 + 2.48 + 2.6 + 3.16 + 3.18 + 2.64 + 2.98 + 2.94 + 3.46 + 2.92 + 3.4 + 3.34 + 2.16 + 3.68</f>
        <v>44.96</v>
      </c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5">
        <f>1.82 + 2.1 + 2.36 + 2.44 + 2.86 + 2.74 + 2.36 + 2.72 + 2.5 + 2.58 + 2.7 + 2.82 + 3.08 + 2.98 + 2.84 + 1.02 + 3.44 + 2.48 + 3.32 + 1.7 + 1.94 + 2.72 + 3.44 + 3 + 1.5 + 2.38</f>
        <v>65.839999999999989</v>
      </c>
      <c r="Q148" s="35"/>
      <c r="R148" s="35"/>
      <c r="S148" s="35"/>
      <c r="T148" s="35"/>
    </row>
    <row r="149" spans="1:20" x14ac:dyDescent="0.25">
      <c r="A149" s="36">
        <v>45166</v>
      </c>
      <c r="B149" s="37"/>
      <c r="C149" s="37"/>
      <c r="D149" s="38"/>
      <c r="E149" s="39"/>
      <c r="F149" s="38"/>
      <c r="G149" s="44"/>
      <c r="H149" s="44"/>
      <c r="I149" s="44"/>
      <c r="J149" s="39"/>
      <c r="K149" s="38" t="s">
        <v>47</v>
      </c>
      <c r="L149" s="44"/>
      <c r="M149" s="44"/>
      <c r="N149" s="44"/>
      <c r="O149" s="39"/>
      <c r="P149" s="37" t="s">
        <v>42</v>
      </c>
      <c r="Q149" s="37"/>
      <c r="R149" s="37"/>
      <c r="S149" s="37"/>
      <c r="T149" s="37"/>
    </row>
    <row r="150" spans="1:20" x14ac:dyDescent="0.25">
      <c r="A150" s="36"/>
      <c r="B150" s="37"/>
      <c r="C150" s="37"/>
      <c r="D150" s="40"/>
      <c r="E150" s="41"/>
      <c r="F150" s="40"/>
      <c r="G150" s="45"/>
      <c r="H150" s="45"/>
      <c r="I150" s="45"/>
      <c r="J150" s="41"/>
      <c r="K150" s="40"/>
      <c r="L150" s="45"/>
      <c r="M150" s="45"/>
      <c r="N150" s="45"/>
      <c r="O150" s="41"/>
      <c r="P150" s="37"/>
      <c r="Q150" s="37"/>
      <c r="R150" s="37"/>
      <c r="S150" s="37"/>
      <c r="T150" s="37"/>
    </row>
    <row r="151" spans="1:20" x14ac:dyDescent="0.25">
      <c r="A151" s="36"/>
      <c r="B151" s="37"/>
      <c r="C151" s="37"/>
      <c r="D151" s="40"/>
      <c r="E151" s="41"/>
      <c r="F151" s="40"/>
      <c r="G151" s="45"/>
      <c r="H151" s="45"/>
      <c r="I151" s="45"/>
      <c r="J151" s="41"/>
      <c r="K151" s="40"/>
      <c r="L151" s="45"/>
      <c r="M151" s="45"/>
      <c r="N151" s="45"/>
      <c r="O151" s="41"/>
      <c r="P151" s="37"/>
      <c r="Q151" s="37"/>
      <c r="R151" s="37"/>
      <c r="S151" s="37"/>
      <c r="T151" s="37"/>
    </row>
    <row r="152" spans="1:20" x14ac:dyDescent="0.25">
      <c r="A152" s="36"/>
      <c r="B152" s="37"/>
      <c r="C152" s="37"/>
      <c r="D152" s="40"/>
      <c r="E152" s="41"/>
      <c r="F152" s="40"/>
      <c r="G152" s="45"/>
      <c r="H152" s="45"/>
      <c r="I152" s="45"/>
      <c r="J152" s="41"/>
      <c r="K152" s="40"/>
      <c r="L152" s="45"/>
      <c r="M152" s="45"/>
      <c r="N152" s="45"/>
      <c r="O152" s="41"/>
      <c r="P152" s="37"/>
      <c r="Q152" s="37"/>
      <c r="R152" s="37"/>
      <c r="S152" s="37"/>
      <c r="T152" s="37"/>
    </row>
    <row r="153" spans="1:20" x14ac:dyDescent="0.25">
      <c r="A153" s="36"/>
      <c r="B153" s="37"/>
      <c r="C153" s="37"/>
      <c r="D153" s="40"/>
      <c r="E153" s="41"/>
      <c r="F153" s="40"/>
      <c r="G153" s="45"/>
      <c r="H153" s="45"/>
      <c r="I153" s="45"/>
      <c r="J153" s="41"/>
      <c r="K153" s="40"/>
      <c r="L153" s="45"/>
      <c r="M153" s="45"/>
      <c r="N153" s="45"/>
      <c r="O153" s="41"/>
      <c r="P153" s="37"/>
      <c r="Q153" s="37"/>
      <c r="R153" s="37"/>
      <c r="S153" s="37"/>
      <c r="T153" s="37"/>
    </row>
    <row r="154" spans="1:20" x14ac:dyDescent="0.25">
      <c r="A154" s="36"/>
      <c r="B154" s="37"/>
      <c r="C154" s="37"/>
      <c r="D154" s="42"/>
      <c r="E154" s="43"/>
      <c r="F154" s="42"/>
      <c r="G154" s="46"/>
      <c r="H154" s="46"/>
      <c r="I154" s="46"/>
      <c r="J154" s="43"/>
      <c r="K154" s="42"/>
      <c r="L154" s="46"/>
      <c r="M154" s="46"/>
      <c r="N154" s="46"/>
      <c r="O154" s="43"/>
      <c r="P154" s="37"/>
      <c r="Q154" s="37"/>
      <c r="R154" s="37"/>
      <c r="S154" s="37"/>
      <c r="T154" s="37"/>
    </row>
    <row r="155" spans="1:20" x14ac:dyDescent="0.25">
      <c r="A155" s="6" t="s">
        <v>22</v>
      </c>
      <c r="B155" s="47"/>
      <c r="C155" s="48"/>
      <c r="D155" s="47"/>
      <c r="E155" s="48"/>
      <c r="F155" s="47"/>
      <c r="G155" s="49"/>
      <c r="H155" s="49"/>
      <c r="I155" s="49"/>
      <c r="J155" s="48"/>
      <c r="K155" s="47">
        <v>0</v>
      </c>
      <c r="L155" s="49"/>
      <c r="M155" s="49"/>
      <c r="N155" s="49"/>
      <c r="O155" s="48"/>
      <c r="P155" s="50">
        <v>0</v>
      </c>
      <c r="Q155" s="50"/>
      <c r="R155" s="50"/>
      <c r="S155" s="50"/>
      <c r="T155" s="50"/>
    </row>
    <row r="156" spans="1:20" x14ac:dyDescent="0.25">
      <c r="A156" s="22" t="s">
        <v>14</v>
      </c>
      <c r="B156" s="34"/>
      <c r="C156" s="34"/>
      <c r="D156" s="34"/>
      <c r="E156" s="34"/>
      <c r="F156" s="34"/>
      <c r="G156" s="34"/>
      <c r="H156" s="34"/>
      <c r="I156" s="34"/>
      <c r="J156" s="34"/>
      <c r="K156" s="34">
        <f>2.14 + 5 + 2.5 + 2.1 + 2.3 + 1.38 + 7.58 + 8.2 + 7.76 + 8.24 + 8.36 + 7.7 + 8.18 + 4.94 + 5.4 + 7.8 + 5.6 + 2.62 + 6.54 + 1.38 + 5.3 + 5.06 + 4.74 + 5.58 + 4.04 + 5.08</f>
        <v>135.52000000000001</v>
      </c>
      <c r="L156" s="34"/>
      <c r="M156" s="34"/>
      <c r="N156" s="34"/>
      <c r="O156" s="34"/>
      <c r="P156" s="35">
        <f>1.68 + 4.08 + 3.64 + 2.6 + 4.8 + 3.8 + 5.18 + 2.94 + 5.98 + 3.96 + 7 + 4.18 + 5.44 + 5.64</f>
        <v>60.92</v>
      </c>
      <c r="Q156" s="35"/>
      <c r="R156" s="35"/>
      <c r="S156" s="35"/>
      <c r="T156" s="35"/>
    </row>
    <row r="157" spans="1:20" x14ac:dyDescent="0.25">
      <c r="A157" s="36">
        <v>45167</v>
      </c>
      <c r="B157" s="37"/>
      <c r="C157" s="37"/>
      <c r="D157" s="38"/>
      <c r="E157" s="39"/>
      <c r="F157" s="38" t="s">
        <v>50</v>
      </c>
      <c r="G157" s="44"/>
      <c r="H157" s="44"/>
      <c r="I157" s="44"/>
      <c r="J157" s="39"/>
      <c r="K157" s="38" t="s">
        <v>49</v>
      </c>
      <c r="L157" s="44"/>
      <c r="M157" s="44"/>
      <c r="N157" s="44"/>
      <c r="O157" s="39"/>
      <c r="P157" s="37" t="s">
        <v>48</v>
      </c>
      <c r="Q157" s="37"/>
      <c r="R157" s="37"/>
      <c r="S157" s="37"/>
      <c r="T157" s="37"/>
    </row>
    <row r="158" spans="1:20" x14ac:dyDescent="0.25">
      <c r="A158" s="36"/>
      <c r="B158" s="37"/>
      <c r="C158" s="37"/>
      <c r="D158" s="40"/>
      <c r="E158" s="41"/>
      <c r="F158" s="40"/>
      <c r="G158" s="45"/>
      <c r="H158" s="45"/>
      <c r="I158" s="45"/>
      <c r="J158" s="41"/>
      <c r="K158" s="40"/>
      <c r="L158" s="45"/>
      <c r="M158" s="45"/>
      <c r="N158" s="45"/>
      <c r="O158" s="41"/>
      <c r="P158" s="37"/>
      <c r="Q158" s="37"/>
      <c r="R158" s="37"/>
      <c r="S158" s="37"/>
      <c r="T158" s="37"/>
    </row>
    <row r="159" spans="1:20" x14ac:dyDescent="0.25">
      <c r="A159" s="36"/>
      <c r="B159" s="37"/>
      <c r="C159" s="37"/>
      <c r="D159" s="40"/>
      <c r="E159" s="41"/>
      <c r="F159" s="40"/>
      <c r="G159" s="45"/>
      <c r="H159" s="45"/>
      <c r="I159" s="45"/>
      <c r="J159" s="41"/>
      <c r="K159" s="40"/>
      <c r="L159" s="45"/>
      <c r="M159" s="45"/>
      <c r="N159" s="45"/>
      <c r="O159" s="41"/>
      <c r="P159" s="37"/>
      <c r="Q159" s="37"/>
      <c r="R159" s="37"/>
      <c r="S159" s="37"/>
      <c r="T159" s="37"/>
    </row>
    <row r="160" spans="1:20" x14ac:dyDescent="0.25">
      <c r="A160" s="36"/>
      <c r="B160" s="37"/>
      <c r="C160" s="37"/>
      <c r="D160" s="40"/>
      <c r="E160" s="41"/>
      <c r="F160" s="40"/>
      <c r="G160" s="45"/>
      <c r="H160" s="45"/>
      <c r="I160" s="45"/>
      <c r="J160" s="41"/>
      <c r="K160" s="40"/>
      <c r="L160" s="45"/>
      <c r="M160" s="45"/>
      <c r="N160" s="45"/>
      <c r="O160" s="41"/>
      <c r="P160" s="37"/>
      <c r="Q160" s="37"/>
      <c r="R160" s="37"/>
      <c r="S160" s="37"/>
      <c r="T160" s="37"/>
    </row>
    <row r="161" spans="1:20" x14ac:dyDescent="0.25">
      <c r="A161" s="36"/>
      <c r="B161" s="37"/>
      <c r="C161" s="37"/>
      <c r="D161" s="40"/>
      <c r="E161" s="41"/>
      <c r="F161" s="40"/>
      <c r="G161" s="45"/>
      <c r="H161" s="45"/>
      <c r="I161" s="45"/>
      <c r="J161" s="41"/>
      <c r="K161" s="40"/>
      <c r="L161" s="45"/>
      <c r="M161" s="45"/>
      <c r="N161" s="45"/>
      <c r="O161" s="41"/>
      <c r="P161" s="37"/>
      <c r="Q161" s="37"/>
      <c r="R161" s="37"/>
      <c r="S161" s="37"/>
      <c r="T161" s="37"/>
    </row>
    <row r="162" spans="1:20" x14ac:dyDescent="0.25">
      <c r="A162" s="36"/>
      <c r="B162" s="37"/>
      <c r="C162" s="37"/>
      <c r="D162" s="42"/>
      <c r="E162" s="43"/>
      <c r="F162" s="42"/>
      <c r="G162" s="46"/>
      <c r="H162" s="46"/>
      <c r="I162" s="46"/>
      <c r="J162" s="43"/>
      <c r="K162" s="42"/>
      <c r="L162" s="46"/>
      <c r="M162" s="46"/>
      <c r="N162" s="46"/>
      <c r="O162" s="43"/>
      <c r="P162" s="37"/>
      <c r="Q162" s="37"/>
      <c r="R162" s="37"/>
      <c r="S162" s="37"/>
      <c r="T162" s="37"/>
    </row>
    <row r="163" spans="1:20" x14ac:dyDescent="0.25">
      <c r="A163" s="6" t="s">
        <v>22</v>
      </c>
      <c r="B163" s="47"/>
      <c r="C163" s="48"/>
      <c r="D163" s="47"/>
      <c r="E163" s="48"/>
      <c r="F163" s="47">
        <v>0</v>
      </c>
      <c r="G163" s="49"/>
      <c r="H163" s="49"/>
      <c r="I163" s="49"/>
      <c r="J163" s="48"/>
      <c r="K163" s="47">
        <v>0</v>
      </c>
      <c r="L163" s="49"/>
      <c r="M163" s="49"/>
      <c r="N163" s="49"/>
      <c r="O163" s="48"/>
      <c r="P163" s="50">
        <v>0</v>
      </c>
      <c r="Q163" s="50"/>
      <c r="R163" s="50"/>
      <c r="S163" s="50"/>
      <c r="T163" s="50"/>
    </row>
    <row r="164" spans="1:20" x14ac:dyDescent="0.25">
      <c r="A164" s="23" t="s">
        <v>14</v>
      </c>
      <c r="B164" s="34"/>
      <c r="C164" s="34"/>
      <c r="D164" s="34"/>
      <c r="E164" s="34"/>
      <c r="F164" s="34">
        <f>5.44 + 3.82 + 3.94 + 5.1 + 1.96 + 3.84 + 7.96 + 3.86 + 8.98 + 1.76 + 3.48 + 5.44 + 7.56 + 0.9</f>
        <v>64.039999999999992</v>
      </c>
      <c r="G164" s="34"/>
      <c r="H164" s="34"/>
      <c r="I164" s="34"/>
      <c r="J164" s="34"/>
      <c r="K164" s="34">
        <f>4.72 + 4.84 + 8.26 + 3.54 + 7.36 + 1.82 + 7.38 + 4.46 + 2.72 + 7.92 + 5.46 + 5.4</f>
        <v>63.88</v>
      </c>
      <c r="L164" s="34"/>
      <c r="M164" s="34"/>
      <c r="N164" s="34"/>
      <c r="O164" s="34"/>
      <c r="P164" s="35">
        <f>2.36 + 1.6 + 2.36 + 1.28 + 4.52 + 6.12 + 0.64 + 0.56 + 6.04 + 1.82 + 4.26 + 0.92 + 7.32 + 4.58 + 4.3</f>
        <v>48.68</v>
      </c>
      <c r="Q164" s="35"/>
      <c r="R164" s="35"/>
      <c r="S164" s="35"/>
      <c r="T164" s="35"/>
    </row>
    <row r="165" spans="1:20" x14ac:dyDescent="0.25">
      <c r="A165" s="36">
        <v>45168</v>
      </c>
      <c r="B165" s="37" t="s">
        <v>56</v>
      </c>
      <c r="C165" s="37"/>
      <c r="D165" s="38">
        <v>3.14</v>
      </c>
      <c r="E165" s="39"/>
      <c r="F165" s="38"/>
      <c r="G165" s="44"/>
      <c r="H165" s="44"/>
      <c r="I165" s="44"/>
      <c r="J165" s="39"/>
      <c r="K165" s="38" t="s">
        <v>57</v>
      </c>
      <c r="L165" s="44"/>
      <c r="M165" s="44"/>
      <c r="N165" s="44"/>
      <c r="O165" s="39"/>
      <c r="P165" s="37" t="s">
        <v>58</v>
      </c>
      <c r="Q165" s="37"/>
      <c r="R165" s="37"/>
      <c r="S165" s="37"/>
      <c r="T165" s="37"/>
    </row>
    <row r="166" spans="1:20" x14ac:dyDescent="0.25">
      <c r="A166" s="36"/>
      <c r="B166" s="37"/>
      <c r="C166" s="37"/>
      <c r="D166" s="40"/>
      <c r="E166" s="41"/>
      <c r="F166" s="40"/>
      <c r="G166" s="45"/>
      <c r="H166" s="45"/>
      <c r="I166" s="45"/>
      <c r="J166" s="41"/>
      <c r="K166" s="40"/>
      <c r="L166" s="45"/>
      <c r="M166" s="45"/>
      <c r="N166" s="45"/>
      <c r="O166" s="41"/>
      <c r="P166" s="37"/>
      <c r="Q166" s="37"/>
      <c r="R166" s="37"/>
      <c r="S166" s="37"/>
      <c r="T166" s="37"/>
    </row>
    <row r="167" spans="1:20" x14ac:dyDescent="0.25">
      <c r="A167" s="36"/>
      <c r="B167" s="37"/>
      <c r="C167" s="37"/>
      <c r="D167" s="40"/>
      <c r="E167" s="41"/>
      <c r="F167" s="40"/>
      <c r="G167" s="45"/>
      <c r="H167" s="45"/>
      <c r="I167" s="45"/>
      <c r="J167" s="41"/>
      <c r="K167" s="40"/>
      <c r="L167" s="45"/>
      <c r="M167" s="45"/>
      <c r="N167" s="45"/>
      <c r="O167" s="41"/>
      <c r="P167" s="37"/>
      <c r="Q167" s="37"/>
      <c r="R167" s="37"/>
      <c r="S167" s="37"/>
      <c r="T167" s="37"/>
    </row>
    <row r="168" spans="1:20" x14ac:dyDescent="0.25">
      <c r="A168" s="36"/>
      <c r="B168" s="37"/>
      <c r="C168" s="37"/>
      <c r="D168" s="40"/>
      <c r="E168" s="41"/>
      <c r="F168" s="40"/>
      <c r="G168" s="45"/>
      <c r="H168" s="45"/>
      <c r="I168" s="45"/>
      <c r="J168" s="41"/>
      <c r="K168" s="40"/>
      <c r="L168" s="45"/>
      <c r="M168" s="45"/>
      <c r="N168" s="45"/>
      <c r="O168" s="41"/>
      <c r="P168" s="37"/>
      <c r="Q168" s="37"/>
      <c r="R168" s="37"/>
      <c r="S168" s="37"/>
      <c r="T168" s="37"/>
    </row>
    <row r="169" spans="1:20" x14ac:dyDescent="0.25">
      <c r="A169" s="36"/>
      <c r="B169" s="37"/>
      <c r="C169" s="37"/>
      <c r="D169" s="40"/>
      <c r="E169" s="41"/>
      <c r="F169" s="40"/>
      <c r="G169" s="45"/>
      <c r="H169" s="45"/>
      <c r="I169" s="45"/>
      <c r="J169" s="41"/>
      <c r="K169" s="40"/>
      <c r="L169" s="45"/>
      <c r="M169" s="45"/>
      <c r="N169" s="45"/>
      <c r="O169" s="41"/>
      <c r="P169" s="37"/>
      <c r="Q169" s="37"/>
      <c r="R169" s="37"/>
      <c r="S169" s="37"/>
      <c r="T169" s="37"/>
    </row>
    <row r="170" spans="1:20" x14ac:dyDescent="0.25">
      <c r="A170" s="36"/>
      <c r="B170" s="37"/>
      <c r="C170" s="37"/>
      <c r="D170" s="42"/>
      <c r="E170" s="43"/>
      <c r="F170" s="42"/>
      <c r="G170" s="46"/>
      <c r="H170" s="46"/>
      <c r="I170" s="46"/>
      <c r="J170" s="43"/>
      <c r="K170" s="42"/>
      <c r="L170" s="46"/>
      <c r="M170" s="46"/>
      <c r="N170" s="46"/>
      <c r="O170" s="43"/>
      <c r="P170" s="37"/>
      <c r="Q170" s="37"/>
      <c r="R170" s="37"/>
      <c r="S170" s="37"/>
      <c r="T170" s="37"/>
    </row>
    <row r="171" spans="1:20" x14ac:dyDescent="0.25">
      <c r="A171" s="6" t="s">
        <v>22</v>
      </c>
      <c r="B171" s="47">
        <v>0</v>
      </c>
      <c r="C171" s="48"/>
      <c r="D171" s="47">
        <v>0</v>
      </c>
      <c r="E171" s="48"/>
      <c r="F171" s="47"/>
      <c r="G171" s="49"/>
      <c r="H171" s="49"/>
      <c r="I171" s="49"/>
      <c r="J171" s="48"/>
      <c r="K171" s="47">
        <v>0</v>
      </c>
      <c r="L171" s="49"/>
      <c r="M171" s="49"/>
      <c r="N171" s="49"/>
      <c r="O171" s="48"/>
      <c r="P171" s="50">
        <v>0</v>
      </c>
      <c r="Q171" s="50"/>
      <c r="R171" s="50"/>
      <c r="S171" s="50"/>
      <c r="T171" s="50"/>
    </row>
    <row r="172" spans="1:20" x14ac:dyDescent="0.25">
      <c r="A172" s="24" t="s">
        <v>14</v>
      </c>
      <c r="B172" s="34">
        <f>5.4 + 7.04 + 7.82 + 2.78 + 7.72</f>
        <v>30.76</v>
      </c>
      <c r="C172" s="34"/>
      <c r="D172" s="34">
        <f>3.14</f>
        <v>3.14</v>
      </c>
      <c r="E172" s="34"/>
      <c r="F172" s="34"/>
      <c r="G172" s="34"/>
      <c r="H172" s="34"/>
      <c r="I172" s="34"/>
      <c r="J172" s="34"/>
      <c r="K172" s="34">
        <f>6.54 + 2</f>
        <v>8.5399999999999991</v>
      </c>
      <c r="L172" s="34"/>
      <c r="M172" s="34"/>
      <c r="N172" s="34"/>
      <c r="O172" s="34"/>
      <c r="P172" s="35">
        <f>3.94 + 5.84 + 5.2 + 5.72 + 6.02 + 5.78 + 5.98 + 3.24 + 3.12 + 5.7 + 9.86 + 3.44 + 8.72 + 3.9 + 5.86 + 3.94 + 4.7</f>
        <v>90.960000000000008</v>
      </c>
      <c r="Q172" s="35"/>
      <c r="R172" s="35"/>
      <c r="S172" s="35"/>
      <c r="T172" s="35"/>
    </row>
    <row r="173" spans="1:20" x14ac:dyDescent="0.25">
      <c r="A173" s="36">
        <v>45169</v>
      </c>
      <c r="B173" s="37"/>
      <c r="C173" s="37"/>
      <c r="D173" s="38"/>
      <c r="E173" s="39"/>
      <c r="F173" s="38"/>
      <c r="G173" s="44"/>
      <c r="H173" s="44"/>
      <c r="I173" s="44"/>
      <c r="J173" s="39"/>
      <c r="K173" s="38"/>
      <c r="L173" s="44"/>
      <c r="M173" s="44"/>
      <c r="N173" s="44"/>
      <c r="O173" s="39"/>
      <c r="P173" s="37" t="s">
        <v>59</v>
      </c>
      <c r="Q173" s="37"/>
      <c r="R173" s="37"/>
      <c r="S173" s="37"/>
      <c r="T173" s="37"/>
    </row>
    <row r="174" spans="1:20" x14ac:dyDescent="0.25">
      <c r="A174" s="36"/>
      <c r="B174" s="37"/>
      <c r="C174" s="37"/>
      <c r="D174" s="40"/>
      <c r="E174" s="41"/>
      <c r="F174" s="40"/>
      <c r="G174" s="45"/>
      <c r="H174" s="45"/>
      <c r="I174" s="45"/>
      <c r="J174" s="41"/>
      <c r="K174" s="40"/>
      <c r="L174" s="45"/>
      <c r="M174" s="45"/>
      <c r="N174" s="45"/>
      <c r="O174" s="41"/>
      <c r="P174" s="37"/>
      <c r="Q174" s="37"/>
      <c r="R174" s="37"/>
      <c r="S174" s="37"/>
      <c r="T174" s="37"/>
    </row>
    <row r="175" spans="1:20" x14ac:dyDescent="0.25">
      <c r="A175" s="36"/>
      <c r="B175" s="37"/>
      <c r="C175" s="37"/>
      <c r="D175" s="40"/>
      <c r="E175" s="41"/>
      <c r="F175" s="40"/>
      <c r="G175" s="45"/>
      <c r="H175" s="45"/>
      <c r="I175" s="45"/>
      <c r="J175" s="41"/>
      <c r="K175" s="40"/>
      <c r="L175" s="45"/>
      <c r="M175" s="45"/>
      <c r="N175" s="45"/>
      <c r="O175" s="41"/>
      <c r="P175" s="37"/>
      <c r="Q175" s="37"/>
      <c r="R175" s="37"/>
      <c r="S175" s="37"/>
      <c r="T175" s="37"/>
    </row>
    <row r="176" spans="1:20" x14ac:dyDescent="0.25">
      <c r="A176" s="36"/>
      <c r="B176" s="37"/>
      <c r="C176" s="37"/>
      <c r="D176" s="40"/>
      <c r="E176" s="41"/>
      <c r="F176" s="40"/>
      <c r="G176" s="45"/>
      <c r="H176" s="45"/>
      <c r="I176" s="45"/>
      <c r="J176" s="41"/>
      <c r="K176" s="40"/>
      <c r="L176" s="45"/>
      <c r="M176" s="45"/>
      <c r="N176" s="45"/>
      <c r="O176" s="41"/>
      <c r="P176" s="37"/>
      <c r="Q176" s="37"/>
      <c r="R176" s="37"/>
      <c r="S176" s="37"/>
      <c r="T176" s="37"/>
    </row>
    <row r="177" spans="1:20" x14ac:dyDescent="0.25">
      <c r="A177" s="36"/>
      <c r="B177" s="37"/>
      <c r="C177" s="37"/>
      <c r="D177" s="40"/>
      <c r="E177" s="41"/>
      <c r="F177" s="40"/>
      <c r="G177" s="45"/>
      <c r="H177" s="45"/>
      <c r="I177" s="45"/>
      <c r="J177" s="41"/>
      <c r="K177" s="40"/>
      <c r="L177" s="45"/>
      <c r="M177" s="45"/>
      <c r="N177" s="45"/>
      <c r="O177" s="41"/>
      <c r="P177" s="37"/>
      <c r="Q177" s="37"/>
      <c r="R177" s="37"/>
      <c r="S177" s="37"/>
      <c r="T177" s="37"/>
    </row>
    <row r="178" spans="1:20" x14ac:dyDescent="0.25">
      <c r="A178" s="36"/>
      <c r="B178" s="37"/>
      <c r="C178" s="37"/>
      <c r="D178" s="42"/>
      <c r="E178" s="43"/>
      <c r="F178" s="42"/>
      <c r="G178" s="46"/>
      <c r="H178" s="46"/>
      <c r="I178" s="46"/>
      <c r="J178" s="43"/>
      <c r="K178" s="42"/>
      <c r="L178" s="46"/>
      <c r="M178" s="46"/>
      <c r="N178" s="46"/>
      <c r="O178" s="43"/>
      <c r="P178" s="37"/>
      <c r="Q178" s="37"/>
      <c r="R178" s="37"/>
      <c r="S178" s="37"/>
      <c r="T178" s="37"/>
    </row>
    <row r="179" spans="1:20" x14ac:dyDescent="0.25">
      <c r="A179" s="6" t="s">
        <v>22</v>
      </c>
      <c r="B179" s="47"/>
      <c r="C179" s="48"/>
      <c r="D179" s="47"/>
      <c r="E179" s="48"/>
      <c r="F179" s="47"/>
      <c r="G179" s="49"/>
      <c r="H179" s="49"/>
      <c r="I179" s="49"/>
      <c r="J179" s="48"/>
      <c r="K179" s="47"/>
      <c r="L179" s="49"/>
      <c r="M179" s="49"/>
      <c r="N179" s="49"/>
      <c r="O179" s="48"/>
      <c r="P179" s="50">
        <v>0</v>
      </c>
      <c r="Q179" s="50"/>
      <c r="R179" s="50"/>
      <c r="S179" s="50"/>
      <c r="T179" s="50"/>
    </row>
    <row r="180" spans="1:20" x14ac:dyDescent="0.25">
      <c r="A180" s="24" t="s">
        <v>14</v>
      </c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5">
        <f>1.68 + 1.74 + 3.2 + 1.98 + 2.22 + 2.98 + 3.16 + 2.56 + 3.52 + 4.4 + 4.1 + 6.76 + 6.8 + 2.68 + 6.16 + 4.48 + 4.06 + 6.26 + 6 + 5.66 + 0.74 + 8.66</f>
        <v>89.8</v>
      </c>
      <c r="Q180" s="35"/>
      <c r="R180" s="35"/>
      <c r="S180" s="35"/>
      <c r="T180" s="35"/>
    </row>
  </sheetData>
  <autoFilter ref="A7:C12"/>
  <mergeCells count="306">
    <mergeCell ref="B179:C179"/>
    <mergeCell ref="D179:E179"/>
    <mergeCell ref="F179:J179"/>
    <mergeCell ref="K179:O179"/>
    <mergeCell ref="P179:T179"/>
    <mergeCell ref="B180:C180"/>
    <mergeCell ref="D180:E180"/>
    <mergeCell ref="F180:J180"/>
    <mergeCell ref="K180:O180"/>
    <mergeCell ref="P180:T180"/>
    <mergeCell ref="B172:C172"/>
    <mergeCell ref="D172:E172"/>
    <mergeCell ref="F172:J172"/>
    <mergeCell ref="K172:O172"/>
    <mergeCell ref="P172:T172"/>
    <mergeCell ref="A173:A178"/>
    <mergeCell ref="B173:C178"/>
    <mergeCell ref="D173:E178"/>
    <mergeCell ref="F173:J178"/>
    <mergeCell ref="K173:O178"/>
    <mergeCell ref="P173:T178"/>
    <mergeCell ref="A165:A170"/>
    <mergeCell ref="B165:C170"/>
    <mergeCell ref="D165:E170"/>
    <mergeCell ref="F165:J170"/>
    <mergeCell ref="K165:O170"/>
    <mergeCell ref="P165:T170"/>
    <mergeCell ref="B171:C171"/>
    <mergeCell ref="D171:E171"/>
    <mergeCell ref="F171:J171"/>
    <mergeCell ref="K171:O171"/>
    <mergeCell ref="P171:T171"/>
    <mergeCell ref="B156:C156"/>
    <mergeCell ref="D156:E156"/>
    <mergeCell ref="F156:J156"/>
    <mergeCell ref="K156:O156"/>
    <mergeCell ref="P156:T156"/>
    <mergeCell ref="A149:A154"/>
    <mergeCell ref="B149:C154"/>
    <mergeCell ref="D149:E154"/>
    <mergeCell ref="F149:J154"/>
    <mergeCell ref="K149:O154"/>
    <mergeCell ref="P149:T154"/>
    <mergeCell ref="B155:C155"/>
    <mergeCell ref="D155:E155"/>
    <mergeCell ref="F155:J155"/>
    <mergeCell ref="K155:O155"/>
    <mergeCell ref="P155:T155"/>
    <mergeCell ref="B140:C140"/>
    <mergeCell ref="D140:E140"/>
    <mergeCell ref="F140:J140"/>
    <mergeCell ref="K140:O140"/>
    <mergeCell ref="P140:T140"/>
    <mergeCell ref="A133:A138"/>
    <mergeCell ref="B133:C138"/>
    <mergeCell ref="D133:E138"/>
    <mergeCell ref="F133:J138"/>
    <mergeCell ref="K133:O138"/>
    <mergeCell ref="P133:T138"/>
    <mergeCell ref="B139:C139"/>
    <mergeCell ref="D139:E139"/>
    <mergeCell ref="F139:J139"/>
    <mergeCell ref="K139:O139"/>
    <mergeCell ref="P139:T139"/>
    <mergeCell ref="B132:C132"/>
    <mergeCell ref="D132:E132"/>
    <mergeCell ref="F132:J132"/>
    <mergeCell ref="K132:O132"/>
    <mergeCell ref="P132:T132"/>
    <mergeCell ref="A123:A130"/>
    <mergeCell ref="B123:C130"/>
    <mergeCell ref="D123:E130"/>
    <mergeCell ref="F123:J130"/>
    <mergeCell ref="K123:O130"/>
    <mergeCell ref="P123:T130"/>
    <mergeCell ref="B131:C131"/>
    <mergeCell ref="D131:E131"/>
    <mergeCell ref="F131:J131"/>
    <mergeCell ref="K131:O131"/>
    <mergeCell ref="P131:T131"/>
    <mergeCell ref="B101:C101"/>
    <mergeCell ref="D101:E101"/>
    <mergeCell ref="F101:J101"/>
    <mergeCell ref="K101:O101"/>
    <mergeCell ref="P101:T101"/>
    <mergeCell ref="A92:A99"/>
    <mergeCell ref="B92:C99"/>
    <mergeCell ref="D92:E99"/>
    <mergeCell ref="F92:J99"/>
    <mergeCell ref="K92:O99"/>
    <mergeCell ref="P92:T99"/>
    <mergeCell ref="B100:C100"/>
    <mergeCell ref="D100:E100"/>
    <mergeCell ref="F100:J100"/>
    <mergeCell ref="K100:O100"/>
    <mergeCell ref="P100:T100"/>
    <mergeCell ref="A73:A79"/>
    <mergeCell ref="B39:C39"/>
    <mergeCell ref="D39:E39"/>
    <mergeCell ref="F39:J39"/>
    <mergeCell ref="K39:O39"/>
    <mergeCell ref="B40:C40"/>
    <mergeCell ref="D40:E40"/>
    <mergeCell ref="F40:J40"/>
    <mergeCell ref="F64:J64"/>
    <mergeCell ref="B56:C56"/>
    <mergeCell ref="D56:E56"/>
    <mergeCell ref="F56:J56"/>
    <mergeCell ref="K56:O56"/>
    <mergeCell ref="B47:C47"/>
    <mergeCell ref="D47:E47"/>
    <mergeCell ref="F47:J47"/>
    <mergeCell ref="K47:O47"/>
    <mergeCell ref="A49:A54"/>
    <mergeCell ref="B49:C54"/>
    <mergeCell ref="A41:A46"/>
    <mergeCell ref="B41:C46"/>
    <mergeCell ref="D41:E46"/>
    <mergeCell ref="F41:J46"/>
    <mergeCell ref="K41:O46"/>
    <mergeCell ref="AL7:AL8"/>
    <mergeCell ref="A1:AL6"/>
    <mergeCell ref="B31:C31"/>
    <mergeCell ref="D31:E31"/>
    <mergeCell ref="F31:J31"/>
    <mergeCell ref="K31:O31"/>
    <mergeCell ref="AK7:AK8"/>
    <mergeCell ref="F7:AI7"/>
    <mergeCell ref="A7:A8"/>
    <mergeCell ref="B7:B8"/>
    <mergeCell ref="D7:D8"/>
    <mergeCell ref="C7:C8"/>
    <mergeCell ref="E7:E8"/>
    <mergeCell ref="A22:A24"/>
    <mergeCell ref="B23:C23"/>
    <mergeCell ref="P31:T31"/>
    <mergeCell ref="A19:T21"/>
    <mergeCell ref="A33:A38"/>
    <mergeCell ref="B33:C38"/>
    <mergeCell ref="D33:E38"/>
    <mergeCell ref="F33:J38"/>
    <mergeCell ref="K33:O38"/>
    <mergeCell ref="D23:E23"/>
    <mergeCell ref="F23:J23"/>
    <mergeCell ref="K23:O23"/>
    <mergeCell ref="A25:A30"/>
    <mergeCell ref="B25:C30"/>
    <mergeCell ref="D25:E30"/>
    <mergeCell ref="F25:J30"/>
    <mergeCell ref="K25:O30"/>
    <mergeCell ref="B32:C32"/>
    <mergeCell ref="D32:E32"/>
    <mergeCell ref="F32:J32"/>
    <mergeCell ref="K32:O32"/>
    <mergeCell ref="A65:A70"/>
    <mergeCell ref="B65:C70"/>
    <mergeCell ref="D65:E70"/>
    <mergeCell ref="F65:J70"/>
    <mergeCell ref="K65:O70"/>
    <mergeCell ref="B48:C48"/>
    <mergeCell ref="D48:E48"/>
    <mergeCell ref="F48:J48"/>
    <mergeCell ref="K48:O48"/>
    <mergeCell ref="A57:A62"/>
    <mergeCell ref="B57:C62"/>
    <mergeCell ref="D57:E62"/>
    <mergeCell ref="F57:J62"/>
    <mergeCell ref="K57:O62"/>
    <mergeCell ref="B72:C72"/>
    <mergeCell ref="D72:E72"/>
    <mergeCell ref="F72:J72"/>
    <mergeCell ref="K72:O72"/>
    <mergeCell ref="P73:T79"/>
    <mergeCell ref="P47:T47"/>
    <mergeCell ref="P48:T48"/>
    <mergeCell ref="P49:T54"/>
    <mergeCell ref="P57:T62"/>
    <mergeCell ref="P55:T55"/>
    <mergeCell ref="P56:T56"/>
    <mergeCell ref="P63:T63"/>
    <mergeCell ref="K64:O64"/>
    <mergeCell ref="B63:C63"/>
    <mergeCell ref="D63:E63"/>
    <mergeCell ref="F63:J63"/>
    <mergeCell ref="K63:O63"/>
    <mergeCell ref="B55:C55"/>
    <mergeCell ref="D55:E55"/>
    <mergeCell ref="F55:J55"/>
    <mergeCell ref="K55:O55"/>
    <mergeCell ref="D49:E54"/>
    <mergeCell ref="F49:J54"/>
    <mergeCell ref="K49:O54"/>
    <mergeCell ref="B71:C71"/>
    <mergeCell ref="D71:E71"/>
    <mergeCell ref="F71:J71"/>
    <mergeCell ref="K71:O71"/>
    <mergeCell ref="B64:C64"/>
    <mergeCell ref="D64:E64"/>
    <mergeCell ref="P80:T80"/>
    <mergeCell ref="P81:T81"/>
    <mergeCell ref="P64:T64"/>
    <mergeCell ref="P65:T70"/>
    <mergeCell ref="P71:T71"/>
    <mergeCell ref="P72:T72"/>
    <mergeCell ref="B81:C81"/>
    <mergeCell ref="D81:E81"/>
    <mergeCell ref="F81:J81"/>
    <mergeCell ref="K81:O81"/>
    <mergeCell ref="B80:C80"/>
    <mergeCell ref="D80:E80"/>
    <mergeCell ref="F80:J80"/>
    <mergeCell ref="K80:O80"/>
    <mergeCell ref="B73:C79"/>
    <mergeCell ref="D73:E79"/>
    <mergeCell ref="F73:J79"/>
    <mergeCell ref="K73:O79"/>
    <mergeCell ref="P32:T32"/>
    <mergeCell ref="P33:T38"/>
    <mergeCell ref="P39:T39"/>
    <mergeCell ref="P40:T40"/>
    <mergeCell ref="P41:T46"/>
    <mergeCell ref="B22:T22"/>
    <mergeCell ref="B24:T24"/>
    <mergeCell ref="P23:T23"/>
    <mergeCell ref="P25:T30"/>
    <mergeCell ref="K40:O40"/>
    <mergeCell ref="B91:C91"/>
    <mergeCell ref="D91:E91"/>
    <mergeCell ref="F91:J91"/>
    <mergeCell ref="K91:O91"/>
    <mergeCell ref="P91:T91"/>
    <mergeCell ref="A82:A89"/>
    <mergeCell ref="B82:C89"/>
    <mergeCell ref="D82:E89"/>
    <mergeCell ref="F82:J89"/>
    <mergeCell ref="K82:O89"/>
    <mergeCell ref="P82:T89"/>
    <mergeCell ref="B90:C90"/>
    <mergeCell ref="D90:E90"/>
    <mergeCell ref="F90:J90"/>
    <mergeCell ref="K90:O90"/>
    <mergeCell ref="P90:T90"/>
    <mergeCell ref="B111:C111"/>
    <mergeCell ref="D111:E111"/>
    <mergeCell ref="F111:J111"/>
    <mergeCell ref="K111:O111"/>
    <mergeCell ref="P111:T111"/>
    <mergeCell ref="A102:A109"/>
    <mergeCell ref="B102:C109"/>
    <mergeCell ref="D102:E109"/>
    <mergeCell ref="F102:J109"/>
    <mergeCell ref="K102:O109"/>
    <mergeCell ref="P102:T109"/>
    <mergeCell ref="B110:C110"/>
    <mergeCell ref="D110:E110"/>
    <mergeCell ref="F110:J110"/>
    <mergeCell ref="K110:O110"/>
    <mergeCell ref="P110:T110"/>
    <mergeCell ref="B122:C122"/>
    <mergeCell ref="D122:E122"/>
    <mergeCell ref="F122:J122"/>
    <mergeCell ref="K122:O122"/>
    <mergeCell ref="P122:T122"/>
    <mergeCell ref="A112:A120"/>
    <mergeCell ref="B112:C120"/>
    <mergeCell ref="D112:E120"/>
    <mergeCell ref="F112:J120"/>
    <mergeCell ref="K112:O120"/>
    <mergeCell ref="P112:T120"/>
    <mergeCell ref="B121:C121"/>
    <mergeCell ref="D121:E121"/>
    <mergeCell ref="F121:J121"/>
    <mergeCell ref="K121:O121"/>
    <mergeCell ref="P121:T121"/>
    <mergeCell ref="B148:C148"/>
    <mergeCell ref="D148:E148"/>
    <mergeCell ref="F148:J148"/>
    <mergeCell ref="K148:O148"/>
    <mergeCell ref="P148:T148"/>
    <mergeCell ref="A141:A146"/>
    <mergeCell ref="B141:C146"/>
    <mergeCell ref="D141:E146"/>
    <mergeCell ref="F141:J146"/>
    <mergeCell ref="K141:O146"/>
    <mergeCell ref="P141:T146"/>
    <mergeCell ref="B147:C147"/>
    <mergeCell ref="D147:E147"/>
    <mergeCell ref="F147:J147"/>
    <mergeCell ref="K147:O147"/>
    <mergeCell ref="P147:T147"/>
    <mergeCell ref="B164:C164"/>
    <mergeCell ref="D164:E164"/>
    <mergeCell ref="F164:J164"/>
    <mergeCell ref="K164:O164"/>
    <mergeCell ref="P164:T164"/>
    <mergeCell ref="A157:A162"/>
    <mergeCell ref="B157:C162"/>
    <mergeCell ref="D157:E162"/>
    <mergeCell ref="F157:J162"/>
    <mergeCell ref="K157:O162"/>
    <mergeCell ref="P157:T162"/>
    <mergeCell ref="B163:C163"/>
    <mergeCell ref="D163:E163"/>
    <mergeCell ref="F163:J163"/>
    <mergeCell ref="K163:O163"/>
    <mergeCell ref="P163:T163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"/>
  <sheetViews>
    <sheetView tabSelected="1" zoomScale="85" zoomScaleNormal="85" workbookViewId="0">
      <selection activeCell="G16" sqref="G16"/>
    </sheetView>
  </sheetViews>
  <sheetFormatPr defaultRowHeight="15" x14ac:dyDescent="0.25"/>
  <cols>
    <col min="1" max="1" width="16.28515625" customWidth="1"/>
    <col min="2" max="2" width="19.85546875" customWidth="1"/>
    <col min="3" max="3" width="19.28515625" customWidth="1"/>
    <col min="4" max="4" width="19.140625" bestFit="1" customWidth="1"/>
    <col min="5" max="5" width="20.140625" customWidth="1"/>
    <col min="6" max="6" width="10.28515625" customWidth="1"/>
    <col min="7" max="36" width="8" bestFit="1" customWidth="1"/>
    <col min="37" max="37" width="14.5703125" customWidth="1"/>
    <col min="38" max="38" width="11.42578125" customWidth="1"/>
  </cols>
  <sheetData>
    <row r="1" spans="1:38" ht="15" customHeight="1" x14ac:dyDescent="0.25">
      <c r="A1" s="71" t="s">
        <v>28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</row>
    <row r="2" spans="1:38" ht="15" customHeight="1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</row>
    <row r="3" spans="1:38" ht="15" customHeight="1" x14ac:dyDescent="0.2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</row>
    <row r="4" spans="1:38" ht="15" customHeight="1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</row>
    <row r="5" spans="1:38" ht="15" customHeight="1" x14ac:dyDescent="0.25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</row>
    <row r="6" spans="1:38" ht="15" customHeight="1" x14ac:dyDescent="0.25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</row>
    <row r="7" spans="1:38" x14ac:dyDescent="0.25">
      <c r="A7" s="81" t="s">
        <v>0</v>
      </c>
      <c r="B7" s="76" t="s">
        <v>32</v>
      </c>
      <c r="C7" s="81" t="s">
        <v>31</v>
      </c>
      <c r="D7" s="81" t="s">
        <v>7</v>
      </c>
      <c r="E7" s="81" t="s">
        <v>6</v>
      </c>
      <c r="F7" s="78" t="s">
        <v>5</v>
      </c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80"/>
      <c r="AJ7" s="26"/>
      <c r="AK7" s="76" t="s">
        <v>8</v>
      </c>
      <c r="AL7" s="35" t="s">
        <v>26</v>
      </c>
    </row>
    <row r="8" spans="1:38" x14ac:dyDescent="0.25">
      <c r="A8" s="82"/>
      <c r="B8" s="77"/>
      <c r="C8" s="82"/>
      <c r="D8" s="82"/>
      <c r="E8" s="82"/>
      <c r="F8" s="27">
        <v>45169</v>
      </c>
      <c r="G8" s="3">
        <v>45170</v>
      </c>
      <c r="H8" s="3">
        <v>45171</v>
      </c>
      <c r="I8" s="3">
        <v>45172</v>
      </c>
      <c r="J8" s="3">
        <v>45173</v>
      </c>
      <c r="K8" s="3">
        <v>45174</v>
      </c>
      <c r="L8" s="3">
        <v>45175</v>
      </c>
      <c r="M8" s="3">
        <v>45176</v>
      </c>
      <c r="N8" s="3">
        <v>45177</v>
      </c>
      <c r="O8" s="3">
        <v>45178</v>
      </c>
      <c r="P8" s="3">
        <v>45179</v>
      </c>
      <c r="Q8" s="3">
        <v>45180</v>
      </c>
      <c r="R8" s="3">
        <v>45181</v>
      </c>
      <c r="S8" s="3">
        <v>45182</v>
      </c>
      <c r="T8" s="3">
        <v>45183</v>
      </c>
      <c r="U8" s="3">
        <v>45184</v>
      </c>
      <c r="V8" s="3">
        <v>45185</v>
      </c>
      <c r="W8" s="3">
        <v>45186</v>
      </c>
      <c r="X8" s="3">
        <v>45187</v>
      </c>
      <c r="Y8" s="3">
        <v>45188</v>
      </c>
      <c r="Z8" s="3">
        <v>45189</v>
      </c>
      <c r="AA8" s="3">
        <v>45190</v>
      </c>
      <c r="AB8" s="3">
        <v>45191</v>
      </c>
      <c r="AC8" s="3">
        <v>45192</v>
      </c>
      <c r="AD8" s="3">
        <v>45193</v>
      </c>
      <c r="AE8" s="3">
        <v>45194</v>
      </c>
      <c r="AF8" s="3">
        <v>45195</v>
      </c>
      <c r="AG8" s="3">
        <v>45196</v>
      </c>
      <c r="AH8" s="3">
        <v>45197</v>
      </c>
      <c r="AI8" s="3">
        <v>45198</v>
      </c>
      <c r="AJ8" s="3">
        <v>45199</v>
      </c>
      <c r="AK8" s="77"/>
      <c r="AL8" s="35"/>
    </row>
    <row r="9" spans="1:38" x14ac:dyDescent="0.25">
      <c r="A9" s="30" t="s">
        <v>1</v>
      </c>
      <c r="B9" s="1" t="s">
        <v>2</v>
      </c>
      <c r="C9" s="1">
        <v>20230727004</v>
      </c>
      <c r="D9" s="29">
        <v>800</v>
      </c>
      <c r="E9" s="1">
        <v>802.8</v>
      </c>
      <c r="F9" s="28">
        <v>817.37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7">
        <f>SUM(F9:AJ9)</f>
        <v>817.37</v>
      </c>
      <c r="AL9" s="18">
        <f>SUM(AK9-D9)</f>
        <v>17.370000000000005</v>
      </c>
    </row>
    <row r="10" spans="1:38" x14ac:dyDescent="0.25">
      <c r="A10" s="31" t="s">
        <v>46</v>
      </c>
      <c r="B10" s="2" t="s">
        <v>9</v>
      </c>
      <c r="C10" s="2">
        <v>20230727003</v>
      </c>
      <c r="D10" s="18">
        <v>800</v>
      </c>
      <c r="E10" s="2">
        <v>802.8</v>
      </c>
      <c r="F10" s="7">
        <v>842.17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7">
        <f t="shared" ref="AK10:AK13" si="0">SUM(F10:AJ10)</f>
        <v>842.17</v>
      </c>
      <c r="AL10" s="18">
        <f>SUM(AK10-D10)</f>
        <v>42.169999999999959</v>
      </c>
    </row>
    <row r="11" spans="1:38" x14ac:dyDescent="0.25">
      <c r="A11" s="31" t="s">
        <v>45</v>
      </c>
      <c r="B11" s="2" t="s">
        <v>3</v>
      </c>
      <c r="C11" s="2">
        <v>20230727005</v>
      </c>
      <c r="D11" s="7">
        <v>900</v>
      </c>
      <c r="E11" s="2">
        <v>902.7</v>
      </c>
      <c r="F11" s="7">
        <v>885.5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1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7">
        <f t="shared" si="0"/>
        <v>885.5</v>
      </c>
      <c r="AL11" s="7">
        <f>SUM(AK11-D11)</f>
        <v>-14.5</v>
      </c>
    </row>
    <row r="12" spans="1:38" x14ac:dyDescent="0.25">
      <c r="A12" s="31" t="s">
        <v>44</v>
      </c>
      <c r="B12" s="2" t="s">
        <v>4</v>
      </c>
      <c r="C12" s="2">
        <v>20230727002</v>
      </c>
      <c r="D12" s="18">
        <v>500</v>
      </c>
      <c r="E12" s="8">
        <v>501.5</v>
      </c>
      <c r="F12" s="7">
        <v>787.42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7">
        <f t="shared" si="0"/>
        <v>787.42</v>
      </c>
      <c r="AL12" s="18">
        <f>SUM(AK12-D12)</f>
        <v>287.41999999999996</v>
      </c>
    </row>
    <row r="13" spans="1:38" s="20" customFormat="1" x14ac:dyDescent="0.25">
      <c r="A13" s="32" t="s">
        <v>43</v>
      </c>
      <c r="B13" s="2" t="s">
        <v>25</v>
      </c>
      <c r="C13" s="8">
        <v>20230809001</v>
      </c>
      <c r="D13" s="18">
        <v>500</v>
      </c>
      <c r="E13" s="2">
        <v>502</v>
      </c>
      <c r="F13" s="7">
        <v>452.05</v>
      </c>
      <c r="G13" s="2">
        <f>P32</f>
        <v>62.4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7">
        <f t="shared" si="0"/>
        <v>514.45000000000005</v>
      </c>
      <c r="AL13" s="18">
        <f>SUM(AK13-D13)</f>
        <v>14.450000000000045</v>
      </c>
    </row>
    <row r="14" spans="1:38" x14ac:dyDescent="0.25">
      <c r="AK14" s="33"/>
    </row>
    <row r="16" spans="1:38" x14ac:dyDescent="0.25">
      <c r="D16" s="9"/>
    </row>
    <row r="19" spans="1:20" x14ac:dyDescent="0.25">
      <c r="A19" s="83" t="s">
        <v>10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</row>
    <row r="20" spans="1:20" x14ac:dyDescent="0.25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</row>
    <row r="21" spans="1:20" x14ac:dyDescent="0.25">
      <c r="A21" s="84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</row>
    <row r="22" spans="1:20" x14ac:dyDescent="0.25">
      <c r="A22" s="61" t="s">
        <v>11</v>
      </c>
      <c r="B22" s="61" t="s">
        <v>0</v>
      </c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</row>
    <row r="23" spans="1:20" x14ac:dyDescent="0.25">
      <c r="A23" s="61"/>
      <c r="B23" s="69" t="s">
        <v>1</v>
      </c>
      <c r="C23" s="69"/>
      <c r="D23" s="69" t="s">
        <v>46</v>
      </c>
      <c r="E23" s="69"/>
      <c r="F23" s="69" t="s">
        <v>45</v>
      </c>
      <c r="G23" s="69"/>
      <c r="H23" s="69"/>
      <c r="I23" s="69"/>
      <c r="J23" s="69"/>
      <c r="K23" s="69" t="s">
        <v>44</v>
      </c>
      <c r="L23" s="69"/>
      <c r="M23" s="69"/>
      <c r="N23" s="69"/>
      <c r="O23" s="69"/>
      <c r="P23" s="62" t="s">
        <v>43</v>
      </c>
      <c r="Q23" s="62"/>
      <c r="R23" s="62"/>
      <c r="S23" s="62"/>
      <c r="T23" s="62"/>
    </row>
    <row r="24" spans="1:20" x14ac:dyDescent="0.25">
      <c r="A24" s="61"/>
      <c r="B24" s="61" t="s">
        <v>12</v>
      </c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</row>
    <row r="25" spans="1:20" x14ac:dyDescent="0.25">
      <c r="A25" s="36">
        <v>45170</v>
      </c>
      <c r="B25" s="37"/>
      <c r="C25" s="37"/>
      <c r="D25" s="38"/>
      <c r="E25" s="39"/>
      <c r="F25" s="38"/>
      <c r="G25" s="44"/>
      <c r="H25" s="44"/>
      <c r="I25" s="44"/>
      <c r="J25" s="39"/>
      <c r="K25" s="38"/>
      <c r="L25" s="44"/>
      <c r="M25" s="44"/>
      <c r="N25" s="44"/>
      <c r="O25" s="39"/>
      <c r="P25" s="37" t="s">
        <v>63</v>
      </c>
      <c r="Q25" s="37"/>
      <c r="R25" s="37"/>
      <c r="S25" s="37"/>
      <c r="T25" s="37"/>
    </row>
    <row r="26" spans="1:20" x14ac:dyDescent="0.25">
      <c r="A26" s="36"/>
      <c r="B26" s="37"/>
      <c r="C26" s="37"/>
      <c r="D26" s="40"/>
      <c r="E26" s="41"/>
      <c r="F26" s="40"/>
      <c r="G26" s="45"/>
      <c r="H26" s="45"/>
      <c r="I26" s="45"/>
      <c r="J26" s="41"/>
      <c r="K26" s="40"/>
      <c r="L26" s="45"/>
      <c r="M26" s="45"/>
      <c r="N26" s="45"/>
      <c r="O26" s="41"/>
      <c r="P26" s="37"/>
      <c r="Q26" s="37"/>
      <c r="R26" s="37"/>
      <c r="S26" s="37"/>
      <c r="T26" s="37"/>
    </row>
    <row r="27" spans="1:20" x14ac:dyDescent="0.25">
      <c r="A27" s="36"/>
      <c r="B27" s="37"/>
      <c r="C27" s="37"/>
      <c r="D27" s="40"/>
      <c r="E27" s="41"/>
      <c r="F27" s="40"/>
      <c r="G27" s="45"/>
      <c r="H27" s="45"/>
      <c r="I27" s="45"/>
      <c r="J27" s="41"/>
      <c r="K27" s="40"/>
      <c r="L27" s="45"/>
      <c r="M27" s="45"/>
      <c r="N27" s="45"/>
      <c r="O27" s="41"/>
      <c r="P27" s="37"/>
      <c r="Q27" s="37"/>
      <c r="R27" s="37"/>
      <c r="S27" s="37"/>
      <c r="T27" s="37"/>
    </row>
    <row r="28" spans="1:20" x14ac:dyDescent="0.25">
      <c r="A28" s="36"/>
      <c r="B28" s="37"/>
      <c r="C28" s="37"/>
      <c r="D28" s="40"/>
      <c r="E28" s="41"/>
      <c r="F28" s="40"/>
      <c r="G28" s="45"/>
      <c r="H28" s="45"/>
      <c r="I28" s="45"/>
      <c r="J28" s="41"/>
      <c r="K28" s="40"/>
      <c r="L28" s="45"/>
      <c r="M28" s="45"/>
      <c r="N28" s="45"/>
      <c r="O28" s="41"/>
      <c r="P28" s="37"/>
      <c r="Q28" s="37"/>
      <c r="R28" s="37"/>
      <c r="S28" s="37"/>
      <c r="T28" s="37"/>
    </row>
    <row r="29" spans="1:20" x14ac:dyDescent="0.25">
      <c r="A29" s="36"/>
      <c r="B29" s="37"/>
      <c r="C29" s="37"/>
      <c r="D29" s="40"/>
      <c r="E29" s="41"/>
      <c r="F29" s="40"/>
      <c r="G29" s="45"/>
      <c r="H29" s="45"/>
      <c r="I29" s="45"/>
      <c r="J29" s="41"/>
      <c r="K29" s="40"/>
      <c r="L29" s="45"/>
      <c r="M29" s="45"/>
      <c r="N29" s="45"/>
      <c r="O29" s="41"/>
      <c r="P29" s="37"/>
      <c r="Q29" s="37"/>
      <c r="R29" s="37"/>
      <c r="S29" s="37"/>
      <c r="T29" s="37"/>
    </row>
    <row r="30" spans="1:20" x14ac:dyDescent="0.25">
      <c r="A30" s="36"/>
      <c r="B30" s="37"/>
      <c r="C30" s="37"/>
      <c r="D30" s="42"/>
      <c r="E30" s="43"/>
      <c r="F30" s="42"/>
      <c r="G30" s="46"/>
      <c r="H30" s="46"/>
      <c r="I30" s="46"/>
      <c r="J30" s="43"/>
      <c r="K30" s="42"/>
      <c r="L30" s="46"/>
      <c r="M30" s="46"/>
      <c r="N30" s="46"/>
      <c r="O30" s="43"/>
      <c r="P30" s="37"/>
      <c r="Q30" s="37"/>
      <c r="R30" s="37"/>
      <c r="S30" s="37"/>
      <c r="T30" s="37"/>
    </row>
    <row r="31" spans="1:20" x14ac:dyDescent="0.25">
      <c r="A31" s="5" t="s">
        <v>22</v>
      </c>
      <c r="B31" s="73"/>
      <c r="C31" s="74"/>
      <c r="D31" s="73"/>
      <c r="E31" s="74"/>
      <c r="F31" s="73"/>
      <c r="G31" s="75"/>
      <c r="H31" s="75"/>
      <c r="I31" s="75"/>
      <c r="J31" s="74"/>
      <c r="K31" s="73"/>
      <c r="L31" s="75"/>
      <c r="M31" s="75"/>
      <c r="N31" s="75"/>
      <c r="O31" s="74"/>
      <c r="P31" s="50"/>
      <c r="Q31" s="50"/>
      <c r="R31" s="50"/>
      <c r="S31" s="50"/>
      <c r="T31" s="50"/>
    </row>
    <row r="32" spans="1:20" x14ac:dyDescent="0.25">
      <c r="A32" s="25" t="s">
        <v>14</v>
      </c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35">
        <f>1.24 + 2.1 + 4.32 + 4.18 + 6.64 + 6.1 + 5.82 + 7.66 + 8.94 + 2.9 + 2.7 + 5.54 + 4.26</f>
        <v>62.4</v>
      </c>
      <c r="Q32" s="35"/>
      <c r="R32" s="35"/>
      <c r="S32" s="35"/>
      <c r="T32" s="35"/>
    </row>
  </sheetData>
  <mergeCells count="34">
    <mergeCell ref="A1:AL6"/>
    <mergeCell ref="A7:A8"/>
    <mergeCell ref="B7:B8"/>
    <mergeCell ref="C7:C8"/>
    <mergeCell ref="D7:D8"/>
    <mergeCell ref="E7:E8"/>
    <mergeCell ref="F7:AI7"/>
    <mergeCell ref="AK7:AK8"/>
    <mergeCell ref="AL7:AL8"/>
    <mergeCell ref="P25:T30"/>
    <mergeCell ref="A19:T21"/>
    <mergeCell ref="A22:A24"/>
    <mergeCell ref="B22:T22"/>
    <mergeCell ref="B23:C23"/>
    <mergeCell ref="D23:E23"/>
    <mergeCell ref="F23:J23"/>
    <mergeCell ref="K23:O23"/>
    <mergeCell ref="P23:T23"/>
    <mergeCell ref="B24:T24"/>
    <mergeCell ref="A25:A30"/>
    <mergeCell ref="B25:C30"/>
    <mergeCell ref="D25:E30"/>
    <mergeCell ref="F25:J30"/>
    <mergeCell ref="K25:O30"/>
    <mergeCell ref="B32:C32"/>
    <mergeCell ref="D32:E32"/>
    <mergeCell ref="F32:J32"/>
    <mergeCell ref="K32:O32"/>
    <mergeCell ref="P32:T32"/>
    <mergeCell ref="B31:C31"/>
    <mergeCell ref="D31:E31"/>
    <mergeCell ref="F31:J31"/>
    <mergeCell ref="K31:O31"/>
    <mergeCell ref="P31:T31"/>
  </mergeCells>
  <pageMargins left="0.7" right="0.7" top="0.75" bottom="0.75" header="0.3" footer="0.3"/>
  <pageSetup paperSize="9" orientation="portrait" horizontalDpi="0" verticalDpi="0" r:id="rId1"/>
  <ignoredErrors>
    <ignoredError sqref="AK9:AK13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Agustus 2023</vt:lpstr>
      <vt:lpstr>September 2023</vt:lpstr>
      <vt:lpstr>Sheet3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2023-08-02T06:46:38Z</dcterms:created>
  <dcterms:modified xsi:type="dcterms:W3CDTF">2023-09-04T03:38:04Z</dcterms:modified>
</cp:coreProperties>
</file>