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305" firstSheet="10" activeTab="14"/>
  </bookViews>
  <sheets>
    <sheet name="2.13" sheetId="9" r:id="rId1"/>
    <sheet name="2.19" sheetId="11" r:id="rId2"/>
    <sheet name="2.20" sheetId="14" r:id="rId3"/>
    <sheet name="2.21" sheetId="15" r:id="rId4"/>
    <sheet name="2.22" sheetId="16" r:id="rId5"/>
    <sheet name="2.23" sheetId="17" r:id="rId6"/>
    <sheet name="2.24" sheetId="18" r:id="rId7"/>
    <sheet name="2.26" sheetId="19" r:id="rId8"/>
    <sheet name="2.27" sheetId="20" r:id="rId9"/>
    <sheet name="2.29" sheetId="21" r:id="rId10"/>
    <sheet name="3.01" sheetId="22" r:id="rId11"/>
    <sheet name="3.04" sheetId="23" r:id="rId12"/>
    <sheet name="3.05" sheetId="26" r:id="rId13"/>
    <sheet name="3.06" sheetId="27" r:id="rId14"/>
    <sheet name="Sheet1" sheetId="28" r:id="rId15"/>
    <sheet name="Sheet2" sheetId="24" r:id="rId16"/>
    <sheet name="B" sheetId="12" r:id="rId17"/>
  </sheets>
  <definedNames>
    <definedName name="_xlnm._FilterDatabase" localSheetId="16" hidden="1">B!$A$5:$K$58</definedName>
    <definedName name="_xlnm.Print_Area" localSheetId="16">B!$A$1:$K$58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8" l="1"/>
  <c r="J35" i="27" l="1"/>
  <c r="J34" i="27"/>
  <c r="J36" i="20"/>
  <c r="J35" i="20"/>
  <c r="J19" i="27"/>
  <c r="J46" i="27"/>
  <c r="J45" i="27"/>
  <c r="J40" i="27"/>
  <c r="J39" i="27"/>
  <c r="J38" i="27"/>
  <c r="J37" i="27"/>
  <c r="J36" i="27"/>
  <c r="I36" i="27"/>
  <c r="I35" i="27"/>
  <c r="I34" i="27"/>
  <c r="J33" i="27"/>
  <c r="I33" i="27"/>
  <c r="J32" i="27"/>
  <c r="I32" i="27"/>
  <c r="J18" i="27"/>
  <c r="J17" i="27"/>
  <c r="J14" i="27"/>
  <c r="J13" i="27"/>
  <c r="J12" i="27"/>
  <c r="J11" i="27"/>
  <c r="J10" i="27"/>
  <c r="J9" i="27"/>
  <c r="J8" i="27"/>
  <c r="J7" i="27"/>
  <c r="J6" i="27"/>
  <c r="J9" i="26" l="1"/>
  <c r="J34" i="26"/>
  <c r="J18" i="26"/>
  <c r="J10" i="26"/>
  <c r="J46" i="26" l="1"/>
  <c r="J45" i="26"/>
  <c r="J40" i="26"/>
  <c r="J39" i="26"/>
  <c r="J38" i="26"/>
  <c r="J37" i="26"/>
  <c r="J36" i="26"/>
  <c r="I36" i="26"/>
  <c r="J35" i="26"/>
  <c r="I35" i="26"/>
  <c r="I34" i="26"/>
  <c r="J33" i="26"/>
  <c r="I33" i="26"/>
  <c r="J32" i="26"/>
  <c r="I32" i="26"/>
  <c r="J17" i="26"/>
  <c r="J14" i="26"/>
  <c r="J13" i="26"/>
  <c r="J12" i="26"/>
  <c r="J11" i="26"/>
  <c r="J8" i="26"/>
  <c r="J7" i="26"/>
  <c r="J6" i="26"/>
  <c r="J36" i="23"/>
  <c r="J9" i="23"/>
  <c r="J40" i="23"/>
  <c r="I33" i="24" l="1"/>
  <c r="I36" i="24"/>
  <c r="I37" i="24"/>
  <c r="J17" i="23" l="1"/>
  <c r="J13" i="23" l="1"/>
  <c r="J12" i="23"/>
  <c r="J11" i="23"/>
  <c r="J10" i="23"/>
  <c r="J7" i="23"/>
  <c r="J6" i="23"/>
  <c r="J34" i="23"/>
  <c r="J46" i="23" l="1"/>
  <c r="J45" i="23"/>
  <c r="J39" i="23"/>
  <c r="J38" i="23"/>
  <c r="J37" i="23"/>
  <c r="I36" i="23"/>
  <c r="J35" i="23"/>
  <c r="I35" i="23"/>
  <c r="I34" i="23"/>
  <c r="J33" i="23"/>
  <c r="I33" i="23"/>
  <c r="J32" i="23"/>
  <c r="I32" i="23"/>
  <c r="J14" i="23"/>
  <c r="J8" i="23"/>
  <c r="J32" i="12" l="1"/>
  <c r="J33" i="12"/>
  <c r="J34" i="12"/>
  <c r="J35" i="12"/>
  <c r="J36" i="12"/>
  <c r="J37" i="12"/>
  <c r="J38" i="12"/>
  <c r="J8" i="22" l="1"/>
  <c r="J12" i="22"/>
  <c r="J18" i="22"/>
  <c r="J6" i="22"/>
  <c r="J46" i="22"/>
  <c r="J45" i="22"/>
  <c r="J40" i="22"/>
  <c r="J39" i="22"/>
  <c r="J38" i="22"/>
  <c r="J37" i="22"/>
  <c r="J36" i="22"/>
  <c r="I36" i="22"/>
  <c r="J35" i="22"/>
  <c r="I35" i="22"/>
  <c r="J34" i="22"/>
  <c r="I34" i="22"/>
  <c r="J33" i="22"/>
  <c r="I33" i="22"/>
  <c r="J32" i="22"/>
  <c r="I32" i="22"/>
  <c r="J16" i="22"/>
  <c r="J14" i="22"/>
  <c r="J10" i="22"/>
  <c r="J9" i="22"/>
  <c r="J7" i="22"/>
  <c r="J9" i="21" l="1"/>
  <c r="J8" i="21"/>
  <c r="J7" i="21"/>
  <c r="J6" i="21"/>
  <c r="J35" i="21"/>
  <c r="J36" i="21"/>
  <c r="J34" i="21"/>
  <c r="J38" i="21"/>
  <c r="J39" i="21"/>
  <c r="J37" i="21" l="1"/>
  <c r="J46" i="21" l="1"/>
  <c r="J45" i="21"/>
  <c r="J40" i="21"/>
  <c r="I36" i="21"/>
  <c r="I35" i="21"/>
  <c r="I34" i="21"/>
  <c r="J33" i="21"/>
  <c r="I33" i="21"/>
  <c r="J32" i="21"/>
  <c r="I32" i="21"/>
  <c r="J16" i="21"/>
  <c r="J14" i="21"/>
  <c r="J12" i="21"/>
  <c r="J10" i="21"/>
  <c r="J37" i="20" l="1"/>
  <c r="J34" i="20"/>
  <c r="J33" i="20"/>
  <c r="J32" i="20"/>
  <c r="J6" i="20"/>
  <c r="J7" i="20"/>
  <c r="J9" i="20"/>
  <c r="J46" i="20"/>
  <c r="J45" i="20"/>
  <c r="J42" i="20"/>
  <c r="I37" i="20"/>
  <c r="I36" i="20"/>
  <c r="I35" i="20"/>
  <c r="I34" i="20"/>
  <c r="I33" i="20"/>
  <c r="I32" i="20"/>
  <c r="J16" i="20"/>
  <c r="J14" i="20"/>
  <c r="J12" i="20"/>
  <c r="J10" i="20"/>
  <c r="J8" i="20"/>
  <c r="J9" i="19" l="1"/>
  <c r="J8" i="19"/>
  <c r="J7" i="19"/>
  <c r="J6" i="19"/>
  <c r="J34" i="18"/>
  <c r="J36" i="18"/>
  <c r="J37" i="18"/>
  <c r="J46" i="19"/>
  <c r="J45" i="19"/>
  <c r="J42" i="19"/>
  <c r="J37" i="19"/>
  <c r="I37" i="19"/>
  <c r="J36" i="19"/>
  <c r="I36" i="19"/>
  <c r="J35" i="19"/>
  <c r="I35" i="19"/>
  <c r="J34" i="19"/>
  <c r="I34" i="19"/>
  <c r="J33" i="19"/>
  <c r="I33" i="19"/>
  <c r="J32" i="19"/>
  <c r="I32" i="19"/>
  <c r="J16" i="19"/>
  <c r="J14" i="19"/>
  <c r="J12" i="19"/>
  <c r="J10" i="19"/>
  <c r="J6" i="18" l="1"/>
  <c r="J35" i="18"/>
  <c r="J32" i="18"/>
  <c r="J33" i="18"/>
  <c r="J46" i="18" l="1"/>
  <c r="J45" i="18"/>
  <c r="J42" i="18"/>
  <c r="I37" i="18"/>
  <c r="I36" i="18"/>
  <c r="I35" i="18"/>
  <c r="I34" i="18"/>
  <c r="I33" i="18"/>
  <c r="I32" i="18"/>
  <c r="J16" i="18"/>
  <c r="J14" i="18"/>
  <c r="J12" i="18"/>
  <c r="J10" i="18"/>
  <c r="J9" i="18"/>
  <c r="J8" i="18"/>
  <c r="J7" i="18"/>
  <c r="J16" i="17" l="1"/>
  <c r="J14" i="17"/>
  <c r="J12" i="17"/>
  <c r="J10" i="17"/>
  <c r="J6" i="17"/>
  <c r="J36" i="17"/>
  <c r="J35" i="17"/>
  <c r="J7" i="17"/>
  <c r="J46" i="17"/>
  <c r="J45" i="17"/>
  <c r="J42" i="17"/>
  <c r="J37" i="17"/>
  <c r="I37" i="17"/>
  <c r="I36" i="17"/>
  <c r="I35" i="17"/>
  <c r="J34" i="17"/>
  <c r="I34" i="17"/>
  <c r="I33" i="17"/>
  <c r="J32" i="17"/>
  <c r="I32" i="17"/>
  <c r="J9" i="17"/>
  <c r="J8" i="17"/>
  <c r="J14" i="16" l="1"/>
  <c r="J16" i="16"/>
  <c r="J36" i="16"/>
  <c r="J35" i="16"/>
  <c r="J32" i="16"/>
  <c r="J34" i="16"/>
  <c r="J12" i="16"/>
  <c r="J42" i="16" l="1"/>
  <c r="J9" i="16"/>
  <c r="J7" i="16"/>
  <c r="J8" i="16"/>
  <c r="J46" i="16" l="1"/>
  <c r="J45" i="16"/>
  <c r="J37" i="16"/>
  <c r="I37" i="16"/>
  <c r="I36" i="16"/>
  <c r="I35" i="16"/>
  <c r="I34" i="16"/>
  <c r="I33" i="16"/>
  <c r="I32" i="16"/>
  <c r="J10" i="16"/>
  <c r="J6" i="16"/>
  <c r="J34" i="14" l="1"/>
  <c r="J43" i="15"/>
  <c r="J42" i="15"/>
  <c r="J35" i="15"/>
  <c r="I35" i="15"/>
  <c r="J34" i="15"/>
  <c r="I34" i="15"/>
  <c r="I33" i="15"/>
  <c r="I32" i="15"/>
  <c r="I31" i="15"/>
  <c r="I30" i="15"/>
  <c r="J10" i="15"/>
  <c r="J8" i="15"/>
  <c r="J7" i="15"/>
  <c r="J6" i="15"/>
  <c r="J6" i="14" l="1"/>
  <c r="J7" i="14"/>
  <c r="J35" i="14"/>
  <c r="I35" i="14"/>
  <c r="I34" i="14"/>
  <c r="I33" i="14"/>
  <c r="I32" i="14"/>
  <c r="I31" i="14"/>
  <c r="I30" i="14"/>
  <c r="J30" i="12" l="1"/>
  <c r="J31" i="12"/>
  <c r="J30" i="9" l="1"/>
  <c r="I35" i="11"/>
  <c r="I34" i="11"/>
  <c r="I33" i="11"/>
  <c r="I30" i="11" l="1"/>
  <c r="I31" i="11"/>
  <c r="I32" i="11"/>
  <c r="J29" i="12"/>
  <c r="I28" i="12"/>
  <c r="J28" i="12" s="1"/>
  <c r="I27" i="12"/>
  <c r="J27" i="12" s="1"/>
  <c r="I26" i="12"/>
  <c r="J26" i="12" s="1"/>
  <c r="I25" i="12"/>
  <c r="J25" i="12" s="1"/>
  <c r="I24" i="12"/>
  <c r="J24" i="12" s="1"/>
  <c r="J23" i="12"/>
  <c r="I23" i="12"/>
  <c r="I22" i="12"/>
  <c r="J22" i="12" s="1"/>
  <c r="I21" i="12"/>
  <c r="J21" i="12" s="1"/>
  <c r="I20" i="12"/>
  <c r="J20" i="12" s="1"/>
  <c r="I19" i="12"/>
  <c r="J19" i="12" s="1"/>
  <c r="I18" i="12"/>
  <c r="J18" i="12" s="1"/>
  <c r="I17" i="12"/>
  <c r="J17" i="12" s="1"/>
  <c r="I16" i="12"/>
  <c r="J16" i="12" s="1"/>
  <c r="I15" i="12"/>
  <c r="J15" i="12" s="1"/>
  <c r="I14" i="12"/>
  <c r="J14" i="12" s="1"/>
  <c r="I13" i="12"/>
  <c r="J13" i="12" s="1"/>
  <c r="I12" i="12"/>
  <c r="J12" i="12" s="1"/>
  <c r="I11" i="12"/>
  <c r="J11" i="12" s="1"/>
  <c r="I10" i="12"/>
  <c r="J10" i="12" s="1"/>
  <c r="I9" i="12"/>
  <c r="J9" i="12" s="1"/>
  <c r="I8" i="12"/>
  <c r="J8" i="12" s="1"/>
  <c r="I7" i="12"/>
  <c r="J7" i="12" s="1"/>
  <c r="I6" i="12"/>
  <c r="J6" i="12" s="1"/>
  <c r="J32" i="9" l="1"/>
  <c r="I32" i="9"/>
  <c r="J31" i="9"/>
  <c r="I31" i="9"/>
  <c r="I30" i="9"/>
  <c r="I23" i="9"/>
  <c r="I22" i="9"/>
  <c r="J21" i="9"/>
  <c r="I21" i="9"/>
  <c r="I20" i="9"/>
  <c r="I19" i="9"/>
  <c r="J18" i="9"/>
  <c r="I18" i="9"/>
  <c r="J15" i="9"/>
  <c r="I15" i="9"/>
  <c r="J14" i="9"/>
  <c r="I14" i="9"/>
  <c r="J13" i="9"/>
  <c r="I13" i="9"/>
  <c r="J12" i="9"/>
  <c r="I12" i="9"/>
  <c r="I11" i="9"/>
  <c r="I10" i="9"/>
  <c r="J9" i="9"/>
  <c r="I9" i="9"/>
  <c r="I8" i="9"/>
  <c r="I7" i="9"/>
  <c r="J6" i="9"/>
  <c r="I6" i="9"/>
</calcChain>
</file>

<file path=xl/comments1.xml><?xml version="1.0" encoding="utf-8"?>
<comments xmlns="http://schemas.openxmlformats.org/spreadsheetml/2006/main">
  <authors>
    <author>ADM-B1</author>
  </authors>
  <commentList>
    <comment ref="J8" authorId="0">
      <text>
        <r>
          <rPr>
            <b/>
            <sz val="9"/>
            <color indexed="81"/>
            <rFont val="Tahoma"/>
            <family val="2"/>
          </rPr>
          <t>ADM-B1:
JO 20240207005 Sudah Selesai</t>
        </r>
      </text>
    </comment>
  </commentList>
</comments>
</file>

<file path=xl/sharedStrings.xml><?xml version="1.0" encoding="utf-8"?>
<sst xmlns="http://schemas.openxmlformats.org/spreadsheetml/2006/main" count="1511" uniqueCount="93">
  <si>
    <t>PT. LINKFORTUNE</t>
  </si>
  <si>
    <t>押出生產排程Jadwal Produksi Ekstrusi</t>
  </si>
  <si>
    <t>____2024____年___02__月__13___日</t>
  </si>
  <si>
    <t>機台 Mesin</t>
  </si>
  <si>
    <t>序號 No</t>
  </si>
  <si>
    <t>客戶           Cust</t>
  </si>
  <si>
    <t>制令號                 No JO</t>
  </si>
  <si>
    <t>機種                             Type</t>
  </si>
  <si>
    <t>颜色/长度         Warna / Panjang</t>
  </si>
  <si>
    <t>颜色                      Warna</t>
  </si>
  <si>
    <t>編碼                    Kode</t>
  </si>
  <si>
    <t>數量 Qty</t>
  </si>
  <si>
    <t>單位Unit</t>
  </si>
  <si>
    <t>Hasil Produksi</t>
  </si>
  <si>
    <t>EX3501</t>
  </si>
  <si>
    <t>MONOPRICE</t>
  </si>
  <si>
    <t>28#*2C+28#*2C+AL+D+</t>
  </si>
  <si>
    <t>Putih</t>
  </si>
  <si>
    <t>W03-25040037-Y</t>
  </si>
  <si>
    <t>M</t>
  </si>
  <si>
    <t>W03-25040038-Y</t>
  </si>
  <si>
    <t>W03-25040039-Y</t>
  </si>
  <si>
    <t>Hijau</t>
  </si>
  <si>
    <t>MITSUMI</t>
  </si>
  <si>
    <t>MM38 / MP98</t>
  </si>
  <si>
    <t>Merah</t>
  </si>
  <si>
    <t>W03-00040033-Y</t>
  </si>
  <si>
    <t xml:space="preserve">Hitam </t>
  </si>
  <si>
    <t>Kuning</t>
  </si>
  <si>
    <t>EX3502</t>
  </si>
  <si>
    <t>Hitam</t>
  </si>
  <si>
    <t>EX3503</t>
  </si>
  <si>
    <t>MK83</t>
  </si>
  <si>
    <t>W03-25050003-Y</t>
  </si>
  <si>
    <t>EX3504</t>
  </si>
  <si>
    <t>※ 如無特殊情況，請按須序生產Jika tidak ada keadaan produksi khusus, harap sesuai urutan pesanan</t>
  </si>
  <si>
    <t xml:space="preserve">保管期限：    □4年      □11年 保管部門     ：     制造部
LK409-213-070702                     A1版                          審核 Review     ：                           制表Pembuat：
</t>
  </si>
  <si>
    <t>SONY HDMI</t>
  </si>
  <si>
    <t>FOAM-PE+HDPE3364</t>
  </si>
  <si>
    <t>W03-00030005-Y</t>
  </si>
  <si>
    <t>MK09</t>
  </si>
  <si>
    <t>W03-27601194-Y</t>
  </si>
  <si>
    <t>SONY</t>
  </si>
  <si>
    <t>W03-71010061-Y</t>
  </si>
  <si>
    <t>AX88</t>
  </si>
  <si>
    <t>W03-71010064-Y</t>
  </si>
  <si>
    <t>MB50</t>
  </si>
  <si>
    <t>W03-25040035-Y</t>
  </si>
  <si>
    <t>28#*2C+24#*2C+AL+D+</t>
  </si>
  <si>
    <t>W03-25040034-Y</t>
  </si>
  <si>
    <t>W03-25040033-Y</t>
  </si>
  <si>
    <t>訂單號               No Order</t>
  </si>
  <si>
    <t>BL98</t>
  </si>
  <si>
    <t>W03-71010075-Y</t>
  </si>
  <si>
    <t>____2024____年___02__月__19___日</t>
  </si>
  <si>
    <t>Abu-Abu</t>
  </si>
  <si>
    <t>Orange</t>
  </si>
  <si>
    <t>Coklat</t>
  </si>
  <si>
    <t>W03-25040028-Y</t>
  </si>
  <si>
    <t>____2024____年___02__月__20___日</t>
  </si>
  <si>
    <t>____2024____年___02__月__21___日</t>
  </si>
  <si>
    <t>____2024____年___02__月__22___日</t>
  </si>
  <si>
    <t>____2024____年___02__月__23___日</t>
  </si>
  <si>
    <t>____2024____年___02__月__24___日</t>
  </si>
  <si>
    <t>____2024____年___02__月__26___日</t>
  </si>
  <si>
    <t>____2024____年___02__月__27___日</t>
  </si>
  <si>
    <t>____2024____年___02__月__29___日</t>
  </si>
  <si>
    <t>Sisa :</t>
  </si>
  <si>
    <t>____2024____年___03__月__01___日</t>
  </si>
  <si>
    <t>AY01</t>
  </si>
  <si>
    <t>W03-71010060-Y</t>
  </si>
  <si>
    <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___02__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__03__</t>
    </r>
    <r>
      <rPr>
        <sz val="10"/>
        <color theme="1"/>
        <rFont val="宋体"/>
        <charset val="134"/>
      </rPr>
      <t>日</t>
    </r>
  </si>
  <si>
    <t>____2024____年___03__月__04___日</t>
  </si>
  <si>
    <t>____2024____年___03__月__05___日</t>
  </si>
  <si>
    <t>____2024____年___03__月__06___日</t>
  </si>
  <si>
    <t>RENCANA PRODUKSI CORE EKSTRUSI</t>
  </si>
  <si>
    <t>MESIN</t>
  </si>
  <si>
    <t>NO</t>
  </si>
  <si>
    <t>TYPE</t>
  </si>
  <si>
    <t>WARNA</t>
  </si>
  <si>
    <t>TARGET (M)</t>
  </si>
  <si>
    <t>STANDAR</t>
  </si>
  <si>
    <t>AKTUAL (M)</t>
  </si>
  <si>
    <t>OPERATOR</t>
  </si>
  <si>
    <t>KETERANGAN</t>
  </si>
  <si>
    <t>EX-35-01</t>
  </si>
  <si>
    <t>EX-35-02</t>
  </si>
  <si>
    <t>EX-35-03</t>
  </si>
  <si>
    <t>EX-3040-01</t>
  </si>
  <si>
    <t>MERAH</t>
  </si>
  <si>
    <t>WAKTU (Min)</t>
  </si>
  <si>
    <t>07:00 - 14:15</t>
  </si>
  <si>
    <t>SANDY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</si>
</sst>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L : &quot;#0.000"/>
    <numFmt numFmtId="165" formatCode="#\ &quot;M/Min&quot;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宋体"/>
      <charset val="134"/>
    </font>
    <font>
      <b/>
      <sz val="9"/>
      <color indexed="81"/>
      <name val="Tahoma"/>
      <family val="2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93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6" xfId="0" applyFont="1" applyBorder="1"/>
    <xf numFmtId="0" fontId="5" fillId="0" borderId="8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3" fontId="5" fillId="0" borderId="2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/>
    </xf>
    <xf numFmtId="3" fontId="5" fillId="0" borderId="6" xfId="0" applyNumberFormat="1" applyFont="1" applyFill="1" applyBorder="1" applyAlignment="1">
      <alignment horizontal="center"/>
    </xf>
    <xf numFmtId="3" fontId="5" fillId="0" borderId="7" xfId="0" applyNumberFormat="1" applyFont="1" applyBorder="1" applyAlignment="1">
      <alignment horizontal="center"/>
    </xf>
    <xf numFmtId="0" fontId="2" fillId="0" borderId="4" xfId="0" applyFont="1" applyBorder="1"/>
    <xf numFmtId="3" fontId="5" fillId="0" borderId="1" xfId="0" applyNumberFormat="1" applyFont="1" applyBorder="1" applyAlignment="1">
      <alignment horizontal="center"/>
    </xf>
    <xf numFmtId="3" fontId="5" fillId="0" borderId="1" xfId="0" applyNumberFormat="1" applyFont="1" applyFill="1" applyBorder="1" applyAlignment="1">
      <alignment horizontal="center" vertical="center" wrapText="1"/>
    </xf>
    <xf numFmtId="3" fontId="2" fillId="0" borderId="6" xfId="0" applyNumberFormat="1" applyFont="1" applyBorder="1"/>
    <xf numFmtId="0" fontId="2" fillId="0" borderId="2" xfId="0" applyFont="1" applyBorder="1"/>
    <xf numFmtId="3" fontId="5" fillId="0" borderId="1" xfId="0" applyNumberFormat="1" applyFont="1" applyFill="1" applyBorder="1" applyAlignment="1">
      <alignment horizontal="center"/>
    </xf>
    <xf numFmtId="3" fontId="5" fillId="0" borderId="6" xfId="0" applyNumberFormat="1" applyFont="1" applyBorder="1" applyAlignment="1">
      <alignment horizontal="center"/>
    </xf>
    <xf numFmtId="3" fontId="5" fillId="0" borderId="4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2" fillId="0" borderId="8" xfId="0" applyFont="1" applyBorder="1"/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4" fontId="5" fillId="0" borderId="2" xfId="0" applyNumberFormat="1" applyFont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3" fontId="2" fillId="0" borderId="0" xfId="0" applyNumberFormat="1" applyFont="1"/>
    <xf numFmtId="3" fontId="5" fillId="0" borderId="0" xfId="0" applyNumberFormat="1" applyFont="1" applyAlignment="1">
      <alignment horizontal="center"/>
    </xf>
    <xf numFmtId="0" fontId="5" fillId="0" borderId="1" xfId="0" applyFont="1" applyBorder="1" applyAlignment="1">
      <alignment vertical="center"/>
    </xf>
    <xf numFmtId="3" fontId="5" fillId="0" borderId="4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" fontId="2" fillId="0" borderId="0" xfId="0" applyNumberFormat="1" applyFont="1"/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6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3" fontId="5" fillId="0" borderId="6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2" borderId="2" xfId="0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3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4" fontId="5" fillId="0" borderId="2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3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3" fontId="5" fillId="0" borderId="7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7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10" fillId="0" borderId="1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3" fontId="2" fillId="4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165" fontId="2" fillId="4" borderId="1" xfId="1" applyNumberFormat="1" applyFont="1" applyFill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20" fontId="2" fillId="0" borderId="1" xfId="1" applyNumberFormat="1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center" vertical="center"/>
    </xf>
    <xf numFmtId="165" fontId="2" fillId="0" borderId="4" xfId="1" applyNumberFormat="1" applyFont="1" applyBorder="1" applyAlignment="1">
      <alignment horizontal="center" vertical="center"/>
    </xf>
    <xf numFmtId="3" fontId="2" fillId="0" borderId="2" xfId="1" applyNumberFormat="1" applyFont="1" applyBorder="1" applyAlignment="1">
      <alignment horizontal="center" vertical="center"/>
    </xf>
    <xf numFmtId="3" fontId="2" fillId="0" borderId="4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16" workbookViewId="0">
      <selection activeCell="J32" sqref="J32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7109375" style="1" customWidth="1"/>
    <col min="5" max="5" width="21.140625" style="1" customWidth="1"/>
    <col min="6" max="6" width="14.140625" style="1" hidden="1" customWidth="1"/>
    <col min="7" max="7" width="14.140625" style="1" customWidth="1"/>
    <col min="8" max="8" width="15.5703125" style="1" hidden="1" customWidth="1"/>
    <col min="9" max="9" width="8.28515625" style="1" hidden="1" customWidth="1"/>
    <col min="10" max="10" width="10.28515625" style="1" customWidth="1"/>
    <col min="11" max="11" width="5.42578125" style="1" customWidth="1"/>
    <col min="12" max="12" width="12.7109375" style="1" customWidth="1"/>
    <col min="13" max="16384" width="9" style="1"/>
  </cols>
  <sheetData>
    <row r="1" spans="1:14" ht="18" customHeight="1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27"/>
      <c r="N1" s="27"/>
    </row>
    <row r="2" spans="1:14" ht="18.75">
      <c r="A2" s="135" t="s">
        <v>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28"/>
      <c r="N2" s="28"/>
    </row>
    <row r="3" spans="1:14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8.75">
      <c r="A4" s="2"/>
      <c r="B4" s="2"/>
      <c r="C4" s="2"/>
      <c r="D4" s="2"/>
      <c r="E4" s="2"/>
      <c r="F4" s="2"/>
      <c r="G4" s="2"/>
      <c r="H4" s="2"/>
      <c r="K4" s="29" t="s">
        <v>2</v>
      </c>
      <c r="L4" s="2"/>
      <c r="M4" s="2"/>
      <c r="N4" s="2"/>
    </row>
    <row r="5" spans="1:14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11</v>
      </c>
      <c r="K5" s="3" t="s">
        <v>12</v>
      </c>
      <c r="L5" s="3" t="s">
        <v>13</v>
      </c>
    </row>
    <row r="6" spans="1:14">
      <c r="A6" s="136" t="s">
        <v>14</v>
      </c>
      <c r="B6" s="4">
        <v>1</v>
      </c>
      <c r="C6" s="5" t="s">
        <v>15</v>
      </c>
      <c r="D6" s="6">
        <v>20240118012</v>
      </c>
      <c r="E6" s="6" t="s">
        <v>16</v>
      </c>
      <c r="F6" s="6">
        <v>0.91500000000000004</v>
      </c>
      <c r="G6" s="140" t="s">
        <v>17</v>
      </c>
      <c r="H6" s="6" t="s">
        <v>18</v>
      </c>
      <c r="I6" s="30">
        <f>14100*F6</f>
        <v>12901.5</v>
      </c>
      <c r="J6" s="144">
        <f>SUM(I6:I8)</f>
        <v>37301.5</v>
      </c>
      <c r="K6" s="6" t="s">
        <v>19</v>
      </c>
      <c r="L6" s="25"/>
    </row>
    <row r="7" spans="1:14">
      <c r="A7" s="137"/>
      <c r="B7" s="4">
        <v>2</v>
      </c>
      <c r="C7" s="5" t="s">
        <v>15</v>
      </c>
      <c r="D7" s="6">
        <v>20240124004</v>
      </c>
      <c r="E7" s="6" t="s">
        <v>16</v>
      </c>
      <c r="F7" s="6">
        <v>1.83</v>
      </c>
      <c r="G7" s="141"/>
      <c r="H7" s="6" t="s">
        <v>20</v>
      </c>
      <c r="I7" s="30">
        <f>5000*F7</f>
        <v>9150</v>
      </c>
      <c r="J7" s="145"/>
      <c r="K7" s="6" t="s">
        <v>19</v>
      </c>
      <c r="L7" s="25"/>
    </row>
    <row r="8" spans="1:14">
      <c r="A8" s="137"/>
      <c r="B8" s="4">
        <v>3</v>
      </c>
      <c r="C8" s="5" t="s">
        <v>15</v>
      </c>
      <c r="D8" s="6">
        <v>20240124005</v>
      </c>
      <c r="E8" s="6" t="s">
        <v>16</v>
      </c>
      <c r="F8" s="6">
        <v>3.05</v>
      </c>
      <c r="G8" s="142"/>
      <c r="H8" s="6" t="s">
        <v>21</v>
      </c>
      <c r="I8" s="30">
        <f>5000*F8</f>
        <v>15250</v>
      </c>
      <c r="J8" s="146"/>
      <c r="K8" s="6" t="s">
        <v>19</v>
      </c>
      <c r="L8" s="25"/>
    </row>
    <row r="9" spans="1:14">
      <c r="A9" s="137"/>
      <c r="B9" s="4">
        <v>4</v>
      </c>
      <c r="C9" s="5" t="s">
        <v>15</v>
      </c>
      <c r="D9" s="6">
        <v>20240118012</v>
      </c>
      <c r="E9" s="6" t="s">
        <v>16</v>
      </c>
      <c r="F9" s="6">
        <v>0.91500000000000004</v>
      </c>
      <c r="G9" s="140" t="s">
        <v>22</v>
      </c>
      <c r="H9" s="6" t="s">
        <v>18</v>
      </c>
      <c r="I9" s="30">
        <f>14100*F9</f>
        <v>12901.5</v>
      </c>
      <c r="J9" s="144">
        <f>SUM(I9:I11)</f>
        <v>37301.5</v>
      </c>
      <c r="K9" s="6" t="s">
        <v>19</v>
      </c>
      <c r="L9" s="25"/>
    </row>
    <row r="10" spans="1:14">
      <c r="A10" s="137"/>
      <c r="B10" s="4">
        <v>5</v>
      </c>
      <c r="C10" s="5" t="s">
        <v>15</v>
      </c>
      <c r="D10" s="6">
        <v>20240124004</v>
      </c>
      <c r="E10" s="6" t="s">
        <v>16</v>
      </c>
      <c r="F10" s="6">
        <v>1.83</v>
      </c>
      <c r="G10" s="141"/>
      <c r="H10" s="6" t="s">
        <v>20</v>
      </c>
      <c r="I10" s="30">
        <f>5000*F10</f>
        <v>9150</v>
      </c>
      <c r="J10" s="145"/>
      <c r="K10" s="6" t="s">
        <v>19</v>
      </c>
      <c r="L10" s="25"/>
    </row>
    <row r="11" spans="1:14">
      <c r="A11" s="137"/>
      <c r="B11" s="4">
        <v>6</v>
      </c>
      <c r="C11" s="5" t="s">
        <v>15</v>
      </c>
      <c r="D11" s="6">
        <v>20240124005</v>
      </c>
      <c r="E11" s="6" t="s">
        <v>16</v>
      </c>
      <c r="F11" s="6">
        <v>3.05</v>
      </c>
      <c r="G11" s="142"/>
      <c r="H11" s="6" t="s">
        <v>21</v>
      </c>
      <c r="I11" s="30">
        <f>5000*F11</f>
        <v>15250</v>
      </c>
      <c r="J11" s="146"/>
      <c r="K11" s="6" t="s">
        <v>19</v>
      </c>
      <c r="L11" s="25"/>
    </row>
    <row r="12" spans="1:14">
      <c r="A12" s="137"/>
      <c r="B12" s="4">
        <v>7</v>
      </c>
      <c r="C12" s="140" t="s">
        <v>23</v>
      </c>
      <c r="D12" s="140">
        <v>20240108003</v>
      </c>
      <c r="E12" s="140" t="s">
        <v>24</v>
      </c>
      <c r="F12" s="140">
        <v>1.2749999999999999</v>
      </c>
      <c r="G12" s="7" t="s">
        <v>25</v>
      </c>
      <c r="H12" s="140" t="s">
        <v>26</v>
      </c>
      <c r="I12" s="31">
        <f>36377*$F$12</f>
        <v>46380.675000000003</v>
      </c>
      <c r="J12" s="31">
        <f>36377*$F$12</f>
        <v>46380.675000000003</v>
      </c>
      <c r="K12" s="4" t="s">
        <v>19</v>
      </c>
      <c r="L12" s="25"/>
    </row>
    <row r="13" spans="1:14">
      <c r="A13" s="137"/>
      <c r="B13" s="4">
        <v>8</v>
      </c>
      <c r="C13" s="141"/>
      <c r="D13" s="141"/>
      <c r="E13" s="141"/>
      <c r="F13" s="141"/>
      <c r="G13" s="8" t="s">
        <v>27</v>
      </c>
      <c r="H13" s="141"/>
      <c r="I13" s="31">
        <f t="shared" ref="I13:J15" si="0">36377*$F$12</f>
        <v>46380.675000000003</v>
      </c>
      <c r="J13" s="31">
        <f t="shared" si="0"/>
        <v>46380.675000000003</v>
      </c>
      <c r="K13" s="4" t="s">
        <v>19</v>
      </c>
      <c r="L13" s="25"/>
    </row>
    <row r="14" spans="1:14">
      <c r="A14" s="137"/>
      <c r="B14" s="4">
        <v>9</v>
      </c>
      <c r="C14" s="141"/>
      <c r="D14" s="141"/>
      <c r="E14" s="141"/>
      <c r="F14" s="141"/>
      <c r="G14" s="6" t="s">
        <v>17</v>
      </c>
      <c r="H14" s="141"/>
      <c r="I14" s="31">
        <f t="shared" si="0"/>
        <v>46380.675000000003</v>
      </c>
      <c r="J14" s="31">
        <f t="shared" si="0"/>
        <v>46380.675000000003</v>
      </c>
      <c r="K14" s="4" t="s">
        <v>19</v>
      </c>
      <c r="L14" s="25"/>
    </row>
    <row r="15" spans="1:14">
      <c r="A15" s="137"/>
      <c r="B15" s="4">
        <v>10</v>
      </c>
      <c r="C15" s="142"/>
      <c r="D15" s="142"/>
      <c r="E15" s="142"/>
      <c r="F15" s="142"/>
      <c r="G15" s="4" t="s">
        <v>28</v>
      </c>
      <c r="H15" s="142"/>
      <c r="I15" s="31">
        <f t="shared" si="0"/>
        <v>46380.675000000003</v>
      </c>
      <c r="J15" s="31">
        <f t="shared" si="0"/>
        <v>46380.675000000003</v>
      </c>
      <c r="K15" s="4" t="s">
        <v>19</v>
      </c>
      <c r="L15" s="25"/>
    </row>
    <row r="16" spans="1:14">
      <c r="A16" s="137"/>
      <c r="B16" s="4">
        <v>11</v>
      </c>
      <c r="C16" s="9"/>
      <c r="D16" s="8"/>
      <c r="E16" s="10"/>
      <c r="F16" s="10"/>
      <c r="G16" s="8"/>
      <c r="H16" s="8"/>
      <c r="I16" s="32"/>
      <c r="J16" s="32"/>
      <c r="K16" s="6"/>
      <c r="L16" s="25"/>
    </row>
    <row r="17" spans="1:12">
      <c r="A17" s="138"/>
      <c r="B17" s="11">
        <v>12</v>
      </c>
      <c r="C17" s="12"/>
      <c r="D17" s="13"/>
      <c r="E17" s="13"/>
      <c r="F17" s="13"/>
      <c r="G17" s="13"/>
      <c r="H17" s="13"/>
      <c r="I17" s="33"/>
      <c r="J17" s="33"/>
      <c r="K17" s="11"/>
      <c r="L17" s="18"/>
    </row>
    <row r="18" spans="1:12">
      <c r="A18" s="137" t="s">
        <v>29</v>
      </c>
      <c r="B18" s="14">
        <v>1</v>
      </c>
      <c r="C18" s="15" t="s">
        <v>15</v>
      </c>
      <c r="D18" s="16">
        <v>20240118012</v>
      </c>
      <c r="E18" s="16" t="s">
        <v>16</v>
      </c>
      <c r="F18" s="16">
        <v>0.91500000000000004</v>
      </c>
      <c r="G18" s="143" t="s">
        <v>30</v>
      </c>
      <c r="H18" s="16" t="s">
        <v>18</v>
      </c>
      <c r="I18" s="34">
        <f>14100*F18</f>
        <v>12901.5</v>
      </c>
      <c r="J18" s="147">
        <f>SUM(I18:I20)</f>
        <v>37301.5</v>
      </c>
      <c r="K18" s="16" t="s">
        <v>19</v>
      </c>
      <c r="L18" s="35"/>
    </row>
    <row r="19" spans="1:12">
      <c r="A19" s="137"/>
      <c r="B19" s="4">
        <v>2</v>
      </c>
      <c r="C19" s="5" t="s">
        <v>15</v>
      </c>
      <c r="D19" s="6">
        <v>20240124004</v>
      </c>
      <c r="E19" s="6" t="s">
        <v>16</v>
      </c>
      <c r="F19" s="6">
        <v>1.83</v>
      </c>
      <c r="G19" s="141"/>
      <c r="H19" s="6" t="s">
        <v>20</v>
      </c>
      <c r="I19" s="30">
        <f>5000*F19</f>
        <v>9150</v>
      </c>
      <c r="J19" s="145"/>
      <c r="K19" s="6" t="s">
        <v>19</v>
      </c>
      <c r="L19" s="25"/>
    </row>
    <row r="20" spans="1:12">
      <c r="A20" s="137"/>
      <c r="B20" s="14">
        <v>3</v>
      </c>
      <c r="C20" s="5" t="s">
        <v>15</v>
      </c>
      <c r="D20" s="6">
        <v>20240124005</v>
      </c>
      <c r="E20" s="6" t="s">
        <v>16</v>
      </c>
      <c r="F20" s="6">
        <v>3.05</v>
      </c>
      <c r="G20" s="142"/>
      <c r="H20" s="6" t="s">
        <v>21</v>
      </c>
      <c r="I20" s="30">
        <f>5000*F20</f>
        <v>15250</v>
      </c>
      <c r="J20" s="146"/>
      <c r="K20" s="6" t="s">
        <v>19</v>
      </c>
      <c r="L20" s="25"/>
    </row>
    <row r="21" spans="1:12">
      <c r="A21" s="137"/>
      <c r="B21" s="4">
        <v>4</v>
      </c>
      <c r="C21" s="5" t="s">
        <v>15</v>
      </c>
      <c r="D21" s="6">
        <v>20240118012</v>
      </c>
      <c r="E21" s="6" t="s">
        <v>16</v>
      </c>
      <c r="F21" s="6">
        <v>0.91500000000000004</v>
      </c>
      <c r="G21" s="140" t="s">
        <v>25</v>
      </c>
      <c r="H21" s="6" t="s">
        <v>18</v>
      </c>
      <c r="I21" s="30">
        <f>14100*F21</f>
        <v>12901.5</v>
      </c>
      <c r="J21" s="144">
        <f>SUM(I21:I23)</f>
        <v>37301.5</v>
      </c>
      <c r="K21" s="6" t="s">
        <v>19</v>
      </c>
      <c r="L21" s="25"/>
    </row>
    <row r="22" spans="1:12">
      <c r="A22" s="137"/>
      <c r="B22" s="14">
        <v>5</v>
      </c>
      <c r="C22" s="5" t="s">
        <v>15</v>
      </c>
      <c r="D22" s="6">
        <v>20240124004</v>
      </c>
      <c r="E22" s="6" t="s">
        <v>16</v>
      </c>
      <c r="F22" s="6">
        <v>1.83</v>
      </c>
      <c r="G22" s="141"/>
      <c r="H22" s="6" t="s">
        <v>20</v>
      </c>
      <c r="I22" s="30">
        <f>5000*F22</f>
        <v>9150</v>
      </c>
      <c r="J22" s="145"/>
      <c r="K22" s="6" t="s">
        <v>19</v>
      </c>
      <c r="L22" s="25"/>
    </row>
    <row r="23" spans="1:12">
      <c r="A23" s="137"/>
      <c r="B23" s="4">
        <v>6</v>
      </c>
      <c r="C23" s="5" t="s">
        <v>15</v>
      </c>
      <c r="D23" s="6">
        <v>20240124005</v>
      </c>
      <c r="E23" s="6" t="s">
        <v>16</v>
      </c>
      <c r="F23" s="6">
        <v>3.05</v>
      </c>
      <c r="G23" s="142"/>
      <c r="H23" s="6" t="s">
        <v>21</v>
      </c>
      <c r="I23" s="30">
        <f>5000*F23</f>
        <v>15250</v>
      </c>
      <c r="J23" s="146"/>
      <c r="K23" s="6" t="s">
        <v>19</v>
      </c>
      <c r="L23" s="25"/>
    </row>
    <row r="24" spans="1:12">
      <c r="A24" s="137"/>
      <c r="B24" s="14">
        <v>7</v>
      </c>
      <c r="C24" s="4"/>
      <c r="D24" s="4"/>
      <c r="E24" s="4"/>
      <c r="F24" s="4"/>
      <c r="G24" s="4"/>
      <c r="H24" s="4"/>
      <c r="I24" s="36"/>
      <c r="J24" s="36"/>
      <c r="K24" s="4"/>
      <c r="L24" s="25"/>
    </row>
    <row r="25" spans="1:12">
      <c r="A25" s="137"/>
      <c r="B25" s="4">
        <v>8</v>
      </c>
      <c r="C25" s="4"/>
      <c r="D25" s="4"/>
      <c r="E25" s="4"/>
      <c r="F25" s="4"/>
      <c r="G25" s="4"/>
      <c r="H25" s="4"/>
      <c r="I25" s="36"/>
      <c r="J25" s="36"/>
      <c r="K25" s="4"/>
      <c r="L25" s="25"/>
    </row>
    <row r="26" spans="1:12">
      <c r="A26" s="137"/>
      <c r="B26" s="14">
        <v>9</v>
      </c>
      <c r="C26" s="4"/>
      <c r="D26" s="4"/>
      <c r="E26" s="4"/>
      <c r="F26" s="4"/>
      <c r="G26" s="4"/>
      <c r="H26" s="4"/>
      <c r="I26" s="36"/>
      <c r="J26" s="36"/>
      <c r="K26" s="4"/>
      <c r="L26" s="25"/>
    </row>
    <row r="27" spans="1:12">
      <c r="A27" s="137"/>
      <c r="B27" s="4">
        <v>10</v>
      </c>
      <c r="C27" s="4"/>
      <c r="D27" s="17"/>
      <c r="E27" s="4"/>
      <c r="F27" s="4"/>
      <c r="G27" s="4"/>
      <c r="H27" s="4"/>
      <c r="I27" s="37"/>
      <c r="J27" s="37"/>
      <c r="K27" s="4"/>
      <c r="L27" s="25"/>
    </row>
    <row r="28" spans="1:12">
      <c r="A28" s="137"/>
      <c r="B28" s="14">
        <v>11</v>
      </c>
      <c r="C28" s="4"/>
      <c r="D28" s="4"/>
      <c r="E28" s="4"/>
      <c r="F28" s="4"/>
      <c r="G28" s="4"/>
      <c r="H28" s="4"/>
      <c r="I28" s="36"/>
      <c r="J28" s="36"/>
      <c r="K28" s="4"/>
      <c r="L28" s="25"/>
    </row>
    <row r="29" spans="1:12" ht="15.75" thickBot="1">
      <c r="A29" s="138"/>
      <c r="B29" s="4">
        <v>12</v>
      </c>
      <c r="C29" s="18"/>
      <c r="D29" s="18"/>
      <c r="E29" s="18"/>
      <c r="F29" s="18"/>
      <c r="G29" s="18"/>
      <c r="H29" s="18"/>
      <c r="I29" s="38"/>
      <c r="J29" s="38"/>
      <c r="K29" s="18"/>
      <c r="L29" s="18"/>
    </row>
    <row r="30" spans="1:12">
      <c r="A30" s="139" t="s">
        <v>31</v>
      </c>
      <c r="B30" s="19">
        <v>1</v>
      </c>
      <c r="C30" s="143" t="s">
        <v>23</v>
      </c>
      <c r="D30" s="143">
        <v>20231109001</v>
      </c>
      <c r="E30" s="143" t="s">
        <v>32</v>
      </c>
      <c r="F30" s="143">
        <v>1.59</v>
      </c>
      <c r="G30" s="45" t="s">
        <v>25</v>
      </c>
      <c r="H30" s="143" t="s">
        <v>33</v>
      </c>
      <c r="I30" s="34">
        <f>95877*$F$30</f>
        <v>152444.43</v>
      </c>
      <c r="J30" s="34">
        <f>95877*$F$30*2</f>
        <v>304888.86000000004</v>
      </c>
      <c r="K30" s="19" t="s">
        <v>19</v>
      </c>
      <c r="L30" s="46"/>
    </row>
    <row r="31" spans="1:12">
      <c r="A31" s="137"/>
      <c r="B31" s="14">
        <v>2</v>
      </c>
      <c r="C31" s="141"/>
      <c r="D31" s="141"/>
      <c r="E31" s="141"/>
      <c r="F31" s="141"/>
      <c r="G31" s="8" t="s">
        <v>27</v>
      </c>
      <c r="H31" s="141"/>
      <c r="I31" s="30">
        <f>95877*$F$30</f>
        <v>152444.43</v>
      </c>
      <c r="J31" s="30">
        <f>95877*$F$30*2</f>
        <v>304888.86</v>
      </c>
      <c r="K31" s="4" t="s">
        <v>19</v>
      </c>
      <c r="L31" s="25"/>
    </row>
    <row r="32" spans="1:12">
      <c r="A32" s="137"/>
      <c r="B32" s="14">
        <v>3</v>
      </c>
      <c r="C32" s="142"/>
      <c r="D32" s="142"/>
      <c r="E32" s="142"/>
      <c r="F32" s="142"/>
      <c r="G32" s="6" t="s">
        <v>17</v>
      </c>
      <c r="H32" s="142"/>
      <c r="I32" s="30">
        <f>95877*$F$30</f>
        <v>152444.43</v>
      </c>
      <c r="J32" s="30">
        <f>95877*$F$30</f>
        <v>152444.43</v>
      </c>
      <c r="K32" s="6" t="s">
        <v>19</v>
      </c>
      <c r="L32" s="39"/>
    </row>
    <row r="33" spans="1:12">
      <c r="A33" s="137"/>
      <c r="B33" s="14">
        <v>4</v>
      </c>
      <c r="C33" s="21"/>
      <c r="D33" s="21"/>
      <c r="E33" s="21"/>
      <c r="F33" s="21"/>
      <c r="G33" s="21"/>
      <c r="H33" s="21"/>
      <c r="I33" s="21"/>
      <c r="J33" s="21"/>
      <c r="K33" s="21"/>
      <c r="L33" s="25"/>
    </row>
    <row r="34" spans="1:12">
      <c r="A34" s="137"/>
      <c r="B34" s="14">
        <v>5</v>
      </c>
      <c r="C34" s="21"/>
      <c r="D34" s="21"/>
      <c r="E34" s="21"/>
      <c r="F34" s="21"/>
      <c r="G34" s="21"/>
      <c r="H34" s="21"/>
      <c r="I34" s="21"/>
      <c r="J34" s="21"/>
      <c r="K34" s="21"/>
      <c r="L34" s="25"/>
    </row>
    <row r="35" spans="1:12">
      <c r="A35" s="137"/>
      <c r="B35" s="14">
        <v>6</v>
      </c>
      <c r="C35" s="21"/>
      <c r="D35" s="21"/>
      <c r="E35" s="21"/>
      <c r="F35" s="21"/>
      <c r="G35" s="21"/>
      <c r="H35" s="21"/>
      <c r="I35" s="21"/>
      <c r="J35" s="21"/>
      <c r="K35" s="21"/>
      <c r="L35" s="25"/>
    </row>
    <row r="36" spans="1:12">
      <c r="A36" s="137"/>
      <c r="B36" s="14">
        <v>7</v>
      </c>
      <c r="C36" s="22"/>
      <c r="D36" s="4"/>
      <c r="E36" s="4"/>
      <c r="F36" s="6"/>
      <c r="G36" s="6"/>
      <c r="H36" s="4"/>
      <c r="I36" s="36"/>
      <c r="J36" s="36"/>
      <c r="K36" s="4"/>
      <c r="L36" s="25"/>
    </row>
    <row r="37" spans="1:12">
      <c r="A37" s="137"/>
      <c r="B37" s="14">
        <v>8</v>
      </c>
      <c r="C37" s="6"/>
      <c r="D37" s="6"/>
      <c r="E37" s="6"/>
      <c r="F37" s="6"/>
      <c r="G37" s="6"/>
      <c r="H37" s="6"/>
      <c r="I37" s="30"/>
      <c r="J37" s="30"/>
      <c r="K37" s="4"/>
      <c r="L37" s="25"/>
    </row>
    <row r="38" spans="1:12">
      <c r="A38" s="137"/>
      <c r="B38" s="14">
        <v>9</v>
      </c>
      <c r="C38" s="6"/>
      <c r="D38" s="6"/>
      <c r="E38" s="6"/>
      <c r="F38" s="6"/>
      <c r="G38" s="6"/>
      <c r="H38" s="6"/>
      <c r="I38" s="30"/>
      <c r="J38" s="30"/>
      <c r="K38" s="4"/>
      <c r="L38" s="25"/>
    </row>
    <row r="39" spans="1:12" ht="15.75" thickBot="1">
      <c r="A39" s="138"/>
      <c r="B39" s="23">
        <v>10</v>
      </c>
      <c r="C39" s="11"/>
      <c r="D39" s="11"/>
      <c r="E39" s="11"/>
      <c r="F39" s="11"/>
      <c r="G39" s="11"/>
      <c r="H39" s="11"/>
      <c r="I39" s="41"/>
      <c r="J39" s="41"/>
      <c r="K39" s="11"/>
      <c r="L39" s="18"/>
    </row>
    <row r="40" spans="1:12">
      <c r="A40" s="152" t="s">
        <v>34</v>
      </c>
      <c r="B40" s="14">
        <v>1</v>
      </c>
      <c r="C40" s="20"/>
      <c r="D40" s="24"/>
      <c r="E40" s="14"/>
      <c r="F40" s="20"/>
      <c r="G40" s="20"/>
      <c r="H40" s="14"/>
      <c r="I40" s="42"/>
      <c r="J40" s="42"/>
      <c r="K40" s="14"/>
      <c r="L40" s="35"/>
    </row>
    <row r="41" spans="1:12">
      <c r="A41" s="153"/>
      <c r="B41" s="14">
        <v>2</v>
      </c>
      <c r="C41" s="6"/>
      <c r="D41" s="6"/>
      <c r="E41" s="6"/>
      <c r="F41" s="6"/>
      <c r="G41" s="6"/>
      <c r="H41" s="6"/>
      <c r="I41" s="30"/>
      <c r="J41" s="30"/>
      <c r="K41" s="4"/>
      <c r="L41" s="25"/>
    </row>
    <row r="42" spans="1:12">
      <c r="A42" s="153"/>
      <c r="B42" s="14">
        <v>3</v>
      </c>
      <c r="C42" s="6"/>
      <c r="D42" s="6"/>
      <c r="E42" s="6"/>
      <c r="F42" s="6"/>
      <c r="G42" s="6"/>
      <c r="H42" s="6"/>
      <c r="I42" s="30"/>
      <c r="J42" s="30"/>
      <c r="K42" s="4"/>
      <c r="L42" s="25"/>
    </row>
    <row r="43" spans="1:12">
      <c r="A43" s="153"/>
      <c r="B43" s="14">
        <v>4</v>
      </c>
      <c r="C43" s="6"/>
      <c r="D43" s="6"/>
      <c r="E43" s="6"/>
      <c r="F43" s="6"/>
      <c r="G43" s="6"/>
      <c r="H43" s="6"/>
      <c r="I43" s="30"/>
      <c r="J43" s="30"/>
      <c r="K43" s="4"/>
      <c r="L43" s="25"/>
    </row>
    <row r="44" spans="1:12">
      <c r="A44" s="153"/>
      <c r="B44" s="14">
        <v>5</v>
      </c>
      <c r="C44" s="22"/>
      <c r="D44" s="4"/>
      <c r="E44" s="4"/>
      <c r="F44" s="4"/>
      <c r="G44" s="4"/>
      <c r="H44" s="4"/>
      <c r="I44" s="36"/>
      <c r="J44" s="36"/>
      <c r="K44" s="4"/>
      <c r="L44" s="25"/>
    </row>
    <row r="45" spans="1:12">
      <c r="A45" s="153"/>
      <c r="B45" s="14">
        <v>6</v>
      </c>
      <c r="C45" s="22"/>
      <c r="D45" s="10"/>
      <c r="E45" s="4"/>
      <c r="F45" s="4"/>
      <c r="G45" s="4"/>
      <c r="H45" s="4"/>
      <c r="I45" s="40"/>
      <c r="J45" s="40"/>
      <c r="K45" s="4"/>
      <c r="L45" s="25"/>
    </row>
    <row r="46" spans="1:12">
      <c r="A46" s="153"/>
      <c r="B46" s="14">
        <v>7</v>
      </c>
      <c r="C46" s="22"/>
      <c r="D46" s="10"/>
      <c r="E46" s="4"/>
      <c r="F46" s="4"/>
      <c r="G46" s="4"/>
      <c r="H46" s="4"/>
      <c r="I46" s="40"/>
      <c r="J46" s="40"/>
      <c r="K46" s="4"/>
      <c r="L46" s="25"/>
    </row>
    <row r="47" spans="1:12">
      <c r="A47" s="153"/>
      <c r="B47" s="14">
        <v>8</v>
      </c>
      <c r="C47" s="4"/>
      <c r="D47" s="25"/>
      <c r="E47" s="4"/>
      <c r="F47" s="4"/>
      <c r="G47" s="4"/>
      <c r="H47" s="4"/>
      <c r="I47" s="36"/>
      <c r="J47" s="36"/>
      <c r="K47" s="4"/>
      <c r="L47" s="25"/>
    </row>
    <row r="48" spans="1:12">
      <c r="A48" s="153"/>
      <c r="B48" s="14">
        <v>9</v>
      </c>
      <c r="C48" s="4"/>
      <c r="D48" s="25"/>
      <c r="E48" s="4"/>
      <c r="F48" s="4"/>
      <c r="G48" s="4"/>
      <c r="H48" s="4"/>
      <c r="I48" s="36"/>
      <c r="J48" s="36"/>
      <c r="K48" s="4"/>
      <c r="L48" s="25"/>
    </row>
    <row r="49" spans="1:12">
      <c r="A49" s="153"/>
      <c r="B49" s="14">
        <v>10</v>
      </c>
      <c r="C49" s="4"/>
      <c r="D49" s="25"/>
      <c r="E49" s="4"/>
      <c r="F49" s="4"/>
      <c r="G49" s="4"/>
      <c r="H49" s="4"/>
      <c r="I49" s="36"/>
      <c r="J49" s="36"/>
      <c r="K49" s="4"/>
      <c r="L49" s="25"/>
    </row>
    <row r="50" spans="1:12" ht="15" customHeight="1">
      <c r="A50" s="148" t="s">
        <v>35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</row>
    <row r="51" spans="1:12">
      <c r="A51" s="149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</row>
    <row r="52" spans="1:12" ht="15" customHeight="1">
      <c r="A52" s="150" t="s">
        <v>36</v>
      </c>
      <c r="B52" s="150"/>
      <c r="C52" s="150"/>
      <c r="D52" s="150"/>
      <c r="E52" s="150"/>
      <c r="F52" s="150"/>
      <c r="G52" s="150"/>
      <c r="H52" s="150"/>
      <c r="I52" s="150"/>
      <c r="J52" s="150"/>
      <c r="K52" s="150"/>
      <c r="L52" s="150"/>
    </row>
    <row r="53" spans="1:12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</row>
    <row r="54" spans="1:12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</row>
    <row r="55" spans="1:1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</row>
    <row r="56" spans="1:12" ht="16.5" customHeight="1"/>
    <row r="109" ht="15" customHeight="1"/>
    <row r="110" ht="15" customHeight="1"/>
    <row r="111" ht="15" customHeight="1"/>
  </sheetData>
  <mergeCells count="26">
    <mergeCell ref="J9:J11"/>
    <mergeCell ref="J18:J20"/>
    <mergeCell ref="J21:J23"/>
    <mergeCell ref="A50:L51"/>
    <mergeCell ref="A52:L54"/>
    <mergeCell ref="A40:A49"/>
    <mergeCell ref="C12:C15"/>
    <mergeCell ref="C30:C32"/>
    <mergeCell ref="D12:D15"/>
    <mergeCell ref="D30:D32"/>
    <mergeCell ref="A1:L1"/>
    <mergeCell ref="A2:L2"/>
    <mergeCell ref="A6:A17"/>
    <mergeCell ref="A18:A29"/>
    <mergeCell ref="A30:A39"/>
    <mergeCell ref="E12:E15"/>
    <mergeCell ref="E30:E32"/>
    <mergeCell ref="F12:F15"/>
    <mergeCell ref="F30:F32"/>
    <mergeCell ref="G6:G8"/>
    <mergeCell ref="G9:G11"/>
    <mergeCell ref="G18:G20"/>
    <mergeCell ref="G21:G23"/>
    <mergeCell ref="H12:H15"/>
    <mergeCell ref="H30:H32"/>
    <mergeCell ref="J6:J8"/>
  </mergeCells>
  <pageMargins left="0.59055118110236204" right="0.31496062992126" top="0.39370078740157499" bottom="0.39370078740157499" header="0.31496062992126" footer="0.31496062992126"/>
  <pageSetup paperSize="9" scale="88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A22" zoomScaleNormal="100" workbookViewId="0">
      <selection activeCell="J34" sqref="J34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7109375" style="1" customWidth="1"/>
    <col min="5" max="5" width="21.140625" style="1" customWidth="1"/>
    <col min="6" max="6" width="14.140625" style="1" hidden="1" customWidth="1"/>
    <col min="7" max="7" width="14.140625" style="1" customWidth="1"/>
    <col min="8" max="8" width="15.5703125" style="1" hidden="1" customWidth="1"/>
    <col min="9" max="9" width="8.28515625" style="1" hidden="1" customWidth="1"/>
    <col min="10" max="10" width="10.28515625" style="1" customWidth="1"/>
    <col min="11" max="11" width="5.42578125" style="1" customWidth="1"/>
    <col min="12" max="12" width="17.42578125" style="1" customWidth="1"/>
    <col min="13" max="13" width="9" style="1"/>
    <col min="14" max="14" width="0" style="1" hidden="1" customWidth="1"/>
    <col min="15" max="16384" width="9" style="1"/>
  </cols>
  <sheetData>
    <row r="1" spans="1:14" ht="18" customHeight="1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27"/>
      <c r="N1" s="27"/>
    </row>
    <row r="2" spans="1:14" ht="18.75">
      <c r="A2" s="135" t="s">
        <v>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28"/>
      <c r="N2" s="28"/>
    </row>
    <row r="3" spans="1:14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8.75">
      <c r="A4" s="2"/>
      <c r="B4" s="2"/>
      <c r="C4" s="2"/>
      <c r="D4" s="2"/>
      <c r="E4" s="2"/>
      <c r="F4" s="2"/>
      <c r="G4" s="2"/>
      <c r="H4" s="2"/>
      <c r="K4" s="29" t="s">
        <v>66</v>
      </c>
      <c r="L4" s="2"/>
      <c r="M4" s="2"/>
      <c r="N4" s="2"/>
    </row>
    <row r="5" spans="1:14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11</v>
      </c>
      <c r="K5" s="3" t="s">
        <v>12</v>
      </c>
      <c r="L5" s="3" t="s">
        <v>13</v>
      </c>
    </row>
    <row r="6" spans="1:14">
      <c r="A6" s="136" t="s">
        <v>14</v>
      </c>
      <c r="B6" s="4">
        <v>1</v>
      </c>
      <c r="C6" s="140" t="s">
        <v>23</v>
      </c>
      <c r="D6" s="140">
        <v>20240207005</v>
      </c>
      <c r="E6" s="140" t="s">
        <v>24</v>
      </c>
      <c r="F6" s="6"/>
      <c r="G6" s="7" t="s">
        <v>25</v>
      </c>
      <c r="H6" s="4"/>
      <c r="I6" s="36"/>
      <c r="J6" s="31">
        <f>109940-35393-9121-4389-32874+50000-15398-10920-16080-6765+50000</f>
        <v>79000</v>
      </c>
      <c r="K6" s="6" t="s">
        <v>19</v>
      </c>
      <c r="L6" s="25"/>
    </row>
    <row r="7" spans="1:14">
      <c r="A7" s="137"/>
      <c r="B7" s="4">
        <v>2</v>
      </c>
      <c r="C7" s="141"/>
      <c r="D7" s="141"/>
      <c r="E7" s="141"/>
      <c r="F7" s="6"/>
      <c r="G7" s="8" t="s">
        <v>27</v>
      </c>
      <c r="H7" s="4"/>
      <c r="I7" s="36"/>
      <c r="J7" s="31">
        <f>104549-27382-43334+50000-35605+50000</f>
        <v>98228</v>
      </c>
      <c r="K7" s="6" t="s">
        <v>19</v>
      </c>
      <c r="L7" s="25"/>
    </row>
    <row r="8" spans="1:14">
      <c r="A8" s="137"/>
      <c r="B8" s="4">
        <v>3</v>
      </c>
      <c r="C8" s="141"/>
      <c r="D8" s="141"/>
      <c r="E8" s="141"/>
      <c r="F8" s="6"/>
      <c r="G8" s="6" t="s">
        <v>17</v>
      </c>
      <c r="H8" s="4"/>
      <c r="I8" s="36"/>
      <c r="J8" s="31">
        <f>93922-53172-40084+50000-48459+50000</f>
        <v>52207</v>
      </c>
      <c r="K8" s="6" t="s">
        <v>19</v>
      </c>
      <c r="L8" s="25"/>
    </row>
    <row r="9" spans="1:14" ht="15.75" thickBot="1">
      <c r="A9" s="137"/>
      <c r="B9" s="4">
        <v>4</v>
      </c>
      <c r="C9" s="142"/>
      <c r="D9" s="142"/>
      <c r="E9" s="142"/>
      <c r="F9" s="6"/>
      <c r="G9" s="4" t="s">
        <v>28</v>
      </c>
      <c r="H9" s="4"/>
      <c r="I9" s="36"/>
      <c r="J9" s="31">
        <f>83923-14053-33831+50000-17433-46717+50000</f>
        <v>71889</v>
      </c>
      <c r="K9" s="6" t="s">
        <v>19</v>
      </c>
      <c r="L9" s="25"/>
    </row>
    <row r="10" spans="1:14">
      <c r="A10" s="137"/>
      <c r="B10" s="4">
        <v>5</v>
      </c>
      <c r="C10" s="154" t="s">
        <v>15</v>
      </c>
      <c r="D10" s="6">
        <v>20240124003</v>
      </c>
      <c r="E10" s="6" t="s">
        <v>48</v>
      </c>
      <c r="F10" s="16">
        <v>0.91500000000000004</v>
      </c>
      <c r="G10" s="141" t="s">
        <v>17</v>
      </c>
      <c r="H10" s="4"/>
      <c r="I10" s="36"/>
      <c r="J10" s="144">
        <f>67181-15906+37900</f>
        <v>89175</v>
      </c>
      <c r="K10" s="6" t="s">
        <v>19</v>
      </c>
      <c r="L10" s="25"/>
    </row>
    <row r="11" spans="1:14">
      <c r="A11" s="137"/>
      <c r="B11" s="4">
        <v>6</v>
      </c>
      <c r="C11" s="155"/>
      <c r="D11" s="8">
        <v>20240124006</v>
      </c>
      <c r="E11" s="10" t="s">
        <v>48</v>
      </c>
      <c r="F11" s="6">
        <v>1.83</v>
      </c>
      <c r="G11" s="142"/>
      <c r="H11" s="4"/>
      <c r="I11" s="36"/>
      <c r="J11" s="146"/>
      <c r="K11" s="6" t="s">
        <v>19</v>
      </c>
      <c r="L11" s="25"/>
    </row>
    <row r="12" spans="1:14">
      <c r="A12" s="137"/>
      <c r="B12" s="4">
        <v>7</v>
      </c>
      <c r="C12" s="155"/>
      <c r="D12" s="6">
        <v>20240124003</v>
      </c>
      <c r="E12" s="6" t="s">
        <v>48</v>
      </c>
      <c r="F12" s="6">
        <v>3.05</v>
      </c>
      <c r="G12" s="140" t="s">
        <v>22</v>
      </c>
      <c r="H12" s="55"/>
      <c r="I12" s="31"/>
      <c r="J12" s="144">
        <f>75245-49729+37900</f>
        <v>63416</v>
      </c>
      <c r="K12" s="4" t="s">
        <v>19</v>
      </c>
      <c r="L12" s="25"/>
    </row>
    <row r="13" spans="1:14" ht="15.75" thickBot="1">
      <c r="A13" s="137"/>
      <c r="B13" s="4">
        <v>8</v>
      </c>
      <c r="C13" s="155"/>
      <c r="D13" s="8">
        <v>20240124006</v>
      </c>
      <c r="E13" s="10" t="s">
        <v>48</v>
      </c>
      <c r="F13" s="6">
        <v>0.91500000000000004</v>
      </c>
      <c r="G13" s="142"/>
      <c r="H13" s="55"/>
      <c r="I13" s="31"/>
      <c r="J13" s="146"/>
      <c r="K13" s="4" t="s">
        <v>19</v>
      </c>
      <c r="L13" s="25"/>
    </row>
    <row r="14" spans="1:14">
      <c r="A14" s="137"/>
      <c r="B14" s="4">
        <v>9</v>
      </c>
      <c r="C14" s="155"/>
      <c r="D14" s="6">
        <v>20240124003</v>
      </c>
      <c r="E14" s="6" t="s">
        <v>48</v>
      </c>
      <c r="F14" s="16">
        <v>0.91500000000000004</v>
      </c>
      <c r="G14" s="141" t="s">
        <v>25</v>
      </c>
      <c r="H14" s="14"/>
      <c r="I14" s="56"/>
      <c r="J14" s="145">
        <f>39472-15663-33423+37900</f>
        <v>28286</v>
      </c>
      <c r="K14" s="4" t="s">
        <v>19</v>
      </c>
      <c r="L14" s="25"/>
    </row>
    <row r="15" spans="1:14">
      <c r="A15" s="137"/>
      <c r="B15" s="4">
        <v>10</v>
      </c>
      <c r="C15" s="155"/>
      <c r="D15" s="8">
        <v>20240124006</v>
      </c>
      <c r="E15" s="10" t="s">
        <v>48</v>
      </c>
      <c r="F15" s="6">
        <v>1.83</v>
      </c>
      <c r="G15" s="142"/>
      <c r="H15" s="4"/>
      <c r="I15" s="36"/>
      <c r="J15" s="146"/>
      <c r="K15" s="4" t="s">
        <v>19</v>
      </c>
      <c r="L15" s="25"/>
    </row>
    <row r="16" spans="1:14">
      <c r="A16" s="137"/>
      <c r="B16" s="4">
        <v>11</v>
      </c>
      <c r="C16" s="155"/>
      <c r="D16" s="6">
        <v>20240124003</v>
      </c>
      <c r="E16" s="6" t="s">
        <v>48</v>
      </c>
      <c r="F16" s="6">
        <v>3.05</v>
      </c>
      <c r="G16" s="140" t="s">
        <v>27</v>
      </c>
      <c r="H16" s="4"/>
      <c r="I16" s="36"/>
      <c r="J16" s="144">
        <f>68792-39075-28617+37900</f>
        <v>39000</v>
      </c>
      <c r="K16" s="4" t="s">
        <v>19</v>
      </c>
      <c r="L16" s="25"/>
    </row>
    <row r="17" spans="1:12">
      <c r="A17" s="137"/>
      <c r="B17" s="4">
        <v>12</v>
      </c>
      <c r="C17" s="156"/>
      <c r="D17" s="8">
        <v>20240124006</v>
      </c>
      <c r="E17" s="10" t="s">
        <v>48</v>
      </c>
      <c r="F17" s="6"/>
      <c r="G17" s="141"/>
      <c r="H17" s="6"/>
      <c r="I17" s="30"/>
      <c r="J17" s="145"/>
      <c r="K17" s="4" t="s">
        <v>19</v>
      </c>
      <c r="L17" s="39"/>
    </row>
    <row r="18" spans="1:12" ht="15.75" thickBot="1">
      <c r="A18" s="138"/>
      <c r="B18" s="11">
        <v>13</v>
      </c>
      <c r="C18" s="72"/>
      <c r="D18" s="11">
        <v>20240130001</v>
      </c>
      <c r="E18" s="11" t="s">
        <v>46</v>
      </c>
      <c r="F18" s="11">
        <v>1.83</v>
      </c>
      <c r="G18" s="73" t="s">
        <v>17</v>
      </c>
      <c r="H18" s="11"/>
      <c r="I18" s="41"/>
      <c r="J18" s="74">
        <v>92335</v>
      </c>
      <c r="K18" s="11" t="s">
        <v>19</v>
      </c>
      <c r="L18" s="18"/>
    </row>
    <row r="19" spans="1:12">
      <c r="A19" s="139" t="s">
        <v>29</v>
      </c>
      <c r="B19" s="14">
        <v>1</v>
      </c>
      <c r="C19" s="71"/>
      <c r="D19" s="20"/>
      <c r="E19" s="20"/>
      <c r="F19" s="20"/>
      <c r="G19" s="75"/>
      <c r="H19" s="14"/>
      <c r="I19" s="56"/>
      <c r="J19" s="76"/>
      <c r="K19" s="20"/>
      <c r="L19" s="35"/>
    </row>
    <row r="20" spans="1:12">
      <c r="A20" s="137"/>
      <c r="B20" s="4">
        <v>2</v>
      </c>
      <c r="C20" s="5"/>
      <c r="D20" s="8"/>
      <c r="E20" s="10"/>
      <c r="F20" s="6"/>
      <c r="G20" s="55"/>
      <c r="H20" s="4"/>
      <c r="I20" s="36"/>
      <c r="J20" s="78"/>
      <c r="K20" s="6"/>
      <c r="L20" s="25"/>
    </row>
    <row r="21" spans="1:12">
      <c r="A21" s="137"/>
      <c r="B21" s="4">
        <v>3</v>
      </c>
      <c r="C21" s="5"/>
      <c r="D21" s="6"/>
      <c r="E21" s="6"/>
      <c r="F21" s="6"/>
      <c r="G21" s="55"/>
      <c r="H21" s="4"/>
      <c r="I21" s="36"/>
      <c r="J21" s="78"/>
      <c r="K21" s="6"/>
      <c r="L21" s="25"/>
    </row>
    <row r="22" spans="1:12">
      <c r="A22" s="137"/>
      <c r="B22" s="4">
        <v>4</v>
      </c>
      <c r="C22" s="5"/>
      <c r="D22" s="8"/>
      <c r="E22" s="10"/>
      <c r="F22" s="6"/>
      <c r="G22" s="55"/>
      <c r="H22" s="4"/>
      <c r="I22" s="36"/>
      <c r="J22" s="78"/>
      <c r="K22" s="6"/>
      <c r="L22" s="25"/>
    </row>
    <row r="23" spans="1:12">
      <c r="A23" s="137"/>
      <c r="B23" s="4">
        <v>5</v>
      </c>
      <c r="C23" s="5"/>
      <c r="D23" s="4"/>
      <c r="E23" s="4"/>
      <c r="F23" s="6"/>
      <c r="G23" s="103"/>
      <c r="H23" s="4"/>
      <c r="I23" s="36"/>
      <c r="J23" s="31"/>
      <c r="K23" s="6"/>
      <c r="L23" s="25"/>
    </row>
    <row r="24" spans="1:12">
      <c r="A24" s="137"/>
      <c r="B24" s="4">
        <v>6</v>
      </c>
      <c r="C24" s="77"/>
      <c r="D24" s="6"/>
      <c r="E24" s="55"/>
      <c r="F24" s="6"/>
      <c r="G24" s="55"/>
      <c r="H24" s="4"/>
      <c r="I24" s="36"/>
      <c r="J24" s="78"/>
      <c r="K24" s="55"/>
      <c r="L24" s="25"/>
    </row>
    <row r="25" spans="1:12">
      <c r="A25" s="137"/>
      <c r="B25" s="4">
        <v>7</v>
      </c>
      <c r="C25" s="77"/>
      <c r="D25" s="4"/>
      <c r="E25" s="55"/>
      <c r="F25" s="4"/>
      <c r="G25" s="55"/>
      <c r="H25" s="4"/>
      <c r="I25" s="36"/>
      <c r="J25" s="78"/>
      <c r="K25" s="55"/>
      <c r="L25" s="25"/>
    </row>
    <row r="26" spans="1:12">
      <c r="A26" s="137"/>
      <c r="B26" s="4">
        <v>8</v>
      </c>
      <c r="C26" s="4"/>
      <c r="D26" s="4"/>
      <c r="E26" s="4"/>
      <c r="F26" s="4"/>
      <c r="G26" s="4"/>
      <c r="H26" s="4"/>
      <c r="I26" s="36"/>
      <c r="J26" s="36"/>
      <c r="K26" s="4"/>
      <c r="L26" s="25"/>
    </row>
    <row r="27" spans="1:12">
      <c r="A27" s="137"/>
      <c r="B27" s="4">
        <v>9</v>
      </c>
      <c r="C27" s="4"/>
      <c r="D27" s="4"/>
      <c r="E27" s="4"/>
      <c r="F27" s="4"/>
      <c r="G27" s="4"/>
      <c r="H27" s="4"/>
      <c r="I27" s="36"/>
      <c r="J27" s="36"/>
      <c r="K27" s="4"/>
      <c r="L27" s="25"/>
    </row>
    <row r="28" spans="1:12">
      <c r="A28" s="137"/>
      <c r="B28" s="4">
        <v>10</v>
      </c>
      <c r="C28" s="4"/>
      <c r="D28" s="103"/>
      <c r="E28" s="4"/>
      <c r="F28" s="4"/>
      <c r="G28" s="4"/>
      <c r="H28" s="4"/>
      <c r="I28" s="37"/>
      <c r="J28" s="37"/>
      <c r="K28" s="4"/>
      <c r="L28" s="25"/>
    </row>
    <row r="29" spans="1:12">
      <c r="A29" s="137"/>
      <c r="B29" s="4">
        <v>11</v>
      </c>
      <c r="C29" s="4"/>
      <c r="D29" s="4"/>
      <c r="E29" s="4"/>
      <c r="F29" s="4"/>
      <c r="G29" s="4"/>
      <c r="H29" s="4"/>
      <c r="I29" s="36"/>
      <c r="J29" s="36"/>
      <c r="K29" s="4"/>
      <c r="L29" s="25"/>
    </row>
    <row r="30" spans="1:12">
      <c r="A30" s="137"/>
      <c r="B30" s="4">
        <v>12</v>
      </c>
      <c r="C30" s="6"/>
      <c r="D30" s="6"/>
      <c r="E30" s="6"/>
      <c r="F30" s="6"/>
      <c r="G30" s="6"/>
      <c r="H30" s="6"/>
      <c r="I30" s="30"/>
      <c r="J30" s="30"/>
      <c r="K30" s="6"/>
      <c r="L30" s="39"/>
    </row>
    <row r="31" spans="1:12" ht="15.75" thickBot="1">
      <c r="A31" s="138"/>
      <c r="B31" s="11">
        <v>13</v>
      </c>
      <c r="C31" s="18"/>
      <c r="D31" s="18"/>
      <c r="E31" s="18"/>
      <c r="F31" s="18"/>
      <c r="G31" s="18"/>
      <c r="H31" s="18"/>
      <c r="I31" s="38"/>
      <c r="J31" s="38"/>
      <c r="K31" s="18"/>
      <c r="L31" s="18"/>
    </row>
    <row r="32" spans="1:12">
      <c r="A32" s="137" t="s">
        <v>31</v>
      </c>
      <c r="B32" s="14">
        <v>1</v>
      </c>
      <c r="C32" s="143" t="s">
        <v>23</v>
      </c>
      <c r="D32" s="143">
        <v>20240206022</v>
      </c>
      <c r="E32" s="143" t="s">
        <v>40</v>
      </c>
      <c r="F32" s="102"/>
      <c r="G32" s="14" t="s">
        <v>25</v>
      </c>
      <c r="H32" s="102" t="s">
        <v>33</v>
      </c>
      <c r="I32" s="56">
        <f t="shared" ref="I32:I36" si="0">95877*$F$32</f>
        <v>0</v>
      </c>
      <c r="J32" s="56">
        <f>110969-30971-26814-20779-33630+47700</f>
        <v>46475</v>
      </c>
      <c r="K32" s="14" t="s">
        <v>19</v>
      </c>
      <c r="L32" s="35"/>
    </row>
    <row r="33" spans="1:12">
      <c r="A33" s="137"/>
      <c r="B33" s="14">
        <v>3</v>
      </c>
      <c r="C33" s="141"/>
      <c r="D33" s="141"/>
      <c r="E33" s="141"/>
      <c r="F33" s="101"/>
      <c r="G33" s="6" t="s">
        <v>55</v>
      </c>
      <c r="H33" s="101"/>
      <c r="I33" s="30">
        <f t="shared" si="0"/>
        <v>0</v>
      </c>
      <c r="J33" s="30">
        <f>112676-37832-35233-30193-11499+47700</f>
        <v>45619</v>
      </c>
      <c r="K33" s="6" t="s">
        <v>19</v>
      </c>
      <c r="L33" s="39"/>
    </row>
    <row r="34" spans="1:12">
      <c r="A34" s="137"/>
      <c r="B34" s="14">
        <v>4</v>
      </c>
      <c r="C34" s="157" t="s">
        <v>23</v>
      </c>
      <c r="D34" s="157">
        <v>20240202002</v>
      </c>
      <c r="E34" s="157" t="s">
        <v>32</v>
      </c>
      <c r="F34" s="157">
        <v>1.59</v>
      </c>
      <c r="G34" s="4" t="s">
        <v>25</v>
      </c>
      <c r="H34" s="157" t="s">
        <v>33</v>
      </c>
      <c r="I34" s="36">
        <f t="shared" si="0"/>
        <v>0</v>
      </c>
      <c r="J34" s="36">
        <f>35096+159000</f>
        <v>194096</v>
      </c>
      <c r="K34" s="4" t="s">
        <v>19</v>
      </c>
      <c r="L34" s="25"/>
    </row>
    <row r="35" spans="1:12">
      <c r="A35" s="137"/>
      <c r="B35" s="14">
        <v>5</v>
      </c>
      <c r="C35" s="157"/>
      <c r="D35" s="157"/>
      <c r="E35" s="157"/>
      <c r="F35" s="157"/>
      <c r="G35" s="10" t="s">
        <v>27</v>
      </c>
      <c r="H35" s="157"/>
      <c r="I35" s="36">
        <f t="shared" si="0"/>
        <v>0</v>
      </c>
      <c r="J35" s="36">
        <f>92865</f>
        <v>92865</v>
      </c>
      <c r="K35" s="4" t="s">
        <v>19</v>
      </c>
      <c r="L35" s="25"/>
    </row>
    <row r="36" spans="1:12">
      <c r="A36" s="137"/>
      <c r="B36" s="14">
        <v>6</v>
      </c>
      <c r="C36" s="157"/>
      <c r="D36" s="157"/>
      <c r="E36" s="157"/>
      <c r="F36" s="157"/>
      <c r="G36" s="4" t="s">
        <v>17</v>
      </c>
      <c r="H36" s="157"/>
      <c r="I36" s="36">
        <f t="shared" si="0"/>
        <v>0</v>
      </c>
      <c r="J36" s="36">
        <f>36751+159000</f>
        <v>195751</v>
      </c>
      <c r="K36" s="4" t="s">
        <v>19</v>
      </c>
      <c r="L36" s="25"/>
    </row>
    <row r="37" spans="1:12">
      <c r="A37" s="137"/>
      <c r="B37" s="14">
        <v>7</v>
      </c>
      <c r="C37" s="157" t="s">
        <v>37</v>
      </c>
      <c r="D37" s="157">
        <v>20240217007</v>
      </c>
      <c r="E37" s="158" t="s">
        <v>42</v>
      </c>
      <c r="F37" s="21"/>
      <c r="G37" s="4" t="s">
        <v>25</v>
      </c>
      <c r="H37" s="21"/>
      <c r="I37" s="21"/>
      <c r="J37" s="31">
        <f>15750+7375</f>
        <v>23125</v>
      </c>
      <c r="K37" s="4" t="s">
        <v>19</v>
      </c>
      <c r="L37" s="25"/>
    </row>
    <row r="38" spans="1:12">
      <c r="A38" s="137"/>
      <c r="B38" s="14">
        <v>8</v>
      </c>
      <c r="C38" s="157"/>
      <c r="D38" s="157"/>
      <c r="E38" s="158"/>
      <c r="F38" s="4"/>
      <c r="G38" s="4" t="s">
        <v>28</v>
      </c>
      <c r="H38" s="4"/>
      <c r="I38" s="36"/>
      <c r="J38" s="31">
        <f>15750+7375-15127</f>
        <v>7998</v>
      </c>
      <c r="K38" s="4" t="s">
        <v>19</v>
      </c>
      <c r="L38" s="25"/>
    </row>
    <row r="39" spans="1:12">
      <c r="A39" s="137"/>
      <c r="B39" s="14">
        <v>9</v>
      </c>
      <c r="C39" s="157"/>
      <c r="D39" s="157"/>
      <c r="E39" s="158"/>
      <c r="F39" s="21"/>
      <c r="G39" s="4" t="s">
        <v>56</v>
      </c>
      <c r="H39" s="4"/>
      <c r="I39" s="36"/>
      <c r="J39" s="31">
        <f>15750+7375-7827</f>
        <v>15298</v>
      </c>
      <c r="K39" s="4" t="s">
        <v>19</v>
      </c>
      <c r="L39" s="25"/>
    </row>
    <row r="40" spans="1:12">
      <c r="A40" s="137"/>
      <c r="B40" s="14">
        <v>11</v>
      </c>
      <c r="C40" s="154" t="s">
        <v>23</v>
      </c>
      <c r="D40" s="6">
        <v>20240111008</v>
      </c>
      <c r="E40" s="140" t="s">
        <v>44</v>
      </c>
      <c r="F40" s="6">
        <v>3.05</v>
      </c>
      <c r="G40" s="140" t="s">
        <v>17</v>
      </c>
      <c r="H40" s="4"/>
      <c r="I40" s="36"/>
      <c r="J40" s="144">
        <f>64219-29675</f>
        <v>34544</v>
      </c>
      <c r="K40" s="140" t="s">
        <v>19</v>
      </c>
      <c r="L40" s="25"/>
    </row>
    <row r="41" spans="1:12">
      <c r="A41" s="137"/>
      <c r="B41" s="14">
        <v>12</v>
      </c>
      <c r="C41" s="156"/>
      <c r="D41" s="4">
        <v>20240207011</v>
      </c>
      <c r="E41" s="142"/>
      <c r="F41" s="4"/>
      <c r="G41" s="142"/>
      <c r="H41" s="4"/>
      <c r="I41" s="36"/>
      <c r="J41" s="146"/>
      <c r="K41" s="142"/>
      <c r="L41" s="39"/>
    </row>
    <row r="42" spans="1:12">
      <c r="A42" s="137"/>
      <c r="B42" s="14">
        <v>13</v>
      </c>
      <c r="C42" s="109"/>
      <c r="D42" s="4"/>
      <c r="E42" s="103"/>
      <c r="F42" s="4"/>
      <c r="G42" s="103"/>
      <c r="H42" s="4"/>
      <c r="I42" s="36"/>
      <c r="J42" s="31"/>
      <c r="K42" s="103"/>
      <c r="L42" s="39"/>
    </row>
    <row r="43" spans="1:12">
      <c r="A43" s="137"/>
      <c r="B43" s="14">
        <v>14</v>
      </c>
      <c r="C43" s="109"/>
      <c r="D43" s="4"/>
      <c r="E43" s="103"/>
      <c r="F43" s="4"/>
      <c r="G43" s="103"/>
      <c r="H43" s="4"/>
      <c r="I43" s="36"/>
      <c r="J43" s="31"/>
      <c r="K43" s="103"/>
      <c r="L43" s="39"/>
    </row>
    <row r="44" spans="1:12" ht="15.75" thickBot="1">
      <c r="A44" s="138"/>
      <c r="B44" s="11">
        <v>15</v>
      </c>
      <c r="C44" s="11"/>
      <c r="D44" s="11"/>
      <c r="E44" s="11"/>
      <c r="F44" s="11"/>
      <c r="G44" s="11"/>
      <c r="H44" s="11"/>
      <c r="I44" s="41"/>
      <c r="J44" s="41"/>
      <c r="K44" s="11"/>
      <c r="L44" s="18"/>
    </row>
    <row r="45" spans="1:12">
      <c r="A45" s="139" t="s">
        <v>34</v>
      </c>
      <c r="B45" s="14">
        <v>1</v>
      </c>
      <c r="C45" s="143" t="s">
        <v>37</v>
      </c>
      <c r="D45" s="143">
        <v>20240217007</v>
      </c>
      <c r="E45" s="143" t="s">
        <v>38</v>
      </c>
      <c r="F45" s="20"/>
      <c r="G45" s="20" t="s">
        <v>57</v>
      </c>
      <c r="H45" s="14"/>
      <c r="I45" s="42"/>
      <c r="J45" s="42">
        <f>78750-27125</f>
        <v>51625</v>
      </c>
      <c r="K45" s="6" t="s">
        <v>19</v>
      </c>
      <c r="L45" s="35"/>
    </row>
    <row r="46" spans="1:12">
      <c r="A46" s="137"/>
      <c r="B46" s="14">
        <v>2</v>
      </c>
      <c r="C46" s="142"/>
      <c r="D46" s="142"/>
      <c r="E46" s="142"/>
      <c r="F46" s="6"/>
      <c r="G46" s="6" t="s">
        <v>17</v>
      </c>
      <c r="H46" s="6"/>
      <c r="I46" s="30"/>
      <c r="J46" s="30">
        <f>78750-4151</f>
        <v>74599</v>
      </c>
      <c r="K46" s="6" t="s">
        <v>19</v>
      </c>
      <c r="L46" s="25"/>
    </row>
    <row r="47" spans="1:12">
      <c r="A47" s="137"/>
      <c r="B47" s="14">
        <v>3</v>
      </c>
      <c r="C47" s="6"/>
      <c r="D47" s="6"/>
      <c r="E47" s="6"/>
      <c r="F47" s="6"/>
      <c r="G47" s="6"/>
      <c r="H47" s="6"/>
      <c r="I47" s="30"/>
      <c r="J47" s="30"/>
      <c r="K47" s="4"/>
      <c r="L47" s="25"/>
    </row>
    <row r="48" spans="1:12">
      <c r="A48" s="137"/>
      <c r="B48" s="14">
        <v>4</v>
      </c>
      <c r="C48" s="6"/>
      <c r="D48" s="6"/>
      <c r="E48" s="6"/>
      <c r="F48" s="6"/>
      <c r="G48" s="6"/>
      <c r="H48" s="6"/>
      <c r="I48" s="30"/>
      <c r="J48" s="30"/>
      <c r="K48" s="4"/>
      <c r="L48" s="25"/>
    </row>
    <row r="49" spans="1:12">
      <c r="A49" s="137"/>
      <c r="B49" s="14">
        <v>5</v>
      </c>
      <c r="C49" s="22"/>
      <c r="D49" s="4"/>
      <c r="E49" s="4"/>
      <c r="F49" s="4"/>
      <c r="G49" s="4"/>
      <c r="H49" s="4"/>
      <c r="I49" s="36"/>
      <c r="J49" s="36"/>
      <c r="K49" s="4"/>
      <c r="L49" s="25"/>
    </row>
    <row r="50" spans="1:12">
      <c r="A50" s="137"/>
      <c r="B50" s="14">
        <v>6</v>
      </c>
      <c r="C50" s="22"/>
      <c r="D50" s="10"/>
      <c r="E50" s="4"/>
      <c r="F50" s="4"/>
      <c r="G50" s="4"/>
      <c r="H50" s="4"/>
      <c r="I50" s="40"/>
      <c r="J50" s="40"/>
      <c r="K50" s="4"/>
      <c r="L50" s="25"/>
    </row>
    <row r="51" spans="1:12">
      <c r="A51" s="137"/>
      <c r="B51" s="14">
        <v>7</v>
      </c>
      <c r="C51" s="22"/>
      <c r="D51" s="10"/>
      <c r="E51" s="4"/>
      <c r="F51" s="4"/>
      <c r="G51" s="4"/>
      <c r="H51" s="4"/>
      <c r="I51" s="40"/>
      <c r="J51" s="40"/>
      <c r="K51" s="4"/>
      <c r="L51" s="25"/>
    </row>
    <row r="52" spans="1:12">
      <c r="A52" s="137"/>
      <c r="B52" s="14">
        <v>8</v>
      </c>
      <c r="C52" s="22"/>
      <c r="D52" s="10"/>
      <c r="E52" s="4"/>
      <c r="F52" s="4"/>
      <c r="G52" s="4"/>
      <c r="H52" s="4"/>
      <c r="I52" s="40"/>
      <c r="J52" s="40"/>
      <c r="K52" s="4"/>
      <c r="L52" s="25"/>
    </row>
    <row r="53" spans="1:12">
      <c r="A53" s="137"/>
      <c r="B53" s="14">
        <v>9</v>
      </c>
      <c r="C53" s="22"/>
      <c r="D53" s="10"/>
      <c r="E53" s="4"/>
      <c r="F53" s="4"/>
      <c r="G53" s="4"/>
      <c r="H53" s="4"/>
      <c r="I53" s="40"/>
      <c r="J53" s="40"/>
      <c r="K53" s="4"/>
      <c r="L53" s="25"/>
    </row>
    <row r="54" spans="1:12">
      <c r="A54" s="137"/>
      <c r="B54" s="14">
        <v>10</v>
      </c>
      <c r="C54" s="22"/>
      <c r="D54" s="10"/>
      <c r="E54" s="4"/>
      <c r="F54" s="4"/>
      <c r="G54" s="4"/>
      <c r="H54" s="4"/>
      <c r="I54" s="40"/>
      <c r="J54" s="40"/>
      <c r="K54" s="4"/>
      <c r="L54" s="25"/>
    </row>
    <row r="55" spans="1:12">
      <c r="A55" s="137"/>
      <c r="B55" s="14">
        <v>11</v>
      </c>
      <c r="C55" s="4"/>
      <c r="D55" s="25"/>
      <c r="E55" s="4"/>
      <c r="F55" s="4"/>
      <c r="G55" s="4"/>
      <c r="H55" s="4"/>
      <c r="I55" s="36"/>
      <c r="J55" s="36"/>
      <c r="K55" s="4"/>
      <c r="L55" s="25"/>
    </row>
    <row r="56" spans="1:12" ht="15.75" thickBot="1">
      <c r="A56" s="138"/>
      <c r="B56" s="11">
        <v>12</v>
      </c>
      <c r="C56" s="11"/>
      <c r="D56" s="11"/>
      <c r="E56" s="11"/>
      <c r="F56" s="11"/>
      <c r="G56" s="11"/>
      <c r="H56" s="11"/>
      <c r="I56" s="41"/>
      <c r="J56" s="41"/>
      <c r="K56" s="11"/>
      <c r="L56" s="18"/>
    </row>
    <row r="57" spans="1:12" ht="15" customHeight="1">
      <c r="A57" s="148" t="s">
        <v>35</v>
      </c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</row>
    <row r="58" spans="1:12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</row>
    <row r="59" spans="1:12" ht="15" customHeight="1">
      <c r="A59" s="150" t="s">
        <v>36</v>
      </c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</row>
    <row r="60" spans="1:12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</row>
    <row r="61" spans="1:12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</row>
    <row r="62" spans="1:12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</row>
    <row r="63" spans="1:12" ht="16.5" customHeight="1"/>
    <row r="116" ht="15" customHeight="1"/>
    <row r="117" ht="15" customHeight="1"/>
    <row r="118" ht="15" customHeight="1"/>
  </sheetData>
  <mergeCells count="39">
    <mergeCell ref="A19:A31"/>
    <mergeCell ref="A1:L1"/>
    <mergeCell ref="A2:L2"/>
    <mergeCell ref="A6:A18"/>
    <mergeCell ref="C6:C9"/>
    <mergeCell ref="D6:D9"/>
    <mergeCell ref="E6:E9"/>
    <mergeCell ref="C10:C17"/>
    <mergeCell ref="G10:G11"/>
    <mergeCell ref="J10:J11"/>
    <mergeCell ref="G12:G13"/>
    <mergeCell ref="J12:J13"/>
    <mergeCell ref="G14:G15"/>
    <mergeCell ref="J14:J15"/>
    <mergeCell ref="G16:G17"/>
    <mergeCell ref="J16:J17"/>
    <mergeCell ref="H34:H36"/>
    <mergeCell ref="C40:C41"/>
    <mergeCell ref="E40:E41"/>
    <mergeCell ref="G40:G41"/>
    <mergeCell ref="C34:C36"/>
    <mergeCell ref="D34:D36"/>
    <mergeCell ref="E34:E36"/>
    <mergeCell ref="A57:L58"/>
    <mergeCell ref="A59:L61"/>
    <mergeCell ref="E37:E39"/>
    <mergeCell ref="D37:D39"/>
    <mergeCell ref="C37:C39"/>
    <mergeCell ref="J40:J41"/>
    <mergeCell ref="K40:K41"/>
    <mergeCell ref="A45:A56"/>
    <mergeCell ref="C45:C46"/>
    <mergeCell ref="D45:D46"/>
    <mergeCell ref="E45:E46"/>
    <mergeCell ref="A32:A44"/>
    <mergeCell ref="C32:C33"/>
    <mergeCell ref="D32:D33"/>
    <mergeCell ref="E32:E33"/>
    <mergeCell ref="F34:F36"/>
  </mergeCells>
  <pageMargins left="0.70866141732283472" right="0.31496062992125984" top="0.31496062992125984" bottom="0.31496062992125984" header="0.31496062992125984" footer="0.31496062992125984"/>
  <pageSetup paperSize="9" scale="8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8"/>
  <sheetViews>
    <sheetView zoomScaleNormal="100" workbookViewId="0">
      <selection activeCell="J36" sqref="J36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7109375" style="1" customWidth="1"/>
    <col min="5" max="5" width="21.140625" style="1" customWidth="1"/>
    <col min="6" max="6" width="14.140625" style="1" hidden="1" customWidth="1"/>
    <col min="7" max="7" width="14.140625" style="1" customWidth="1"/>
    <col min="8" max="8" width="15.5703125" style="1" hidden="1" customWidth="1"/>
    <col min="9" max="9" width="8.28515625" style="1" hidden="1" customWidth="1"/>
    <col min="10" max="10" width="10.28515625" style="1" customWidth="1"/>
    <col min="11" max="11" width="5.42578125" style="1" customWidth="1"/>
    <col min="12" max="12" width="23.7109375" style="1" customWidth="1"/>
    <col min="13" max="13" width="9" style="1"/>
    <col min="14" max="14" width="0" style="1" hidden="1" customWidth="1"/>
    <col min="15" max="16384" width="9" style="1"/>
  </cols>
  <sheetData>
    <row r="1" spans="1:14" ht="18" customHeight="1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27"/>
      <c r="N1" s="27"/>
    </row>
    <row r="2" spans="1:14" ht="18.75">
      <c r="A2" s="135" t="s">
        <v>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28"/>
      <c r="N2" s="28"/>
    </row>
    <row r="3" spans="1:14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8.75">
      <c r="A4" s="2"/>
      <c r="B4" s="2"/>
      <c r="C4" s="2"/>
      <c r="D4" s="2"/>
      <c r="E4" s="2"/>
      <c r="F4" s="2"/>
      <c r="G4" s="2"/>
      <c r="H4" s="2"/>
      <c r="J4" s="159" t="s">
        <v>68</v>
      </c>
      <c r="K4" s="159"/>
      <c r="L4" s="159"/>
      <c r="M4" s="2"/>
      <c r="N4" s="2"/>
    </row>
    <row r="5" spans="1:14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11</v>
      </c>
      <c r="K5" s="3" t="s">
        <v>12</v>
      </c>
      <c r="L5" s="3" t="s">
        <v>13</v>
      </c>
    </row>
    <row r="6" spans="1:14">
      <c r="A6" s="136" t="s">
        <v>14</v>
      </c>
      <c r="B6" s="4">
        <v>1</v>
      </c>
      <c r="C6" s="140" t="s">
        <v>23</v>
      </c>
      <c r="D6" s="140">
        <v>20240207005</v>
      </c>
      <c r="E6" s="140" t="s">
        <v>24</v>
      </c>
      <c r="F6" s="6"/>
      <c r="G6" s="7" t="s">
        <v>25</v>
      </c>
      <c r="H6" s="4"/>
      <c r="I6" s="36"/>
      <c r="J6" s="31">
        <f>109940-35393-9121-4389-32874+50000-15398-10920-16080-6765+50000-35131</f>
        <v>43869</v>
      </c>
      <c r="K6" s="6" t="s">
        <v>19</v>
      </c>
      <c r="L6" s="25"/>
    </row>
    <row r="7" spans="1:14">
      <c r="A7" s="137"/>
      <c r="B7" s="4">
        <v>2</v>
      </c>
      <c r="C7" s="141"/>
      <c r="D7" s="141"/>
      <c r="E7" s="141"/>
      <c r="F7" s="6"/>
      <c r="G7" s="8" t="s">
        <v>27</v>
      </c>
      <c r="H7" s="4"/>
      <c r="I7" s="36"/>
      <c r="J7" s="31">
        <f>104549-27382-43334+50000-35605+50000</f>
        <v>98228</v>
      </c>
      <c r="K7" s="6" t="s">
        <v>19</v>
      </c>
      <c r="L7" s="25"/>
    </row>
    <row r="8" spans="1:14">
      <c r="A8" s="137"/>
      <c r="B8" s="4">
        <v>3</v>
      </c>
      <c r="C8" s="141"/>
      <c r="D8" s="141"/>
      <c r="E8" s="141"/>
      <c r="F8" s="6"/>
      <c r="G8" s="6" t="s">
        <v>17</v>
      </c>
      <c r="H8" s="4"/>
      <c r="I8" s="36"/>
      <c r="J8" s="31">
        <f>93922-53172-40084+50000-48459+50000-61426-24748+65750</f>
        <v>31783</v>
      </c>
      <c r="K8" s="6" t="s">
        <v>19</v>
      </c>
      <c r="L8" s="25"/>
    </row>
    <row r="9" spans="1:14" ht="15.75" thickBot="1">
      <c r="A9" s="137"/>
      <c r="B9" s="4">
        <v>4</v>
      </c>
      <c r="C9" s="142"/>
      <c r="D9" s="142"/>
      <c r="E9" s="142"/>
      <c r="F9" s="6"/>
      <c r="G9" s="4" t="s">
        <v>28</v>
      </c>
      <c r="H9" s="4"/>
      <c r="I9" s="36"/>
      <c r="J9" s="31">
        <f>83923-14053-33831+50000-17433-46717+50000</f>
        <v>71889</v>
      </c>
      <c r="K9" s="6" t="s">
        <v>19</v>
      </c>
      <c r="L9" s="25"/>
    </row>
    <row r="10" spans="1:14">
      <c r="A10" s="137"/>
      <c r="B10" s="4">
        <v>5</v>
      </c>
      <c r="C10" s="154" t="s">
        <v>15</v>
      </c>
      <c r="D10" s="6">
        <v>20240124003</v>
      </c>
      <c r="E10" s="6" t="s">
        <v>48</v>
      </c>
      <c r="F10" s="16">
        <v>0.91500000000000004</v>
      </c>
      <c r="G10" s="141" t="s">
        <v>17</v>
      </c>
      <c r="H10" s="4"/>
      <c r="I10" s="36"/>
      <c r="J10" s="144">
        <f>67181-15906+37900</f>
        <v>89175</v>
      </c>
      <c r="K10" s="6" t="s">
        <v>19</v>
      </c>
      <c r="L10" s="25"/>
    </row>
    <row r="11" spans="1:14">
      <c r="A11" s="137"/>
      <c r="B11" s="4">
        <v>6</v>
      </c>
      <c r="C11" s="155"/>
      <c r="D11" s="8">
        <v>20240124006</v>
      </c>
      <c r="E11" s="10" t="s">
        <v>48</v>
      </c>
      <c r="F11" s="6">
        <v>1.83</v>
      </c>
      <c r="G11" s="142"/>
      <c r="H11" s="4"/>
      <c r="I11" s="36"/>
      <c r="J11" s="146"/>
      <c r="K11" s="6" t="s">
        <v>19</v>
      </c>
      <c r="L11" s="25"/>
    </row>
    <row r="12" spans="1:14">
      <c r="A12" s="137"/>
      <c r="B12" s="4">
        <v>7</v>
      </c>
      <c r="C12" s="155"/>
      <c r="D12" s="6">
        <v>20240124003</v>
      </c>
      <c r="E12" s="6" t="s">
        <v>48</v>
      </c>
      <c r="F12" s="6">
        <v>3.05</v>
      </c>
      <c r="G12" s="140" t="s">
        <v>22</v>
      </c>
      <c r="H12" s="55"/>
      <c r="I12" s="31"/>
      <c r="J12" s="144">
        <f>75245-49729+37900-15417</f>
        <v>47999</v>
      </c>
      <c r="K12" s="4" t="s">
        <v>19</v>
      </c>
      <c r="L12" s="25"/>
    </row>
    <row r="13" spans="1:14" ht="15.75" thickBot="1">
      <c r="A13" s="137"/>
      <c r="B13" s="4">
        <v>8</v>
      </c>
      <c r="C13" s="155"/>
      <c r="D13" s="8">
        <v>20240124006</v>
      </c>
      <c r="E13" s="10" t="s">
        <v>48</v>
      </c>
      <c r="F13" s="6">
        <v>0.91500000000000004</v>
      </c>
      <c r="G13" s="142"/>
      <c r="H13" s="55"/>
      <c r="I13" s="31"/>
      <c r="J13" s="146"/>
      <c r="K13" s="4" t="s">
        <v>19</v>
      </c>
      <c r="L13" s="25"/>
    </row>
    <row r="14" spans="1:14">
      <c r="A14" s="137"/>
      <c r="B14" s="4">
        <v>9</v>
      </c>
      <c r="C14" s="155"/>
      <c r="D14" s="6">
        <v>20240124003</v>
      </c>
      <c r="E14" s="6" t="s">
        <v>48</v>
      </c>
      <c r="F14" s="16">
        <v>0.91500000000000004</v>
      </c>
      <c r="G14" s="141" t="s">
        <v>25</v>
      </c>
      <c r="H14" s="14"/>
      <c r="I14" s="56"/>
      <c r="J14" s="145">
        <f>39472-15663-33423+37900</f>
        <v>28286</v>
      </c>
      <c r="K14" s="4" t="s">
        <v>19</v>
      </c>
      <c r="L14" s="25"/>
    </row>
    <row r="15" spans="1:14">
      <c r="A15" s="137"/>
      <c r="B15" s="4">
        <v>10</v>
      </c>
      <c r="C15" s="155"/>
      <c r="D15" s="8">
        <v>20240124006</v>
      </c>
      <c r="E15" s="10" t="s">
        <v>48</v>
      </c>
      <c r="F15" s="6">
        <v>1.83</v>
      </c>
      <c r="G15" s="142"/>
      <c r="H15" s="4"/>
      <c r="I15" s="36"/>
      <c r="J15" s="146"/>
      <c r="K15" s="4" t="s">
        <v>19</v>
      </c>
      <c r="L15" s="25"/>
    </row>
    <row r="16" spans="1:14">
      <c r="A16" s="137"/>
      <c r="B16" s="4">
        <v>11</v>
      </c>
      <c r="C16" s="155"/>
      <c r="D16" s="6">
        <v>20240124003</v>
      </c>
      <c r="E16" s="6" t="s">
        <v>48</v>
      </c>
      <c r="F16" s="6">
        <v>3.05</v>
      </c>
      <c r="G16" s="140" t="s">
        <v>27</v>
      </c>
      <c r="H16" s="4"/>
      <c r="I16" s="36"/>
      <c r="J16" s="144">
        <f>68792-39075-28617+37900</f>
        <v>39000</v>
      </c>
      <c r="K16" s="4" t="s">
        <v>19</v>
      </c>
      <c r="L16" s="25"/>
    </row>
    <row r="17" spans="1:12">
      <c r="A17" s="137"/>
      <c r="B17" s="4">
        <v>12</v>
      </c>
      <c r="C17" s="156"/>
      <c r="D17" s="8">
        <v>20240124006</v>
      </c>
      <c r="E17" s="10" t="s">
        <v>48</v>
      </c>
      <c r="F17" s="6"/>
      <c r="G17" s="141"/>
      <c r="H17" s="6"/>
      <c r="I17" s="30"/>
      <c r="J17" s="145"/>
      <c r="K17" s="4" t="s">
        <v>19</v>
      </c>
      <c r="L17" s="39"/>
    </row>
    <row r="18" spans="1:12" ht="15.75" thickBot="1">
      <c r="A18" s="138"/>
      <c r="B18" s="11">
        <v>13</v>
      </c>
      <c r="C18" s="72"/>
      <c r="D18" s="11">
        <v>20240130001</v>
      </c>
      <c r="E18" s="11" t="s">
        <v>46</v>
      </c>
      <c r="F18" s="11">
        <v>1.83</v>
      </c>
      <c r="G18" s="73" t="s">
        <v>17</v>
      </c>
      <c r="H18" s="11"/>
      <c r="I18" s="41"/>
      <c r="J18" s="74">
        <f>92335-19017-51537</f>
        <v>21781</v>
      </c>
      <c r="K18" s="11" t="s">
        <v>19</v>
      </c>
      <c r="L18" s="18"/>
    </row>
    <row r="19" spans="1:12">
      <c r="A19" s="139" t="s">
        <v>29</v>
      </c>
      <c r="B19" s="14">
        <v>1</v>
      </c>
      <c r="C19" s="71"/>
      <c r="D19" s="20"/>
      <c r="E19" s="20"/>
      <c r="F19" s="20"/>
      <c r="G19" s="75"/>
      <c r="H19" s="14"/>
      <c r="I19" s="56"/>
      <c r="J19" s="76"/>
      <c r="K19" s="20"/>
      <c r="L19" s="35"/>
    </row>
    <row r="20" spans="1:12">
      <c r="A20" s="137"/>
      <c r="B20" s="4">
        <v>2</v>
      </c>
      <c r="C20" s="5"/>
      <c r="D20" s="8"/>
      <c r="E20" s="10"/>
      <c r="F20" s="6"/>
      <c r="G20" s="55"/>
      <c r="H20" s="4"/>
      <c r="I20" s="36"/>
      <c r="J20" s="78"/>
      <c r="K20" s="6"/>
      <c r="L20" s="25"/>
    </row>
    <row r="21" spans="1:12">
      <c r="A21" s="137"/>
      <c r="B21" s="4">
        <v>3</v>
      </c>
      <c r="C21" s="5"/>
      <c r="D21" s="6"/>
      <c r="E21" s="6"/>
      <c r="F21" s="6"/>
      <c r="G21" s="55"/>
      <c r="H21" s="4"/>
      <c r="I21" s="36"/>
      <c r="J21" s="78"/>
      <c r="K21" s="6"/>
      <c r="L21" s="25"/>
    </row>
    <row r="22" spans="1:12">
      <c r="A22" s="137"/>
      <c r="B22" s="4">
        <v>4</v>
      </c>
      <c r="C22" s="5"/>
      <c r="D22" s="8"/>
      <c r="E22" s="10"/>
      <c r="F22" s="6"/>
      <c r="G22" s="55"/>
      <c r="H22" s="4"/>
      <c r="I22" s="36"/>
      <c r="J22" s="78"/>
      <c r="K22" s="6"/>
      <c r="L22" s="25"/>
    </row>
    <row r="23" spans="1:12">
      <c r="A23" s="137"/>
      <c r="B23" s="4">
        <v>5</v>
      </c>
      <c r="C23" s="5"/>
      <c r="D23" s="4"/>
      <c r="E23" s="4"/>
      <c r="F23" s="6"/>
      <c r="G23" s="107"/>
      <c r="H23" s="4"/>
      <c r="I23" s="36"/>
      <c r="J23" s="31"/>
      <c r="K23" s="6"/>
      <c r="L23" s="25"/>
    </row>
    <row r="24" spans="1:12">
      <c r="A24" s="137"/>
      <c r="B24" s="4">
        <v>6</v>
      </c>
      <c r="C24" s="77"/>
      <c r="D24" s="6"/>
      <c r="E24" s="55"/>
      <c r="F24" s="6"/>
      <c r="G24" s="55"/>
      <c r="H24" s="4"/>
      <c r="I24" s="36"/>
      <c r="J24" s="78"/>
      <c r="K24" s="55"/>
      <c r="L24" s="25"/>
    </row>
    <row r="25" spans="1:12">
      <c r="A25" s="137"/>
      <c r="B25" s="4">
        <v>7</v>
      </c>
      <c r="C25" s="77"/>
      <c r="D25" s="4"/>
      <c r="E25" s="55"/>
      <c r="F25" s="4"/>
      <c r="G25" s="55"/>
      <c r="H25" s="4"/>
      <c r="I25" s="36"/>
      <c r="J25" s="78"/>
      <c r="K25" s="55"/>
      <c r="L25" s="25"/>
    </row>
    <row r="26" spans="1:12">
      <c r="A26" s="137"/>
      <c r="B26" s="4">
        <v>8</v>
      </c>
      <c r="C26" s="4"/>
      <c r="D26" s="4"/>
      <c r="E26" s="4"/>
      <c r="F26" s="4"/>
      <c r="G26" s="4"/>
      <c r="H26" s="4"/>
      <c r="I26" s="36"/>
      <c r="J26" s="36"/>
      <c r="K26" s="4"/>
      <c r="L26" s="25"/>
    </row>
    <row r="27" spans="1:12">
      <c r="A27" s="137"/>
      <c r="B27" s="4">
        <v>9</v>
      </c>
      <c r="C27" s="4"/>
      <c r="D27" s="4"/>
      <c r="E27" s="4"/>
      <c r="F27" s="4"/>
      <c r="G27" s="4"/>
      <c r="H27" s="4"/>
      <c r="I27" s="36"/>
      <c r="J27" s="36"/>
      <c r="K27" s="4"/>
      <c r="L27" s="25"/>
    </row>
    <row r="28" spans="1:12">
      <c r="A28" s="137"/>
      <c r="B28" s="4">
        <v>10</v>
      </c>
      <c r="C28" s="4"/>
      <c r="D28" s="107"/>
      <c r="E28" s="4"/>
      <c r="F28" s="4"/>
      <c r="G28" s="4"/>
      <c r="H28" s="4"/>
      <c r="I28" s="37"/>
      <c r="J28" s="37"/>
      <c r="K28" s="4"/>
      <c r="L28" s="25"/>
    </row>
    <row r="29" spans="1:12">
      <c r="A29" s="137"/>
      <c r="B29" s="4">
        <v>11</v>
      </c>
      <c r="C29" s="4"/>
      <c r="D29" s="4"/>
      <c r="E29" s="4"/>
      <c r="F29" s="4"/>
      <c r="G29" s="4"/>
      <c r="H29" s="4"/>
      <c r="I29" s="36"/>
      <c r="J29" s="36"/>
      <c r="K29" s="4"/>
      <c r="L29" s="25"/>
    </row>
    <row r="30" spans="1:12">
      <c r="A30" s="137"/>
      <c r="B30" s="4">
        <v>12</v>
      </c>
      <c r="C30" s="6"/>
      <c r="D30" s="6"/>
      <c r="E30" s="6"/>
      <c r="F30" s="6"/>
      <c r="G30" s="6"/>
      <c r="H30" s="6"/>
      <c r="I30" s="30"/>
      <c r="J30" s="30"/>
      <c r="K30" s="6"/>
      <c r="L30" s="39"/>
    </row>
    <row r="31" spans="1:12" ht="15.75" thickBot="1">
      <c r="A31" s="138"/>
      <c r="B31" s="11">
        <v>13</v>
      </c>
      <c r="C31" s="18"/>
      <c r="D31" s="18"/>
      <c r="E31" s="18"/>
      <c r="F31" s="18"/>
      <c r="G31" s="18"/>
      <c r="H31" s="18"/>
      <c r="I31" s="38"/>
      <c r="J31" s="38"/>
      <c r="K31" s="18"/>
      <c r="L31" s="18"/>
    </row>
    <row r="32" spans="1:12">
      <c r="A32" s="137" t="s">
        <v>31</v>
      </c>
      <c r="B32" s="14">
        <v>1</v>
      </c>
      <c r="C32" s="143" t="s">
        <v>23</v>
      </c>
      <c r="D32" s="143">
        <v>20240206022</v>
      </c>
      <c r="E32" s="143" t="s">
        <v>40</v>
      </c>
      <c r="F32" s="106"/>
      <c r="G32" s="14" t="s">
        <v>25</v>
      </c>
      <c r="H32" s="106" t="s">
        <v>33</v>
      </c>
      <c r="I32" s="56">
        <f t="shared" ref="I32:I36" si="0">95877*$F$32</f>
        <v>0</v>
      </c>
      <c r="J32" s="56">
        <f>110969-30971-26814-20779-33630+47700</f>
        <v>46475</v>
      </c>
      <c r="K32" s="14" t="s">
        <v>19</v>
      </c>
      <c r="L32" s="35"/>
    </row>
    <row r="33" spans="1:12">
      <c r="A33" s="137"/>
      <c r="B33" s="14">
        <v>3</v>
      </c>
      <c r="C33" s="141"/>
      <c r="D33" s="141"/>
      <c r="E33" s="141"/>
      <c r="F33" s="105"/>
      <c r="G33" s="6" t="s">
        <v>55</v>
      </c>
      <c r="H33" s="105"/>
      <c r="I33" s="30">
        <f t="shared" si="0"/>
        <v>0</v>
      </c>
      <c r="J33" s="30">
        <f>112676-37832-35233-30193-11499+47700</f>
        <v>45619</v>
      </c>
      <c r="K33" s="6" t="s">
        <v>19</v>
      </c>
      <c r="L33" s="39"/>
    </row>
    <row r="34" spans="1:12">
      <c r="A34" s="137"/>
      <c r="B34" s="14">
        <v>4</v>
      </c>
      <c r="C34" s="157" t="s">
        <v>23</v>
      </c>
      <c r="D34" s="157">
        <v>20240202002</v>
      </c>
      <c r="E34" s="157" t="s">
        <v>32</v>
      </c>
      <c r="F34" s="157">
        <v>1.59</v>
      </c>
      <c r="G34" s="4" t="s">
        <v>25</v>
      </c>
      <c r="H34" s="157" t="s">
        <v>33</v>
      </c>
      <c r="I34" s="36">
        <f t="shared" si="0"/>
        <v>0</v>
      </c>
      <c r="J34" s="36">
        <f>35096+159000</f>
        <v>194096</v>
      </c>
      <c r="K34" s="4" t="s">
        <v>19</v>
      </c>
      <c r="L34" s="25"/>
    </row>
    <row r="35" spans="1:12">
      <c r="A35" s="137"/>
      <c r="B35" s="14">
        <v>5</v>
      </c>
      <c r="C35" s="157"/>
      <c r="D35" s="157"/>
      <c r="E35" s="157"/>
      <c r="F35" s="157"/>
      <c r="G35" s="10" t="s">
        <v>27</v>
      </c>
      <c r="H35" s="157"/>
      <c r="I35" s="36">
        <f t="shared" si="0"/>
        <v>0</v>
      </c>
      <c r="J35" s="36">
        <f>92865</f>
        <v>92865</v>
      </c>
      <c r="K35" s="4" t="s">
        <v>19</v>
      </c>
      <c r="L35" s="25"/>
    </row>
    <row r="36" spans="1:12">
      <c r="A36" s="137"/>
      <c r="B36" s="14">
        <v>6</v>
      </c>
      <c r="C36" s="157"/>
      <c r="D36" s="157"/>
      <c r="E36" s="157"/>
      <c r="F36" s="157"/>
      <c r="G36" s="4" t="s">
        <v>17</v>
      </c>
      <c r="H36" s="157"/>
      <c r="I36" s="36">
        <f t="shared" si="0"/>
        <v>0</v>
      </c>
      <c r="J36" s="36">
        <f>36751+159000</f>
        <v>195751</v>
      </c>
      <c r="K36" s="4" t="s">
        <v>19</v>
      </c>
      <c r="L36" s="25"/>
    </row>
    <row r="37" spans="1:12">
      <c r="A37" s="137"/>
      <c r="B37" s="14">
        <v>7</v>
      </c>
      <c r="C37" s="157" t="s">
        <v>37</v>
      </c>
      <c r="D37" s="157">
        <v>20240217007</v>
      </c>
      <c r="E37" s="158" t="s">
        <v>42</v>
      </c>
      <c r="F37" s="21"/>
      <c r="G37" s="4" t="s">
        <v>25</v>
      </c>
      <c r="H37" s="21"/>
      <c r="I37" s="21"/>
      <c r="J37" s="31">
        <f>15750+7375</f>
        <v>23125</v>
      </c>
      <c r="K37" s="4" t="s">
        <v>19</v>
      </c>
      <c r="L37" s="25"/>
    </row>
    <row r="38" spans="1:12">
      <c r="A38" s="137"/>
      <c r="B38" s="14">
        <v>8</v>
      </c>
      <c r="C38" s="157"/>
      <c r="D38" s="157"/>
      <c r="E38" s="158"/>
      <c r="F38" s="4"/>
      <c r="G38" s="4" t="s">
        <v>28</v>
      </c>
      <c r="H38" s="4"/>
      <c r="I38" s="36"/>
      <c r="J38" s="31">
        <f>15750+7375-15127</f>
        <v>7998</v>
      </c>
      <c r="K38" s="4" t="s">
        <v>19</v>
      </c>
      <c r="L38" s="25"/>
    </row>
    <row r="39" spans="1:12">
      <c r="A39" s="137"/>
      <c r="B39" s="14">
        <v>9</v>
      </c>
      <c r="C39" s="157"/>
      <c r="D39" s="157"/>
      <c r="E39" s="158"/>
      <c r="F39" s="21"/>
      <c r="G39" s="4" t="s">
        <v>56</v>
      </c>
      <c r="H39" s="4"/>
      <c r="I39" s="36"/>
      <c r="J39" s="31">
        <f>15750+7375-7827</f>
        <v>15298</v>
      </c>
      <c r="K39" s="4" t="s">
        <v>19</v>
      </c>
      <c r="L39" s="25"/>
    </row>
    <row r="40" spans="1:12">
      <c r="A40" s="137"/>
      <c r="B40" s="14">
        <v>11</v>
      </c>
      <c r="C40" s="154" t="s">
        <v>23</v>
      </c>
      <c r="D40" s="6">
        <v>20240111008</v>
      </c>
      <c r="E40" s="140" t="s">
        <v>44</v>
      </c>
      <c r="F40" s="6">
        <v>3.05</v>
      </c>
      <c r="G40" s="140" t="s">
        <v>17</v>
      </c>
      <c r="H40" s="4"/>
      <c r="I40" s="36"/>
      <c r="J40" s="144">
        <f>64219-29675</f>
        <v>34544</v>
      </c>
      <c r="K40" s="140" t="s">
        <v>19</v>
      </c>
      <c r="L40" s="25"/>
    </row>
    <row r="41" spans="1:12">
      <c r="A41" s="137"/>
      <c r="B41" s="14">
        <v>12</v>
      </c>
      <c r="C41" s="156"/>
      <c r="D41" s="4">
        <v>20240207011</v>
      </c>
      <c r="E41" s="142"/>
      <c r="F41" s="4"/>
      <c r="G41" s="142"/>
      <c r="H41" s="4"/>
      <c r="I41" s="36"/>
      <c r="J41" s="146"/>
      <c r="K41" s="142"/>
      <c r="L41" s="39"/>
    </row>
    <row r="42" spans="1:12">
      <c r="A42" s="137"/>
      <c r="B42" s="14">
        <v>13</v>
      </c>
      <c r="C42" s="109"/>
      <c r="D42" s="4"/>
      <c r="E42" s="107"/>
      <c r="F42" s="4"/>
      <c r="G42" s="107"/>
      <c r="H42" s="4"/>
      <c r="I42" s="36"/>
      <c r="J42" s="31"/>
      <c r="K42" s="107"/>
      <c r="L42" s="39"/>
    </row>
    <row r="43" spans="1:12">
      <c r="A43" s="137"/>
      <c r="B43" s="14">
        <v>14</v>
      </c>
      <c r="C43" s="109"/>
      <c r="D43" s="4"/>
      <c r="E43" s="107"/>
      <c r="F43" s="4"/>
      <c r="G43" s="107"/>
      <c r="H43" s="4"/>
      <c r="I43" s="36"/>
      <c r="J43" s="31"/>
      <c r="K43" s="107"/>
      <c r="L43" s="39"/>
    </row>
    <row r="44" spans="1:12" ht="15.75" thickBot="1">
      <c r="A44" s="138"/>
      <c r="B44" s="11">
        <v>15</v>
      </c>
      <c r="C44" s="11"/>
      <c r="D44" s="11"/>
      <c r="E44" s="11"/>
      <c r="F44" s="11"/>
      <c r="G44" s="11"/>
      <c r="H44" s="11"/>
      <c r="I44" s="41"/>
      <c r="J44" s="41"/>
      <c r="K44" s="11"/>
      <c r="L44" s="18"/>
    </row>
    <row r="45" spans="1:12">
      <c r="A45" s="139" t="s">
        <v>34</v>
      </c>
      <c r="B45" s="14">
        <v>1</v>
      </c>
      <c r="C45" s="143" t="s">
        <v>37</v>
      </c>
      <c r="D45" s="143">
        <v>20240217007</v>
      </c>
      <c r="E45" s="143" t="s">
        <v>38</v>
      </c>
      <c r="F45" s="20"/>
      <c r="G45" s="20" t="s">
        <v>57</v>
      </c>
      <c r="H45" s="14"/>
      <c r="I45" s="42"/>
      <c r="J45" s="42">
        <f>78750-27125</f>
        <v>51625</v>
      </c>
      <c r="K45" s="6" t="s">
        <v>19</v>
      </c>
      <c r="L45" s="35"/>
    </row>
    <row r="46" spans="1:12">
      <c r="A46" s="137"/>
      <c r="B46" s="14">
        <v>2</v>
      </c>
      <c r="C46" s="142"/>
      <c r="D46" s="142"/>
      <c r="E46" s="142"/>
      <c r="F46" s="6"/>
      <c r="G46" s="6" t="s">
        <v>17</v>
      </c>
      <c r="H46" s="6"/>
      <c r="I46" s="30"/>
      <c r="J46" s="30">
        <f>78750-4151</f>
        <v>74599</v>
      </c>
      <c r="K46" s="6" t="s">
        <v>19</v>
      </c>
      <c r="L46" s="25"/>
    </row>
    <row r="47" spans="1:12">
      <c r="A47" s="137"/>
      <c r="B47" s="14">
        <v>3</v>
      </c>
      <c r="C47" s="6"/>
      <c r="D47" s="6"/>
      <c r="E47" s="6"/>
      <c r="F47" s="6"/>
      <c r="G47" s="6"/>
      <c r="H47" s="6"/>
      <c r="I47" s="30"/>
      <c r="J47" s="30"/>
      <c r="K47" s="4"/>
      <c r="L47" s="25"/>
    </row>
    <row r="48" spans="1:12">
      <c r="A48" s="137"/>
      <c r="B48" s="14">
        <v>4</v>
      </c>
      <c r="C48" s="6"/>
      <c r="D48" s="6"/>
      <c r="E48" s="6"/>
      <c r="F48" s="6"/>
      <c r="G48" s="6"/>
      <c r="H48" s="6"/>
      <c r="I48" s="30"/>
      <c r="J48" s="30"/>
      <c r="K48" s="4"/>
      <c r="L48" s="25"/>
    </row>
    <row r="49" spans="1:12">
      <c r="A49" s="137"/>
      <c r="B49" s="14">
        <v>5</v>
      </c>
      <c r="C49" s="22"/>
      <c r="D49" s="4"/>
      <c r="E49" s="4"/>
      <c r="F49" s="4"/>
      <c r="G49" s="4"/>
      <c r="H49" s="4"/>
      <c r="I49" s="36"/>
      <c r="J49" s="36"/>
      <c r="K49" s="4"/>
      <c r="L49" s="25"/>
    </row>
    <row r="50" spans="1:12">
      <c r="A50" s="137"/>
      <c r="B50" s="14">
        <v>6</v>
      </c>
      <c r="C50" s="22"/>
      <c r="D50" s="10"/>
      <c r="E50" s="4"/>
      <c r="F50" s="4"/>
      <c r="G50" s="4"/>
      <c r="H50" s="4"/>
      <c r="I50" s="40"/>
      <c r="J50" s="40"/>
      <c r="K50" s="4"/>
      <c r="L50" s="25"/>
    </row>
    <row r="51" spans="1:12">
      <c r="A51" s="137"/>
      <c r="B51" s="14">
        <v>7</v>
      </c>
      <c r="C51" s="22"/>
      <c r="D51" s="10"/>
      <c r="E51" s="4"/>
      <c r="F51" s="4"/>
      <c r="G51" s="4"/>
      <c r="H51" s="4"/>
      <c r="I51" s="40"/>
      <c r="J51" s="40"/>
      <c r="K51" s="4"/>
      <c r="L51" s="25"/>
    </row>
    <row r="52" spans="1:12">
      <c r="A52" s="137"/>
      <c r="B52" s="14">
        <v>8</v>
      </c>
      <c r="C52" s="22"/>
      <c r="D52" s="10"/>
      <c r="E52" s="4"/>
      <c r="F52" s="4"/>
      <c r="G52" s="4"/>
      <c r="H52" s="4"/>
      <c r="I52" s="40"/>
      <c r="J52" s="40"/>
      <c r="K52" s="4"/>
      <c r="L52" s="25"/>
    </row>
    <row r="53" spans="1:12">
      <c r="A53" s="137"/>
      <c r="B53" s="14">
        <v>9</v>
      </c>
      <c r="C53" s="22"/>
      <c r="D53" s="10"/>
      <c r="E53" s="4"/>
      <c r="F53" s="4"/>
      <c r="G53" s="4"/>
      <c r="H53" s="4"/>
      <c r="I53" s="40"/>
      <c r="J53" s="40"/>
      <c r="K53" s="4"/>
      <c r="L53" s="25"/>
    </row>
    <row r="54" spans="1:12">
      <c r="A54" s="137"/>
      <c r="B54" s="14">
        <v>10</v>
      </c>
      <c r="C54" s="22"/>
      <c r="D54" s="10"/>
      <c r="E54" s="4"/>
      <c r="F54" s="4"/>
      <c r="G54" s="4"/>
      <c r="H54" s="4"/>
      <c r="I54" s="40"/>
      <c r="J54" s="40"/>
      <c r="K54" s="4"/>
      <c r="L54" s="25"/>
    </row>
    <row r="55" spans="1:12">
      <c r="A55" s="137"/>
      <c r="B55" s="14">
        <v>11</v>
      </c>
      <c r="C55" s="4"/>
      <c r="D55" s="25"/>
      <c r="E55" s="4"/>
      <c r="F55" s="4"/>
      <c r="G55" s="4"/>
      <c r="H55" s="4"/>
      <c r="I55" s="36"/>
      <c r="J55" s="36"/>
      <c r="K55" s="4"/>
      <c r="L55" s="25"/>
    </row>
    <row r="56" spans="1:12" ht="15.75" thickBot="1">
      <c r="A56" s="138"/>
      <c r="B56" s="11">
        <v>12</v>
      </c>
      <c r="C56" s="11"/>
      <c r="D56" s="11"/>
      <c r="E56" s="11"/>
      <c r="F56" s="11"/>
      <c r="G56" s="11"/>
      <c r="H56" s="11"/>
      <c r="I56" s="41"/>
      <c r="J56" s="41"/>
      <c r="K56" s="11"/>
      <c r="L56" s="18"/>
    </row>
    <row r="57" spans="1:12" ht="15" customHeight="1">
      <c r="A57" s="148" t="s">
        <v>35</v>
      </c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</row>
    <row r="58" spans="1:12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</row>
    <row r="59" spans="1:12" ht="15" customHeight="1">
      <c r="A59" s="150" t="s">
        <v>36</v>
      </c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</row>
    <row r="60" spans="1:12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</row>
    <row r="61" spans="1:12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</row>
    <row r="62" spans="1:12">
      <c r="A62" s="108"/>
      <c r="B62" s="108"/>
      <c r="C62" s="108"/>
      <c r="D62" s="108"/>
      <c r="E62" s="108"/>
      <c r="F62" s="108"/>
      <c r="G62" s="108"/>
      <c r="H62" s="108"/>
      <c r="I62" s="108"/>
      <c r="J62" s="108"/>
      <c r="K62" s="108"/>
    </row>
    <row r="63" spans="1:12" ht="16.5" customHeight="1"/>
    <row r="116" ht="15" customHeight="1"/>
    <row r="117" ht="15" customHeight="1"/>
    <row r="118" ht="15" customHeight="1"/>
  </sheetData>
  <mergeCells count="40">
    <mergeCell ref="A57:L58"/>
    <mergeCell ref="A59:L61"/>
    <mergeCell ref="J4:L4"/>
    <mergeCell ref="J40:J41"/>
    <mergeCell ref="K40:K41"/>
    <mergeCell ref="A45:A56"/>
    <mergeCell ref="C45:C46"/>
    <mergeCell ref="D45:D46"/>
    <mergeCell ref="E45:E46"/>
    <mergeCell ref="F34:F36"/>
    <mergeCell ref="H34:H36"/>
    <mergeCell ref="C37:C39"/>
    <mergeCell ref="D37:D39"/>
    <mergeCell ref="E37:E39"/>
    <mergeCell ref="C40:C41"/>
    <mergeCell ref="E40:E41"/>
    <mergeCell ref="G40:G41"/>
    <mergeCell ref="A32:A44"/>
    <mergeCell ref="C32:C33"/>
    <mergeCell ref="D32:D33"/>
    <mergeCell ref="E32:E33"/>
    <mergeCell ref="C34:C36"/>
    <mergeCell ref="D34:D36"/>
    <mergeCell ref="E34:E36"/>
    <mergeCell ref="A19:A31"/>
    <mergeCell ref="A1:L1"/>
    <mergeCell ref="A2:L2"/>
    <mergeCell ref="A6:A18"/>
    <mergeCell ref="C6:C9"/>
    <mergeCell ref="D6:D9"/>
    <mergeCell ref="E6:E9"/>
    <mergeCell ref="C10:C17"/>
    <mergeCell ref="G10:G11"/>
    <mergeCell ref="J10:J11"/>
    <mergeCell ref="G12:G13"/>
    <mergeCell ref="J12:J13"/>
    <mergeCell ref="G14:G15"/>
    <mergeCell ref="J14:J15"/>
    <mergeCell ref="G16:G17"/>
    <mergeCell ref="J16:J17"/>
  </mergeCells>
  <pageMargins left="0.55118110236220474" right="0.39370078740157483" top="0.31496062992125984" bottom="0.31496062992125984" header="0.31496062992125984" footer="0.31496062992125984"/>
  <pageSetup paperSize="9" scale="84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A16" zoomScaleNormal="100" workbookViewId="0">
      <selection activeCell="J35" sqref="J35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7109375" style="1" customWidth="1"/>
    <col min="5" max="5" width="21.140625" style="1" customWidth="1"/>
    <col min="6" max="6" width="14.140625" style="1" hidden="1" customWidth="1"/>
    <col min="7" max="7" width="14.140625" style="1" customWidth="1"/>
    <col min="8" max="8" width="15.5703125" style="1" hidden="1" customWidth="1"/>
    <col min="9" max="9" width="8.28515625" style="1" hidden="1" customWidth="1"/>
    <col min="10" max="10" width="10.28515625" style="1" customWidth="1"/>
    <col min="11" max="11" width="5.42578125" style="1" customWidth="1"/>
    <col min="12" max="12" width="23.7109375" style="1" customWidth="1"/>
    <col min="13" max="13" width="9" style="1"/>
    <col min="14" max="14" width="0" style="1" hidden="1" customWidth="1"/>
    <col min="15" max="16384" width="9" style="1"/>
  </cols>
  <sheetData>
    <row r="1" spans="1:14" ht="18" customHeight="1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27"/>
      <c r="N1" s="27"/>
    </row>
    <row r="2" spans="1:14" ht="18.75">
      <c r="A2" s="135" t="s">
        <v>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28"/>
      <c r="N2" s="28"/>
    </row>
    <row r="3" spans="1:14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8.75">
      <c r="A4" s="2"/>
      <c r="B4" s="2"/>
      <c r="C4" s="2"/>
      <c r="D4" s="2"/>
      <c r="E4" s="2"/>
      <c r="F4" s="2"/>
      <c r="G4" s="2"/>
      <c r="H4" s="2"/>
      <c r="J4" s="159" t="s">
        <v>72</v>
      </c>
      <c r="K4" s="159"/>
      <c r="L4" s="159"/>
      <c r="M4" s="2"/>
      <c r="N4" s="2"/>
    </row>
    <row r="5" spans="1:14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11</v>
      </c>
      <c r="K5" s="3" t="s">
        <v>12</v>
      </c>
      <c r="L5" s="3" t="s">
        <v>13</v>
      </c>
    </row>
    <row r="6" spans="1:14">
      <c r="A6" s="136" t="s">
        <v>14</v>
      </c>
      <c r="B6" s="4">
        <v>1</v>
      </c>
      <c r="C6" s="140" t="s">
        <v>23</v>
      </c>
      <c r="D6" s="140">
        <v>20240207005</v>
      </c>
      <c r="E6" s="140" t="s">
        <v>24</v>
      </c>
      <c r="F6" s="6"/>
      <c r="G6" s="7" t="s">
        <v>25</v>
      </c>
      <c r="H6" s="4"/>
      <c r="I6" s="36"/>
      <c r="J6" s="31">
        <f>109940-35393-9121-4389-32874+50000-15398-10920-16080-6765+50000-35131-43467+65750</f>
        <v>66152</v>
      </c>
      <c r="K6" s="6" t="s">
        <v>19</v>
      </c>
      <c r="L6" s="25"/>
    </row>
    <row r="7" spans="1:14">
      <c r="A7" s="137"/>
      <c r="B7" s="4">
        <v>2</v>
      </c>
      <c r="C7" s="141"/>
      <c r="D7" s="141"/>
      <c r="E7" s="141"/>
      <c r="F7" s="6"/>
      <c r="G7" s="8" t="s">
        <v>27</v>
      </c>
      <c r="H7" s="4"/>
      <c r="I7" s="36"/>
      <c r="J7" s="31">
        <f>104549-27382-43334+50000-35605+50000-43902-17553+65750</f>
        <v>102523</v>
      </c>
      <c r="K7" s="6" t="s">
        <v>19</v>
      </c>
      <c r="L7" s="25"/>
    </row>
    <row r="8" spans="1:14">
      <c r="A8" s="137"/>
      <c r="B8" s="4">
        <v>3</v>
      </c>
      <c r="C8" s="141"/>
      <c r="D8" s="141"/>
      <c r="E8" s="141"/>
      <c r="F8" s="6"/>
      <c r="G8" s="6" t="s">
        <v>17</v>
      </c>
      <c r="H8" s="4"/>
      <c r="I8" s="36"/>
      <c r="J8" s="31">
        <f>93922-53172-40084+50000-48459+50000-61426-24748+65750</f>
        <v>31783</v>
      </c>
      <c r="K8" s="6" t="s">
        <v>19</v>
      </c>
      <c r="L8" s="25"/>
    </row>
    <row r="9" spans="1:14">
      <c r="A9" s="137"/>
      <c r="B9" s="4">
        <v>4</v>
      </c>
      <c r="C9" s="142"/>
      <c r="D9" s="141"/>
      <c r="E9" s="141"/>
      <c r="F9" s="6"/>
      <c r="G9" s="6" t="s">
        <v>28</v>
      </c>
      <c r="H9" s="6"/>
      <c r="I9" s="30"/>
      <c r="J9" s="110">
        <f>83923-14053-33831+50000-17433-46717+50000-29860-11480+65750-29860-11480</f>
        <v>54959</v>
      </c>
      <c r="K9" s="6" t="s">
        <v>19</v>
      </c>
      <c r="L9" s="25"/>
    </row>
    <row r="10" spans="1:14">
      <c r="A10" s="137"/>
      <c r="B10" s="4">
        <v>5</v>
      </c>
      <c r="C10" s="158" t="s">
        <v>15</v>
      </c>
      <c r="D10" s="140">
        <v>20240124003</v>
      </c>
      <c r="E10" s="140" t="s">
        <v>48</v>
      </c>
      <c r="F10" s="4">
        <v>0.91500000000000004</v>
      </c>
      <c r="G10" s="113" t="s">
        <v>17</v>
      </c>
      <c r="H10" s="4"/>
      <c r="I10" s="36"/>
      <c r="J10" s="31">
        <f>67181-15906+37900-9256-23300+36764</f>
        <v>93383</v>
      </c>
      <c r="K10" s="6" t="s">
        <v>19</v>
      </c>
      <c r="L10" s="25"/>
    </row>
    <row r="11" spans="1:14">
      <c r="A11" s="137"/>
      <c r="B11" s="4">
        <v>6</v>
      </c>
      <c r="C11" s="158"/>
      <c r="D11" s="141"/>
      <c r="E11" s="141"/>
      <c r="F11" s="4">
        <v>3.05</v>
      </c>
      <c r="G11" s="113" t="s">
        <v>22</v>
      </c>
      <c r="H11" s="113"/>
      <c r="I11" s="31"/>
      <c r="J11" s="31">
        <f>75245-49729+37900-15417-32437+36764</f>
        <v>52326</v>
      </c>
      <c r="K11" s="6" t="s">
        <v>19</v>
      </c>
      <c r="L11" s="25"/>
    </row>
    <row r="12" spans="1:14">
      <c r="A12" s="137"/>
      <c r="B12" s="4">
        <v>7</v>
      </c>
      <c r="C12" s="158"/>
      <c r="D12" s="141"/>
      <c r="E12" s="141"/>
      <c r="F12" s="4">
        <v>0.91500000000000004</v>
      </c>
      <c r="G12" s="113" t="s">
        <v>25</v>
      </c>
      <c r="H12" s="4"/>
      <c r="I12" s="36"/>
      <c r="J12" s="31">
        <f>39472-15663-33423+37900-24117+36764</f>
        <v>40933</v>
      </c>
      <c r="K12" s="6" t="s">
        <v>19</v>
      </c>
      <c r="L12" s="25"/>
    </row>
    <row r="13" spans="1:14">
      <c r="A13" s="137"/>
      <c r="B13" s="4">
        <v>8</v>
      </c>
      <c r="C13" s="158"/>
      <c r="D13" s="142"/>
      <c r="E13" s="142"/>
      <c r="F13" s="4">
        <v>3.05</v>
      </c>
      <c r="G13" s="113" t="s">
        <v>27</v>
      </c>
      <c r="H13" s="4"/>
      <c r="I13" s="36"/>
      <c r="J13" s="31">
        <f>68792-39075-28617+37900-5529+36764</f>
        <v>70235</v>
      </c>
      <c r="K13" s="6" t="s">
        <v>19</v>
      </c>
      <c r="L13" s="25"/>
    </row>
    <row r="14" spans="1:14">
      <c r="A14" s="137"/>
      <c r="B14" s="4">
        <v>9</v>
      </c>
      <c r="C14" s="114"/>
      <c r="D14" s="4">
        <v>20240130001</v>
      </c>
      <c r="E14" s="4" t="s">
        <v>46</v>
      </c>
      <c r="F14" s="4">
        <v>1.83</v>
      </c>
      <c r="G14" s="113" t="s">
        <v>17</v>
      </c>
      <c r="H14" s="4"/>
      <c r="I14" s="36"/>
      <c r="J14" s="31">
        <f>92335-19017-51537</f>
        <v>21781</v>
      </c>
      <c r="K14" s="6" t="s">
        <v>19</v>
      </c>
      <c r="L14" s="25"/>
    </row>
    <row r="15" spans="1:14">
      <c r="A15" s="137"/>
      <c r="B15" s="4">
        <v>10</v>
      </c>
      <c r="C15" s="158" t="s">
        <v>15</v>
      </c>
      <c r="D15" s="140">
        <v>20240207009</v>
      </c>
      <c r="E15" s="140" t="s">
        <v>16</v>
      </c>
      <c r="F15" s="4"/>
      <c r="G15" s="113" t="s">
        <v>17</v>
      </c>
      <c r="H15" s="4"/>
      <c r="I15" s="36"/>
      <c r="J15" s="31">
        <v>21225</v>
      </c>
      <c r="K15" s="6" t="s">
        <v>19</v>
      </c>
      <c r="L15" s="25"/>
    </row>
    <row r="16" spans="1:14">
      <c r="A16" s="137"/>
      <c r="B16" s="4">
        <v>11</v>
      </c>
      <c r="C16" s="158"/>
      <c r="D16" s="141"/>
      <c r="E16" s="141"/>
      <c r="F16" s="124"/>
      <c r="G16" s="113" t="s">
        <v>22</v>
      </c>
      <c r="H16" s="124"/>
      <c r="I16" s="124"/>
      <c r="J16" s="31">
        <v>21225</v>
      </c>
      <c r="K16" s="6" t="s">
        <v>19</v>
      </c>
      <c r="L16" s="25"/>
    </row>
    <row r="17" spans="1:12">
      <c r="A17" s="137"/>
      <c r="B17" s="4">
        <v>12</v>
      </c>
      <c r="C17" s="158"/>
      <c r="D17" s="141"/>
      <c r="E17" s="141"/>
      <c r="F17" s="4"/>
      <c r="G17" s="113" t="s">
        <v>25</v>
      </c>
      <c r="H17" s="4"/>
      <c r="I17" s="36"/>
      <c r="J17" s="31">
        <f>21225-16000</f>
        <v>5225</v>
      </c>
      <c r="K17" s="6" t="s">
        <v>19</v>
      </c>
      <c r="L17" s="39"/>
    </row>
    <row r="18" spans="1:12" ht="15.75" thickBot="1">
      <c r="A18" s="138"/>
      <c r="B18" s="11">
        <v>13</v>
      </c>
      <c r="C18" s="161"/>
      <c r="D18" s="160"/>
      <c r="E18" s="160"/>
      <c r="F18" s="18"/>
      <c r="G18" s="73" t="s">
        <v>27</v>
      </c>
      <c r="H18" s="18"/>
      <c r="I18" s="18"/>
      <c r="J18" s="74">
        <v>21225</v>
      </c>
      <c r="K18" s="11" t="s">
        <v>19</v>
      </c>
      <c r="L18" s="18"/>
    </row>
    <row r="19" spans="1:12">
      <c r="A19" s="139" t="s">
        <v>29</v>
      </c>
      <c r="B19" s="14">
        <v>1</v>
      </c>
      <c r="C19" s="71"/>
      <c r="D19" s="20"/>
      <c r="E19" s="20"/>
      <c r="F19" s="20"/>
      <c r="G19" s="75"/>
      <c r="H19" s="14"/>
      <c r="I19" s="56"/>
      <c r="J19" s="76"/>
      <c r="K19" s="20"/>
      <c r="L19" s="35"/>
    </row>
    <row r="20" spans="1:12">
      <c r="A20" s="137"/>
      <c r="B20" s="4">
        <v>2</v>
      </c>
      <c r="C20" s="5"/>
      <c r="D20" s="8"/>
      <c r="E20" s="10"/>
      <c r="F20" s="6"/>
      <c r="G20" s="55"/>
      <c r="H20" s="4"/>
      <c r="I20" s="36"/>
      <c r="J20" s="78"/>
      <c r="K20" s="6"/>
      <c r="L20" s="25"/>
    </row>
    <row r="21" spans="1:12">
      <c r="A21" s="137"/>
      <c r="B21" s="4">
        <v>3</v>
      </c>
      <c r="C21" s="5"/>
      <c r="D21" s="6"/>
      <c r="E21" s="6"/>
      <c r="F21" s="6"/>
      <c r="G21" s="55"/>
      <c r="H21" s="4"/>
      <c r="I21" s="36"/>
      <c r="J21" s="78"/>
      <c r="K21" s="6"/>
      <c r="L21" s="25"/>
    </row>
    <row r="22" spans="1:12">
      <c r="A22" s="137"/>
      <c r="B22" s="4">
        <v>4</v>
      </c>
      <c r="C22" s="5"/>
      <c r="D22" s="8"/>
      <c r="E22" s="10"/>
      <c r="F22" s="6"/>
      <c r="G22" s="55"/>
      <c r="H22" s="4"/>
      <c r="I22" s="36"/>
      <c r="J22" s="78"/>
      <c r="K22" s="6"/>
      <c r="L22" s="25"/>
    </row>
    <row r="23" spans="1:12">
      <c r="A23" s="137"/>
      <c r="B23" s="4">
        <v>5</v>
      </c>
      <c r="C23" s="5"/>
      <c r="D23" s="4"/>
      <c r="E23" s="4"/>
      <c r="F23" s="6"/>
      <c r="G23" s="113"/>
      <c r="H23" s="4"/>
      <c r="I23" s="36"/>
      <c r="J23" s="31"/>
      <c r="K23" s="6"/>
      <c r="L23" s="25"/>
    </row>
    <row r="24" spans="1:12">
      <c r="A24" s="137"/>
      <c r="B24" s="4">
        <v>6</v>
      </c>
      <c r="C24" s="77"/>
      <c r="D24" s="6"/>
      <c r="E24" s="55"/>
      <c r="F24" s="6"/>
      <c r="G24" s="55"/>
      <c r="H24" s="4"/>
      <c r="I24" s="36"/>
      <c r="J24" s="78"/>
      <c r="K24" s="55"/>
      <c r="L24" s="25"/>
    </row>
    <row r="25" spans="1:12">
      <c r="A25" s="137"/>
      <c r="B25" s="4">
        <v>7</v>
      </c>
      <c r="C25" s="77"/>
      <c r="D25" s="4"/>
      <c r="E25" s="55"/>
      <c r="F25" s="4"/>
      <c r="G25" s="55"/>
      <c r="H25" s="4"/>
      <c r="I25" s="36"/>
      <c r="J25" s="78"/>
      <c r="K25" s="55"/>
      <c r="L25" s="25"/>
    </row>
    <row r="26" spans="1:12">
      <c r="A26" s="137"/>
      <c r="B26" s="4">
        <v>8</v>
      </c>
      <c r="C26" s="4"/>
      <c r="D26" s="4"/>
      <c r="E26" s="4"/>
      <c r="F26" s="4"/>
      <c r="G26" s="4"/>
      <c r="H26" s="4"/>
      <c r="I26" s="36"/>
      <c r="J26" s="36"/>
      <c r="K26" s="4"/>
      <c r="L26" s="25"/>
    </row>
    <row r="27" spans="1:12">
      <c r="A27" s="137"/>
      <c r="B27" s="4">
        <v>9</v>
      </c>
      <c r="C27" s="4"/>
      <c r="D27" s="4"/>
      <c r="E27" s="4"/>
      <c r="F27" s="4"/>
      <c r="G27" s="4"/>
      <c r="H27" s="4"/>
      <c r="I27" s="36"/>
      <c r="J27" s="36"/>
      <c r="K27" s="4"/>
      <c r="L27" s="25"/>
    </row>
    <row r="28" spans="1:12">
      <c r="A28" s="137"/>
      <c r="B28" s="4">
        <v>10</v>
      </c>
      <c r="C28" s="4"/>
      <c r="D28" s="113"/>
      <c r="E28" s="4"/>
      <c r="F28" s="4"/>
      <c r="G28" s="4"/>
      <c r="H28" s="4"/>
      <c r="I28" s="37"/>
      <c r="J28" s="37"/>
      <c r="K28" s="4"/>
      <c r="L28" s="25"/>
    </row>
    <row r="29" spans="1:12">
      <c r="A29" s="137"/>
      <c r="B29" s="4">
        <v>11</v>
      </c>
      <c r="C29" s="4"/>
      <c r="D29" s="4"/>
      <c r="E29" s="4"/>
      <c r="F29" s="4"/>
      <c r="G29" s="4"/>
      <c r="H29" s="4"/>
      <c r="I29" s="36"/>
      <c r="J29" s="36"/>
      <c r="K29" s="4"/>
      <c r="L29" s="25"/>
    </row>
    <row r="30" spans="1:12">
      <c r="A30" s="137"/>
      <c r="B30" s="4">
        <v>12</v>
      </c>
      <c r="C30" s="6"/>
      <c r="D30" s="6"/>
      <c r="E30" s="6"/>
      <c r="F30" s="6"/>
      <c r="G30" s="6"/>
      <c r="H30" s="6"/>
      <c r="I30" s="30"/>
      <c r="J30" s="30"/>
      <c r="K30" s="6"/>
      <c r="L30" s="39"/>
    </row>
    <row r="31" spans="1:12" ht="15.75" thickBot="1">
      <c r="A31" s="138"/>
      <c r="B31" s="11">
        <v>13</v>
      </c>
      <c r="C31" s="18"/>
      <c r="D31" s="18"/>
      <c r="E31" s="18"/>
      <c r="F31" s="18"/>
      <c r="G31" s="18"/>
      <c r="H31" s="18"/>
      <c r="I31" s="38"/>
      <c r="J31" s="38"/>
      <c r="K31" s="18"/>
      <c r="L31" s="18"/>
    </row>
    <row r="32" spans="1:12">
      <c r="A32" s="137" t="s">
        <v>31</v>
      </c>
      <c r="B32" s="14">
        <v>1</v>
      </c>
      <c r="C32" s="143" t="s">
        <v>23</v>
      </c>
      <c r="D32" s="143">
        <v>20240206022</v>
      </c>
      <c r="E32" s="143" t="s">
        <v>40</v>
      </c>
      <c r="F32" s="112"/>
      <c r="G32" s="14" t="s">
        <v>25</v>
      </c>
      <c r="H32" s="112" t="s">
        <v>33</v>
      </c>
      <c r="I32" s="56">
        <f t="shared" ref="I32:I36" si="0">95877*$F$32</f>
        <v>0</v>
      </c>
      <c r="J32" s="56">
        <f>110969-30971-26814-20779-33630+47700</f>
        <v>46475</v>
      </c>
      <c r="K32" s="14" t="s">
        <v>19</v>
      </c>
      <c r="L32" s="35"/>
    </row>
    <row r="33" spans="1:12">
      <c r="A33" s="137"/>
      <c r="B33" s="14">
        <v>3</v>
      </c>
      <c r="C33" s="141"/>
      <c r="D33" s="141"/>
      <c r="E33" s="141"/>
      <c r="F33" s="111"/>
      <c r="G33" s="6" t="s">
        <v>55</v>
      </c>
      <c r="H33" s="111"/>
      <c r="I33" s="30">
        <f t="shared" si="0"/>
        <v>0</v>
      </c>
      <c r="J33" s="30">
        <f>112676-37832-35233-30193-11499+47700</f>
        <v>45619</v>
      </c>
      <c r="K33" s="6" t="s">
        <v>19</v>
      </c>
      <c r="L33" s="39"/>
    </row>
    <row r="34" spans="1:12">
      <c r="A34" s="137"/>
      <c r="B34" s="14">
        <v>4</v>
      </c>
      <c r="C34" s="157" t="s">
        <v>23</v>
      </c>
      <c r="D34" s="157">
        <v>20240202002</v>
      </c>
      <c r="E34" s="157" t="s">
        <v>32</v>
      </c>
      <c r="F34" s="157">
        <v>1.59</v>
      </c>
      <c r="G34" s="4" t="s">
        <v>25</v>
      </c>
      <c r="H34" s="157" t="s">
        <v>33</v>
      </c>
      <c r="I34" s="36">
        <f t="shared" si="0"/>
        <v>0</v>
      </c>
      <c r="J34" s="36">
        <f>35096+159000-31353</f>
        <v>162743</v>
      </c>
      <c r="K34" s="4" t="s">
        <v>19</v>
      </c>
      <c r="L34" s="25"/>
    </row>
    <row r="35" spans="1:12">
      <c r="A35" s="137"/>
      <c r="B35" s="14">
        <v>5</v>
      </c>
      <c r="C35" s="157"/>
      <c r="D35" s="157"/>
      <c r="E35" s="157"/>
      <c r="F35" s="157"/>
      <c r="G35" s="10" t="s">
        <v>27</v>
      </c>
      <c r="H35" s="157"/>
      <c r="I35" s="36">
        <f t="shared" si="0"/>
        <v>0</v>
      </c>
      <c r="J35" s="36">
        <f>92865</f>
        <v>92865</v>
      </c>
      <c r="K35" s="4" t="s">
        <v>19</v>
      </c>
      <c r="L35" s="25"/>
    </row>
    <row r="36" spans="1:12">
      <c r="A36" s="137"/>
      <c r="B36" s="14">
        <v>6</v>
      </c>
      <c r="C36" s="157"/>
      <c r="D36" s="157"/>
      <c r="E36" s="157"/>
      <c r="F36" s="157"/>
      <c r="G36" s="4" t="s">
        <v>17</v>
      </c>
      <c r="H36" s="157"/>
      <c r="I36" s="36">
        <f t="shared" si="0"/>
        <v>0</v>
      </c>
      <c r="J36" s="36">
        <f>36751+159000-31895-16858-31895-16858</f>
        <v>98245</v>
      </c>
      <c r="K36" s="4" t="s">
        <v>19</v>
      </c>
      <c r="L36" s="25"/>
    </row>
    <row r="37" spans="1:12">
      <c r="A37" s="137"/>
      <c r="B37" s="14">
        <v>7</v>
      </c>
      <c r="C37" s="157" t="s">
        <v>37</v>
      </c>
      <c r="D37" s="157">
        <v>20240217007</v>
      </c>
      <c r="E37" s="158" t="s">
        <v>42</v>
      </c>
      <c r="F37" s="21"/>
      <c r="G37" s="4" t="s">
        <v>25</v>
      </c>
      <c r="H37" s="21"/>
      <c r="I37" s="21"/>
      <c r="J37" s="31">
        <f>15750+7375</f>
        <v>23125</v>
      </c>
      <c r="K37" s="4" t="s">
        <v>19</v>
      </c>
      <c r="L37" s="25"/>
    </row>
    <row r="38" spans="1:12">
      <c r="A38" s="137"/>
      <c r="B38" s="14">
        <v>8</v>
      </c>
      <c r="C38" s="157"/>
      <c r="D38" s="157"/>
      <c r="E38" s="158"/>
      <c r="F38" s="4"/>
      <c r="G38" s="4" t="s">
        <v>28</v>
      </c>
      <c r="H38" s="4"/>
      <c r="I38" s="36"/>
      <c r="J38" s="31">
        <f>15750+7375-15127</f>
        <v>7998</v>
      </c>
      <c r="K38" s="4" t="s">
        <v>19</v>
      </c>
      <c r="L38" s="25"/>
    </row>
    <row r="39" spans="1:12">
      <c r="A39" s="137"/>
      <c r="B39" s="14">
        <v>9</v>
      </c>
      <c r="C39" s="157"/>
      <c r="D39" s="157"/>
      <c r="E39" s="158"/>
      <c r="F39" s="21"/>
      <c r="G39" s="4" t="s">
        <v>56</v>
      </c>
      <c r="H39" s="4"/>
      <c r="I39" s="36"/>
      <c r="J39" s="31">
        <f>15750+7375-7827</f>
        <v>15298</v>
      </c>
      <c r="K39" s="4" t="s">
        <v>19</v>
      </c>
      <c r="L39" s="25"/>
    </row>
    <row r="40" spans="1:12">
      <c r="A40" s="137"/>
      <c r="B40" s="14">
        <v>11</v>
      </c>
      <c r="C40" s="154" t="s">
        <v>23</v>
      </c>
      <c r="D40" s="6">
        <v>20240301006</v>
      </c>
      <c r="E40" s="140" t="s">
        <v>44</v>
      </c>
      <c r="F40" s="6">
        <v>3.05</v>
      </c>
      <c r="G40" s="140" t="s">
        <v>17</v>
      </c>
      <c r="H40" s="4"/>
      <c r="I40" s="36"/>
      <c r="J40" s="144">
        <f>64219-29675-34090-24829+85800-34090-24829</f>
        <v>2506</v>
      </c>
      <c r="K40" s="140" t="s">
        <v>19</v>
      </c>
      <c r="L40" s="25"/>
    </row>
    <row r="41" spans="1:12">
      <c r="A41" s="137"/>
      <c r="B41" s="14">
        <v>12</v>
      </c>
      <c r="C41" s="156"/>
      <c r="D41" s="4">
        <v>20240301007</v>
      </c>
      <c r="E41" s="142"/>
      <c r="F41" s="4"/>
      <c r="G41" s="142"/>
      <c r="H41" s="4"/>
      <c r="I41" s="36"/>
      <c r="J41" s="146"/>
      <c r="K41" s="142"/>
      <c r="L41" s="39"/>
    </row>
    <row r="42" spans="1:12">
      <c r="A42" s="137"/>
      <c r="B42" s="14">
        <v>13</v>
      </c>
      <c r="C42" s="114"/>
      <c r="D42" s="4"/>
      <c r="E42" s="113"/>
      <c r="F42" s="4"/>
      <c r="G42" s="113"/>
      <c r="H42" s="4"/>
      <c r="I42" s="36"/>
      <c r="J42" s="31"/>
      <c r="K42" s="113"/>
      <c r="L42" s="39"/>
    </row>
    <row r="43" spans="1:12">
      <c r="A43" s="137"/>
      <c r="B43" s="14">
        <v>14</v>
      </c>
      <c r="C43" s="114"/>
      <c r="D43" s="4"/>
      <c r="E43" s="113"/>
      <c r="F43" s="4"/>
      <c r="G43" s="113"/>
      <c r="H43" s="4"/>
      <c r="I43" s="36"/>
      <c r="J43" s="31"/>
      <c r="K43" s="113"/>
      <c r="L43" s="39"/>
    </row>
    <row r="44" spans="1:12" ht="15.75" thickBot="1">
      <c r="A44" s="138"/>
      <c r="B44" s="11">
        <v>15</v>
      </c>
      <c r="C44" s="11"/>
      <c r="D44" s="11"/>
      <c r="E44" s="11"/>
      <c r="F44" s="11"/>
      <c r="G44" s="11"/>
      <c r="H44" s="11"/>
      <c r="I44" s="41"/>
      <c r="J44" s="41"/>
      <c r="K44" s="11"/>
      <c r="L44" s="18"/>
    </row>
    <row r="45" spans="1:12">
      <c r="A45" s="139" t="s">
        <v>34</v>
      </c>
      <c r="B45" s="14">
        <v>1</v>
      </c>
      <c r="C45" s="143" t="s">
        <v>37</v>
      </c>
      <c r="D45" s="143">
        <v>20240217007</v>
      </c>
      <c r="E45" s="143" t="s">
        <v>38</v>
      </c>
      <c r="F45" s="20"/>
      <c r="G45" s="20" t="s">
        <v>57</v>
      </c>
      <c r="H45" s="14"/>
      <c r="I45" s="42"/>
      <c r="J45" s="42">
        <f>78750-27125</f>
        <v>51625</v>
      </c>
      <c r="K45" s="6" t="s">
        <v>19</v>
      </c>
      <c r="L45" s="35"/>
    </row>
    <row r="46" spans="1:12">
      <c r="A46" s="137"/>
      <c r="B46" s="14">
        <v>2</v>
      </c>
      <c r="C46" s="142"/>
      <c r="D46" s="142"/>
      <c r="E46" s="142"/>
      <c r="F46" s="6"/>
      <c r="G46" s="6" t="s">
        <v>17</v>
      </c>
      <c r="H46" s="6"/>
      <c r="I46" s="30"/>
      <c r="J46" s="30">
        <f>78750-4151</f>
        <v>74599</v>
      </c>
      <c r="K46" s="6" t="s">
        <v>19</v>
      </c>
      <c r="L46" s="25"/>
    </row>
    <row r="47" spans="1:12">
      <c r="A47" s="137"/>
      <c r="B47" s="14">
        <v>3</v>
      </c>
      <c r="C47" s="6"/>
      <c r="D47" s="6"/>
      <c r="E47" s="6"/>
      <c r="F47" s="6"/>
      <c r="G47" s="6"/>
      <c r="H47" s="6"/>
      <c r="I47" s="30"/>
      <c r="J47" s="30"/>
      <c r="K47" s="4"/>
      <c r="L47" s="25"/>
    </row>
    <row r="48" spans="1:12">
      <c r="A48" s="137"/>
      <c r="B48" s="14">
        <v>4</v>
      </c>
      <c r="C48" s="6"/>
      <c r="D48" s="6"/>
      <c r="E48" s="6"/>
      <c r="F48" s="6"/>
      <c r="G48" s="6"/>
      <c r="H48" s="6"/>
      <c r="I48" s="30"/>
      <c r="J48" s="30"/>
      <c r="K48" s="4"/>
      <c r="L48" s="25"/>
    </row>
    <row r="49" spans="1:12">
      <c r="A49" s="137"/>
      <c r="B49" s="14">
        <v>5</v>
      </c>
      <c r="C49" s="22"/>
      <c r="D49" s="4"/>
      <c r="E49" s="4"/>
      <c r="F49" s="4"/>
      <c r="G49" s="4"/>
      <c r="H49" s="4"/>
      <c r="I49" s="36"/>
      <c r="J49" s="36"/>
      <c r="K49" s="4"/>
      <c r="L49" s="25"/>
    </row>
    <row r="50" spans="1:12">
      <c r="A50" s="137"/>
      <c r="B50" s="14">
        <v>6</v>
      </c>
      <c r="C50" s="22"/>
      <c r="D50" s="10"/>
      <c r="E50" s="4"/>
      <c r="F50" s="4"/>
      <c r="G50" s="4"/>
      <c r="H50" s="4"/>
      <c r="I50" s="40"/>
      <c r="J50" s="40"/>
      <c r="K50" s="4"/>
      <c r="L50" s="25"/>
    </row>
    <row r="51" spans="1:12">
      <c r="A51" s="137"/>
      <c r="B51" s="14">
        <v>7</v>
      </c>
      <c r="C51" s="22"/>
      <c r="D51" s="10"/>
      <c r="E51" s="4"/>
      <c r="F51" s="4"/>
      <c r="G51" s="4"/>
      <c r="H51" s="4"/>
      <c r="I51" s="40"/>
      <c r="J51" s="40"/>
      <c r="K51" s="4"/>
      <c r="L51" s="25"/>
    </row>
    <row r="52" spans="1:12">
      <c r="A52" s="137"/>
      <c r="B52" s="14">
        <v>8</v>
      </c>
      <c r="C52" s="22"/>
      <c r="D52" s="10"/>
      <c r="E52" s="4"/>
      <c r="F52" s="4"/>
      <c r="G52" s="4"/>
      <c r="H52" s="4"/>
      <c r="I52" s="40"/>
      <c r="J52" s="40"/>
      <c r="K52" s="4"/>
      <c r="L52" s="25"/>
    </row>
    <row r="53" spans="1:12">
      <c r="A53" s="137"/>
      <c r="B53" s="14">
        <v>9</v>
      </c>
      <c r="C53" s="22"/>
      <c r="D53" s="10"/>
      <c r="E53" s="4"/>
      <c r="F53" s="4"/>
      <c r="G53" s="4"/>
      <c r="H53" s="4"/>
      <c r="I53" s="40"/>
      <c r="J53" s="40"/>
      <c r="K53" s="4"/>
      <c r="L53" s="25"/>
    </row>
    <row r="54" spans="1:12">
      <c r="A54" s="137"/>
      <c r="B54" s="14">
        <v>10</v>
      </c>
      <c r="C54" s="22"/>
      <c r="D54" s="10"/>
      <c r="E54" s="4"/>
      <c r="F54" s="4"/>
      <c r="G54" s="4"/>
      <c r="H54" s="4"/>
      <c r="I54" s="40"/>
      <c r="J54" s="40"/>
      <c r="K54" s="4"/>
      <c r="L54" s="25"/>
    </row>
    <row r="55" spans="1:12">
      <c r="A55" s="137"/>
      <c r="B55" s="14">
        <v>11</v>
      </c>
      <c r="C55" s="4"/>
      <c r="D55" s="25"/>
      <c r="E55" s="4"/>
      <c r="F55" s="4"/>
      <c r="G55" s="4"/>
      <c r="H55" s="4"/>
      <c r="I55" s="36"/>
      <c r="J55" s="36"/>
      <c r="K55" s="4"/>
      <c r="L55" s="25"/>
    </row>
    <row r="56" spans="1:12" ht="15.75" thickBot="1">
      <c r="A56" s="138"/>
      <c r="B56" s="11">
        <v>12</v>
      </c>
      <c r="C56" s="11"/>
      <c r="D56" s="11"/>
      <c r="E56" s="11"/>
      <c r="F56" s="11"/>
      <c r="G56" s="11"/>
      <c r="H56" s="11"/>
      <c r="I56" s="41"/>
      <c r="J56" s="41"/>
      <c r="K56" s="11"/>
      <c r="L56" s="18"/>
    </row>
    <row r="57" spans="1:12" ht="15" customHeight="1">
      <c r="A57" s="148" t="s">
        <v>35</v>
      </c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</row>
    <row r="58" spans="1:12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</row>
    <row r="59" spans="1:12" ht="15" customHeight="1">
      <c r="A59" s="150" t="s">
        <v>36</v>
      </c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</row>
    <row r="60" spans="1:12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</row>
    <row r="61" spans="1:12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</row>
    <row r="62" spans="1:12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</row>
    <row r="63" spans="1:12" ht="16.5" customHeight="1"/>
    <row r="116" ht="15" customHeight="1"/>
    <row r="117" ht="15" customHeight="1"/>
    <row r="118" ht="15" customHeight="1"/>
  </sheetData>
  <mergeCells count="37">
    <mergeCell ref="A57:L58"/>
    <mergeCell ref="A59:L61"/>
    <mergeCell ref="C10:C13"/>
    <mergeCell ref="D10:D13"/>
    <mergeCell ref="E10:E13"/>
    <mergeCell ref="E15:E18"/>
    <mergeCell ref="D15:D18"/>
    <mergeCell ref="C15:C18"/>
    <mergeCell ref="J40:J41"/>
    <mergeCell ref="K40:K41"/>
    <mergeCell ref="A45:A56"/>
    <mergeCell ref="C45:C46"/>
    <mergeCell ref="D45:D46"/>
    <mergeCell ref="E45:E46"/>
    <mergeCell ref="F34:F36"/>
    <mergeCell ref="H34:H36"/>
    <mergeCell ref="G40:G41"/>
    <mergeCell ref="A19:A31"/>
    <mergeCell ref="A32:A44"/>
    <mergeCell ref="C32:C33"/>
    <mergeCell ref="D32:D33"/>
    <mergeCell ref="E32:E33"/>
    <mergeCell ref="C34:C36"/>
    <mergeCell ref="D34:D36"/>
    <mergeCell ref="E34:E36"/>
    <mergeCell ref="C37:C39"/>
    <mergeCell ref="D37:D39"/>
    <mergeCell ref="E37:E39"/>
    <mergeCell ref="C40:C41"/>
    <mergeCell ref="E40:E41"/>
    <mergeCell ref="A1:L1"/>
    <mergeCell ref="A2:L2"/>
    <mergeCell ref="J4:L4"/>
    <mergeCell ref="A6:A18"/>
    <mergeCell ref="C6:C9"/>
    <mergeCell ref="D6:D9"/>
    <mergeCell ref="E6:E9"/>
  </mergeCells>
  <pageMargins left="0.55118110236220474" right="0.39370078740157483" top="0.31496062992125984" bottom="0.31496062992125984" header="0.31496062992125984" footer="0.31496062992125984"/>
  <pageSetup paperSize="9" scale="84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zoomScaleNormal="100" workbookViewId="0">
      <selection activeCell="J5" sqref="J5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7109375" style="1" customWidth="1"/>
    <col min="5" max="5" width="21.140625" style="1" customWidth="1"/>
    <col min="6" max="6" width="14.140625" style="1" hidden="1" customWidth="1"/>
    <col min="7" max="7" width="14.140625" style="1" customWidth="1"/>
    <col min="8" max="8" width="15.5703125" style="1" hidden="1" customWidth="1"/>
    <col min="9" max="9" width="8.28515625" style="1" hidden="1" customWidth="1"/>
    <col min="10" max="10" width="10.28515625" style="1" customWidth="1"/>
    <col min="11" max="11" width="5.42578125" style="1" customWidth="1"/>
    <col min="12" max="12" width="23.7109375" style="1" customWidth="1"/>
    <col min="13" max="13" width="9" style="1"/>
    <col min="14" max="14" width="0" style="1" hidden="1" customWidth="1"/>
    <col min="15" max="16384" width="9" style="1"/>
  </cols>
  <sheetData>
    <row r="1" spans="1:14" ht="18" customHeight="1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27"/>
      <c r="N1" s="27"/>
    </row>
    <row r="2" spans="1:14" ht="18.75">
      <c r="A2" s="135" t="s">
        <v>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28"/>
      <c r="N2" s="28"/>
    </row>
    <row r="3" spans="1:14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8.75">
      <c r="A4" s="2"/>
      <c r="B4" s="2"/>
      <c r="C4" s="2"/>
      <c r="D4" s="2"/>
      <c r="E4" s="2"/>
      <c r="F4" s="2"/>
      <c r="G4" s="2"/>
      <c r="H4" s="2"/>
      <c r="J4" s="159" t="s">
        <v>73</v>
      </c>
      <c r="K4" s="159"/>
      <c r="L4" s="159"/>
      <c r="M4" s="2"/>
      <c r="N4" s="2"/>
    </row>
    <row r="5" spans="1:14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11</v>
      </c>
      <c r="K5" s="3" t="s">
        <v>12</v>
      </c>
      <c r="L5" s="3" t="s">
        <v>13</v>
      </c>
    </row>
    <row r="6" spans="1:14">
      <c r="A6" s="136" t="s">
        <v>14</v>
      </c>
      <c r="B6" s="4">
        <v>1</v>
      </c>
      <c r="C6" s="140" t="s">
        <v>23</v>
      </c>
      <c r="D6" s="140">
        <v>20240207005</v>
      </c>
      <c r="E6" s="140" t="s">
        <v>24</v>
      </c>
      <c r="F6" s="6"/>
      <c r="G6" s="7" t="s">
        <v>25</v>
      </c>
      <c r="H6" s="4"/>
      <c r="I6" s="36"/>
      <c r="J6" s="31">
        <f>109940-35393-9121-4389-32874+50000-15398-10920-16080-6765+50000-35131-43467+65750</f>
        <v>66152</v>
      </c>
      <c r="K6" s="6" t="s">
        <v>19</v>
      </c>
      <c r="L6" s="25"/>
    </row>
    <row r="7" spans="1:14">
      <c r="A7" s="137"/>
      <c r="B7" s="4">
        <v>2</v>
      </c>
      <c r="C7" s="141"/>
      <c r="D7" s="141"/>
      <c r="E7" s="141"/>
      <c r="F7" s="6"/>
      <c r="G7" s="8" t="s">
        <v>27</v>
      </c>
      <c r="H7" s="4"/>
      <c r="I7" s="36"/>
      <c r="J7" s="31">
        <f>104549-27382-43334+50000-35605+50000-43902-17553+65750</f>
        <v>102523</v>
      </c>
      <c r="K7" s="6" t="s">
        <v>19</v>
      </c>
      <c r="L7" s="25"/>
    </row>
    <row r="8" spans="1:14">
      <c r="A8" s="137"/>
      <c r="B8" s="4">
        <v>3</v>
      </c>
      <c r="C8" s="141"/>
      <c r="D8" s="141"/>
      <c r="E8" s="141"/>
      <c r="F8" s="6"/>
      <c r="G8" s="6" t="s">
        <v>17</v>
      </c>
      <c r="H8" s="4"/>
      <c r="I8" s="36"/>
      <c r="J8" s="31">
        <f>93922-53172-40084+50000-48459+50000-61426-24748+65750</f>
        <v>31783</v>
      </c>
      <c r="K8" s="6" t="s">
        <v>19</v>
      </c>
      <c r="L8" s="25"/>
    </row>
    <row r="9" spans="1:14">
      <c r="A9" s="137"/>
      <c r="B9" s="4">
        <v>4</v>
      </c>
      <c r="C9" s="142"/>
      <c r="D9" s="141"/>
      <c r="E9" s="141"/>
      <c r="F9" s="6"/>
      <c r="G9" s="6" t="s">
        <v>28</v>
      </c>
      <c r="H9" s="6"/>
      <c r="I9" s="30"/>
      <c r="J9" s="120">
        <f>83923-14053-33831+50000-17433-46717+50000-29860-11480+65750-29860-11480-34445</f>
        <v>20514</v>
      </c>
      <c r="K9" s="6" t="s">
        <v>19</v>
      </c>
      <c r="L9" s="25"/>
    </row>
    <row r="10" spans="1:14">
      <c r="A10" s="137"/>
      <c r="B10" s="4">
        <v>5</v>
      </c>
      <c r="C10" s="158" t="s">
        <v>15</v>
      </c>
      <c r="D10" s="140">
        <v>20240124003</v>
      </c>
      <c r="E10" s="140" t="s">
        <v>48</v>
      </c>
      <c r="F10" s="4">
        <v>0.91500000000000004</v>
      </c>
      <c r="G10" s="121" t="s">
        <v>17</v>
      </c>
      <c r="H10" s="4"/>
      <c r="I10" s="36"/>
      <c r="J10" s="31">
        <f>67181-15906+37900-9256-23300+36764-36245-7153</f>
        <v>49985</v>
      </c>
      <c r="K10" s="6" t="s">
        <v>19</v>
      </c>
      <c r="L10" s="25"/>
    </row>
    <row r="11" spans="1:14">
      <c r="A11" s="137"/>
      <c r="B11" s="4">
        <v>6</v>
      </c>
      <c r="C11" s="158"/>
      <c r="D11" s="141"/>
      <c r="E11" s="141"/>
      <c r="F11" s="4">
        <v>3.05</v>
      </c>
      <c r="G11" s="121" t="s">
        <v>22</v>
      </c>
      <c r="H11" s="121"/>
      <c r="I11" s="31"/>
      <c r="J11" s="31">
        <f>75245-49729+37900-15417-32437+36764</f>
        <v>52326</v>
      </c>
      <c r="K11" s="6" t="s">
        <v>19</v>
      </c>
      <c r="L11" s="25"/>
    </row>
    <row r="12" spans="1:14">
      <c r="A12" s="137"/>
      <c r="B12" s="4">
        <v>7</v>
      </c>
      <c r="C12" s="158"/>
      <c r="D12" s="141"/>
      <c r="E12" s="141"/>
      <c r="F12" s="4">
        <v>0.91500000000000004</v>
      </c>
      <c r="G12" s="121" t="s">
        <v>25</v>
      </c>
      <c r="H12" s="4"/>
      <c r="I12" s="36"/>
      <c r="J12" s="31">
        <f>39472-15663-33423+37900-24117+36764</f>
        <v>40933</v>
      </c>
      <c r="K12" s="6" t="s">
        <v>19</v>
      </c>
      <c r="L12" s="25"/>
    </row>
    <row r="13" spans="1:14">
      <c r="A13" s="137"/>
      <c r="B13" s="4">
        <v>8</v>
      </c>
      <c r="C13" s="158"/>
      <c r="D13" s="142"/>
      <c r="E13" s="142"/>
      <c r="F13" s="4">
        <v>3.05</v>
      </c>
      <c r="G13" s="121" t="s">
        <v>27</v>
      </c>
      <c r="H13" s="4"/>
      <c r="I13" s="36"/>
      <c r="J13" s="31">
        <f>68792-39075-28617+37900-5529+36764</f>
        <v>70235</v>
      </c>
      <c r="K13" s="6" t="s">
        <v>19</v>
      </c>
      <c r="L13" s="25"/>
    </row>
    <row r="14" spans="1:14">
      <c r="A14" s="137"/>
      <c r="B14" s="4">
        <v>9</v>
      </c>
      <c r="C14" s="122"/>
      <c r="D14" s="4">
        <v>20240130001</v>
      </c>
      <c r="E14" s="4" t="s">
        <v>46</v>
      </c>
      <c r="F14" s="4">
        <v>1.83</v>
      </c>
      <c r="G14" s="121" t="s">
        <v>17</v>
      </c>
      <c r="H14" s="4"/>
      <c r="I14" s="36"/>
      <c r="J14" s="31">
        <f>92335-19017-51537</f>
        <v>21781</v>
      </c>
      <c r="K14" s="6" t="s">
        <v>19</v>
      </c>
      <c r="L14" s="25"/>
    </row>
    <row r="15" spans="1:14">
      <c r="A15" s="137"/>
      <c r="B15" s="4">
        <v>10</v>
      </c>
      <c r="C15" s="158" t="s">
        <v>15</v>
      </c>
      <c r="D15" s="140">
        <v>20240207009</v>
      </c>
      <c r="E15" s="140" t="s">
        <v>16</v>
      </c>
      <c r="F15" s="4"/>
      <c r="G15" s="121" t="s">
        <v>17</v>
      </c>
      <c r="H15" s="4"/>
      <c r="I15" s="36"/>
      <c r="J15" s="31">
        <v>21225</v>
      </c>
      <c r="K15" s="6" t="s">
        <v>19</v>
      </c>
      <c r="L15" s="25"/>
    </row>
    <row r="16" spans="1:14">
      <c r="A16" s="137"/>
      <c r="B16" s="4">
        <v>11</v>
      </c>
      <c r="C16" s="158"/>
      <c r="D16" s="141"/>
      <c r="E16" s="141"/>
      <c r="F16" s="124"/>
      <c r="G16" s="121" t="s">
        <v>22</v>
      </c>
      <c r="H16" s="124"/>
      <c r="I16" s="124"/>
      <c r="J16" s="31">
        <v>21225</v>
      </c>
      <c r="K16" s="6" t="s">
        <v>19</v>
      </c>
      <c r="L16" s="25"/>
    </row>
    <row r="17" spans="1:12">
      <c r="A17" s="137"/>
      <c r="B17" s="4">
        <v>12</v>
      </c>
      <c r="C17" s="158"/>
      <c r="D17" s="141"/>
      <c r="E17" s="141"/>
      <c r="F17" s="4"/>
      <c r="G17" s="121" t="s">
        <v>25</v>
      </c>
      <c r="H17" s="4"/>
      <c r="I17" s="36"/>
      <c r="J17" s="31">
        <f>21225-16000</f>
        <v>5225</v>
      </c>
      <c r="K17" s="6" t="s">
        <v>19</v>
      </c>
      <c r="L17" s="39"/>
    </row>
    <row r="18" spans="1:12" ht="15.75" thickBot="1">
      <c r="A18" s="138"/>
      <c r="B18" s="11">
        <v>13</v>
      </c>
      <c r="C18" s="161"/>
      <c r="D18" s="160"/>
      <c r="E18" s="160"/>
      <c r="F18" s="18"/>
      <c r="G18" s="73" t="s">
        <v>27</v>
      </c>
      <c r="H18" s="18"/>
      <c r="I18" s="18"/>
      <c r="J18" s="74">
        <f>21225-18970</f>
        <v>2255</v>
      </c>
      <c r="K18" s="11" t="s">
        <v>19</v>
      </c>
      <c r="L18" s="18"/>
    </row>
    <row r="19" spans="1:12">
      <c r="A19" s="139" t="s">
        <v>29</v>
      </c>
      <c r="B19" s="14">
        <v>1</v>
      </c>
      <c r="C19" s="71"/>
      <c r="D19" s="20"/>
      <c r="E19" s="20"/>
      <c r="F19" s="20"/>
      <c r="G19" s="75"/>
      <c r="H19" s="14"/>
      <c r="I19" s="56"/>
      <c r="J19" s="76"/>
      <c r="K19" s="20"/>
      <c r="L19" s="35"/>
    </row>
    <row r="20" spans="1:12">
      <c r="A20" s="137"/>
      <c r="B20" s="4">
        <v>2</v>
      </c>
      <c r="C20" s="5"/>
      <c r="D20" s="8"/>
      <c r="E20" s="10"/>
      <c r="F20" s="6"/>
      <c r="G20" s="55"/>
      <c r="H20" s="4"/>
      <c r="I20" s="36"/>
      <c r="J20" s="78"/>
      <c r="K20" s="6"/>
      <c r="L20" s="25"/>
    </row>
    <row r="21" spans="1:12">
      <c r="A21" s="137"/>
      <c r="B21" s="4">
        <v>3</v>
      </c>
      <c r="C21" s="5"/>
      <c r="D21" s="6"/>
      <c r="E21" s="6"/>
      <c r="F21" s="6"/>
      <c r="G21" s="55"/>
      <c r="H21" s="4"/>
      <c r="I21" s="36"/>
      <c r="J21" s="78"/>
      <c r="K21" s="6"/>
      <c r="L21" s="25"/>
    </row>
    <row r="22" spans="1:12">
      <c r="A22" s="137"/>
      <c r="B22" s="4">
        <v>4</v>
      </c>
      <c r="C22" s="5"/>
      <c r="D22" s="8"/>
      <c r="E22" s="10"/>
      <c r="F22" s="6"/>
      <c r="G22" s="55"/>
      <c r="H22" s="4"/>
      <c r="I22" s="36"/>
      <c r="J22" s="78"/>
      <c r="K22" s="6"/>
      <c r="L22" s="25"/>
    </row>
    <row r="23" spans="1:12">
      <c r="A23" s="137"/>
      <c r="B23" s="4">
        <v>5</v>
      </c>
      <c r="C23" s="5"/>
      <c r="D23" s="4"/>
      <c r="E23" s="4"/>
      <c r="F23" s="6"/>
      <c r="G23" s="121"/>
      <c r="H23" s="4"/>
      <c r="I23" s="36"/>
      <c r="J23" s="31"/>
      <c r="K23" s="6"/>
      <c r="L23" s="25"/>
    </row>
    <row r="24" spans="1:12">
      <c r="A24" s="137"/>
      <c r="B24" s="4">
        <v>6</v>
      </c>
      <c r="C24" s="77"/>
      <c r="D24" s="6"/>
      <c r="E24" s="55"/>
      <c r="F24" s="6"/>
      <c r="G24" s="55"/>
      <c r="H24" s="4"/>
      <c r="I24" s="36"/>
      <c r="J24" s="78"/>
      <c r="K24" s="55"/>
      <c r="L24" s="25"/>
    </row>
    <row r="25" spans="1:12">
      <c r="A25" s="137"/>
      <c r="B25" s="4">
        <v>7</v>
      </c>
      <c r="C25" s="77"/>
      <c r="D25" s="4"/>
      <c r="E25" s="55"/>
      <c r="F25" s="4"/>
      <c r="G25" s="55"/>
      <c r="H25" s="4"/>
      <c r="I25" s="36"/>
      <c r="J25" s="78"/>
      <c r="K25" s="55"/>
      <c r="L25" s="25"/>
    </row>
    <row r="26" spans="1:12">
      <c r="A26" s="137"/>
      <c r="B26" s="4">
        <v>8</v>
      </c>
      <c r="C26" s="4"/>
      <c r="D26" s="4"/>
      <c r="E26" s="4"/>
      <c r="F26" s="4"/>
      <c r="G26" s="4"/>
      <c r="H26" s="4"/>
      <c r="I26" s="36"/>
      <c r="J26" s="36"/>
      <c r="K26" s="4"/>
      <c r="L26" s="25"/>
    </row>
    <row r="27" spans="1:12">
      <c r="A27" s="137"/>
      <c r="B27" s="4">
        <v>9</v>
      </c>
      <c r="C27" s="4"/>
      <c r="D27" s="4"/>
      <c r="E27" s="4"/>
      <c r="F27" s="4"/>
      <c r="G27" s="4"/>
      <c r="H27" s="4"/>
      <c r="I27" s="36"/>
      <c r="J27" s="36"/>
      <c r="K27" s="4"/>
      <c r="L27" s="25"/>
    </row>
    <row r="28" spans="1:12">
      <c r="A28" s="137"/>
      <c r="B28" s="4">
        <v>10</v>
      </c>
      <c r="C28" s="4"/>
      <c r="D28" s="121"/>
      <c r="E28" s="4"/>
      <c r="F28" s="4"/>
      <c r="G28" s="4"/>
      <c r="H28" s="4"/>
      <c r="I28" s="37"/>
      <c r="J28" s="37"/>
      <c r="K28" s="4"/>
      <c r="L28" s="25"/>
    </row>
    <row r="29" spans="1:12">
      <c r="A29" s="137"/>
      <c r="B29" s="4">
        <v>11</v>
      </c>
      <c r="C29" s="4"/>
      <c r="D29" s="4"/>
      <c r="E29" s="4"/>
      <c r="F29" s="4"/>
      <c r="G29" s="4"/>
      <c r="H29" s="4"/>
      <c r="I29" s="36"/>
      <c r="J29" s="36"/>
      <c r="K29" s="4"/>
      <c r="L29" s="25"/>
    </row>
    <row r="30" spans="1:12">
      <c r="A30" s="137"/>
      <c r="B30" s="4">
        <v>12</v>
      </c>
      <c r="C30" s="6"/>
      <c r="D30" s="6"/>
      <c r="E30" s="6"/>
      <c r="F30" s="6"/>
      <c r="G30" s="6"/>
      <c r="H30" s="6"/>
      <c r="I30" s="30"/>
      <c r="J30" s="30"/>
      <c r="K30" s="6"/>
      <c r="L30" s="39"/>
    </row>
    <row r="31" spans="1:12" ht="15.75" thickBot="1">
      <c r="A31" s="138"/>
      <c r="B31" s="11">
        <v>13</v>
      </c>
      <c r="C31" s="18"/>
      <c r="D31" s="18"/>
      <c r="E31" s="18"/>
      <c r="F31" s="18"/>
      <c r="G31" s="18"/>
      <c r="H31" s="18"/>
      <c r="I31" s="38"/>
      <c r="J31" s="38"/>
      <c r="K31" s="18"/>
      <c r="L31" s="18"/>
    </row>
    <row r="32" spans="1:12">
      <c r="A32" s="137" t="s">
        <v>31</v>
      </c>
      <c r="B32" s="14">
        <v>1</v>
      </c>
      <c r="C32" s="143" t="s">
        <v>23</v>
      </c>
      <c r="D32" s="143">
        <v>20240206022</v>
      </c>
      <c r="E32" s="143" t="s">
        <v>40</v>
      </c>
      <c r="F32" s="119"/>
      <c r="G32" s="14" t="s">
        <v>25</v>
      </c>
      <c r="H32" s="119" t="s">
        <v>33</v>
      </c>
      <c r="I32" s="56">
        <f t="shared" ref="I32:I36" si="0">95877*$F$32</f>
        <v>0</v>
      </c>
      <c r="J32" s="56">
        <f>110969-30971-26814-20779-33630+47700</f>
        <v>46475</v>
      </c>
      <c r="K32" s="14" t="s">
        <v>19</v>
      </c>
      <c r="L32" s="35"/>
    </row>
    <row r="33" spans="1:12">
      <c r="A33" s="137"/>
      <c r="B33" s="14">
        <v>3</v>
      </c>
      <c r="C33" s="141"/>
      <c r="D33" s="141"/>
      <c r="E33" s="141"/>
      <c r="F33" s="118"/>
      <c r="G33" s="6" t="s">
        <v>55</v>
      </c>
      <c r="H33" s="118"/>
      <c r="I33" s="30">
        <f t="shared" si="0"/>
        <v>0</v>
      </c>
      <c r="J33" s="30">
        <f>112676-37832-35233-30193-11499+47700</f>
        <v>45619</v>
      </c>
      <c r="K33" s="6" t="s">
        <v>19</v>
      </c>
      <c r="L33" s="39"/>
    </row>
    <row r="34" spans="1:12">
      <c r="A34" s="137"/>
      <c r="B34" s="14">
        <v>4</v>
      </c>
      <c r="C34" s="157" t="s">
        <v>23</v>
      </c>
      <c r="D34" s="157">
        <v>20240202002</v>
      </c>
      <c r="E34" s="157" t="s">
        <v>32</v>
      </c>
      <c r="F34" s="157">
        <v>1.59</v>
      </c>
      <c r="G34" s="4" t="s">
        <v>25</v>
      </c>
      <c r="H34" s="157" t="s">
        <v>33</v>
      </c>
      <c r="I34" s="36">
        <f t="shared" si="0"/>
        <v>0</v>
      </c>
      <c r="J34" s="36">
        <f>35096+159000-31353-45519-83790-18578</f>
        <v>14856</v>
      </c>
      <c r="K34" s="4" t="s">
        <v>19</v>
      </c>
      <c r="L34" s="25"/>
    </row>
    <row r="35" spans="1:12">
      <c r="A35" s="137"/>
      <c r="B35" s="14">
        <v>5</v>
      </c>
      <c r="C35" s="157"/>
      <c r="D35" s="157"/>
      <c r="E35" s="157"/>
      <c r="F35" s="157"/>
      <c r="G35" s="10" t="s">
        <v>27</v>
      </c>
      <c r="H35" s="157"/>
      <c r="I35" s="36">
        <f t="shared" si="0"/>
        <v>0</v>
      </c>
      <c r="J35" s="36">
        <f>92865</f>
        <v>92865</v>
      </c>
      <c r="K35" s="4" t="s">
        <v>19</v>
      </c>
      <c r="L35" s="25"/>
    </row>
    <row r="36" spans="1:12">
      <c r="A36" s="137"/>
      <c r="B36" s="14">
        <v>6</v>
      </c>
      <c r="C36" s="157"/>
      <c r="D36" s="157"/>
      <c r="E36" s="157"/>
      <c r="F36" s="157"/>
      <c r="G36" s="4" t="s">
        <v>17</v>
      </c>
      <c r="H36" s="157"/>
      <c r="I36" s="36">
        <f t="shared" si="0"/>
        <v>0</v>
      </c>
      <c r="J36" s="36">
        <f>36751+159000-31895-16858-31895-16858</f>
        <v>98245</v>
      </c>
      <c r="K36" s="4" t="s">
        <v>19</v>
      </c>
      <c r="L36" s="25"/>
    </row>
    <row r="37" spans="1:12">
      <c r="A37" s="137"/>
      <c r="B37" s="14">
        <v>7</v>
      </c>
      <c r="C37" s="157" t="s">
        <v>37</v>
      </c>
      <c r="D37" s="157">
        <v>20240217007</v>
      </c>
      <c r="E37" s="158" t="s">
        <v>42</v>
      </c>
      <c r="F37" s="21"/>
      <c r="G37" s="4" t="s">
        <v>25</v>
      </c>
      <c r="H37" s="21"/>
      <c r="I37" s="21"/>
      <c r="J37" s="31">
        <f>15750+7375</f>
        <v>23125</v>
      </c>
      <c r="K37" s="4" t="s">
        <v>19</v>
      </c>
      <c r="L37" s="25"/>
    </row>
    <row r="38" spans="1:12">
      <c r="A38" s="137"/>
      <c r="B38" s="14">
        <v>8</v>
      </c>
      <c r="C38" s="157"/>
      <c r="D38" s="157"/>
      <c r="E38" s="158"/>
      <c r="F38" s="4"/>
      <c r="G38" s="4" t="s">
        <v>28</v>
      </c>
      <c r="H38" s="4"/>
      <c r="I38" s="36"/>
      <c r="J38" s="31">
        <f>15750+7375-15127</f>
        <v>7998</v>
      </c>
      <c r="K38" s="4" t="s">
        <v>19</v>
      </c>
      <c r="L38" s="25"/>
    </row>
    <row r="39" spans="1:12">
      <c r="A39" s="137"/>
      <c r="B39" s="14">
        <v>9</v>
      </c>
      <c r="C39" s="157"/>
      <c r="D39" s="157"/>
      <c r="E39" s="158"/>
      <c r="F39" s="21"/>
      <c r="G39" s="4" t="s">
        <v>56</v>
      </c>
      <c r="H39" s="4"/>
      <c r="I39" s="36"/>
      <c r="J39" s="31">
        <f>15750+7375-7827</f>
        <v>15298</v>
      </c>
      <c r="K39" s="4" t="s">
        <v>19</v>
      </c>
      <c r="L39" s="25"/>
    </row>
    <row r="40" spans="1:12">
      <c r="A40" s="137"/>
      <c r="B40" s="14">
        <v>11</v>
      </c>
      <c r="C40" s="154" t="s">
        <v>23</v>
      </c>
      <c r="D40" s="6">
        <v>20240301006</v>
      </c>
      <c r="E40" s="140" t="s">
        <v>44</v>
      </c>
      <c r="F40" s="6">
        <v>3.05</v>
      </c>
      <c r="G40" s="140" t="s">
        <v>17</v>
      </c>
      <c r="H40" s="4"/>
      <c r="I40" s="36"/>
      <c r="J40" s="144">
        <f>64219-29675-34090-24829+85800-34090-24829</f>
        <v>2506</v>
      </c>
      <c r="K40" s="140" t="s">
        <v>19</v>
      </c>
      <c r="L40" s="25"/>
    </row>
    <row r="41" spans="1:12">
      <c r="A41" s="137"/>
      <c r="B41" s="14">
        <v>12</v>
      </c>
      <c r="C41" s="156"/>
      <c r="D41" s="4">
        <v>20240301007</v>
      </c>
      <c r="E41" s="142"/>
      <c r="F41" s="4"/>
      <c r="G41" s="142"/>
      <c r="H41" s="4"/>
      <c r="I41" s="36"/>
      <c r="J41" s="146"/>
      <c r="K41" s="142"/>
      <c r="L41" s="39"/>
    </row>
    <row r="42" spans="1:12">
      <c r="A42" s="137"/>
      <c r="B42" s="14">
        <v>13</v>
      </c>
      <c r="C42" s="122"/>
      <c r="D42" s="4"/>
      <c r="E42" s="121"/>
      <c r="F42" s="4"/>
      <c r="G42" s="121"/>
      <c r="H42" s="4"/>
      <c r="I42" s="36"/>
      <c r="J42" s="31"/>
      <c r="K42" s="121"/>
      <c r="L42" s="39"/>
    </row>
    <row r="43" spans="1:12">
      <c r="A43" s="137"/>
      <c r="B43" s="14">
        <v>14</v>
      </c>
      <c r="C43" s="122"/>
      <c r="D43" s="4"/>
      <c r="E43" s="121"/>
      <c r="F43" s="4"/>
      <c r="G43" s="121"/>
      <c r="H43" s="4"/>
      <c r="I43" s="36"/>
      <c r="J43" s="31"/>
      <c r="K43" s="121"/>
      <c r="L43" s="39"/>
    </row>
    <row r="44" spans="1:12" ht="15.75" thickBot="1">
      <c r="A44" s="138"/>
      <c r="B44" s="11">
        <v>15</v>
      </c>
      <c r="C44" s="11"/>
      <c r="D44" s="11"/>
      <c r="E44" s="11"/>
      <c r="F44" s="11"/>
      <c r="G44" s="11"/>
      <c r="H44" s="11"/>
      <c r="I44" s="41"/>
      <c r="J44" s="41"/>
      <c r="K44" s="11"/>
      <c r="L44" s="18"/>
    </row>
    <row r="45" spans="1:12">
      <c r="A45" s="139" t="s">
        <v>34</v>
      </c>
      <c r="B45" s="14">
        <v>1</v>
      </c>
      <c r="C45" s="143" t="s">
        <v>37</v>
      </c>
      <c r="D45" s="143">
        <v>20240217007</v>
      </c>
      <c r="E45" s="143" t="s">
        <v>38</v>
      </c>
      <c r="F45" s="20"/>
      <c r="G45" s="20" t="s">
        <v>57</v>
      </c>
      <c r="H45" s="14"/>
      <c r="I45" s="42"/>
      <c r="J45" s="42">
        <f>78750-27125</f>
        <v>51625</v>
      </c>
      <c r="K45" s="6" t="s">
        <v>19</v>
      </c>
      <c r="L45" s="35"/>
    </row>
    <row r="46" spans="1:12">
      <c r="A46" s="137"/>
      <c r="B46" s="14">
        <v>2</v>
      </c>
      <c r="C46" s="142"/>
      <c r="D46" s="142"/>
      <c r="E46" s="142"/>
      <c r="F46" s="6"/>
      <c r="G46" s="6" t="s">
        <v>17</v>
      </c>
      <c r="H46" s="6"/>
      <c r="I46" s="30"/>
      <c r="J46" s="30">
        <f>78750-4151</f>
        <v>74599</v>
      </c>
      <c r="K46" s="6" t="s">
        <v>19</v>
      </c>
      <c r="L46" s="25"/>
    </row>
    <row r="47" spans="1:12">
      <c r="A47" s="137"/>
      <c r="B47" s="14">
        <v>3</v>
      </c>
      <c r="C47" s="6"/>
      <c r="D47" s="6"/>
      <c r="E47" s="6"/>
      <c r="F47" s="6"/>
      <c r="G47" s="6"/>
      <c r="H47" s="6"/>
      <c r="I47" s="30"/>
      <c r="J47" s="30"/>
      <c r="K47" s="4"/>
      <c r="L47" s="25"/>
    </row>
    <row r="48" spans="1:12">
      <c r="A48" s="137"/>
      <c r="B48" s="14">
        <v>4</v>
      </c>
      <c r="C48" s="6"/>
      <c r="D48" s="6"/>
      <c r="E48" s="6"/>
      <c r="F48" s="6"/>
      <c r="G48" s="6"/>
      <c r="H48" s="6"/>
      <c r="I48" s="30"/>
      <c r="J48" s="30"/>
      <c r="K48" s="4"/>
      <c r="L48" s="25"/>
    </row>
    <row r="49" spans="1:12">
      <c r="A49" s="137"/>
      <c r="B49" s="14">
        <v>5</v>
      </c>
      <c r="C49" s="22"/>
      <c r="D49" s="4"/>
      <c r="E49" s="4"/>
      <c r="F49" s="4"/>
      <c r="G49" s="4"/>
      <c r="H49" s="4"/>
      <c r="I49" s="36"/>
      <c r="J49" s="36"/>
      <c r="K49" s="4"/>
      <c r="L49" s="25"/>
    </row>
    <row r="50" spans="1:12">
      <c r="A50" s="137"/>
      <c r="B50" s="14">
        <v>6</v>
      </c>
      <c r="C50" s="22"/>
      <c r="D50" s="10"/>
      <c r="E50" s="4"/>
      <c r="F50" s="4"/>
      <c r="G50" s="4"/>
      <c r="H50" s="4"/>
      <c r="I50" s="40"/>
      <c r="J50" s="40"/>
      <c r="K50" s="4"/>
      <c r="L50" s="25"/>
    </row>
    <row r="51" spans="1:12">
      <c r="A51" s="137"/>
      <c r="B51" s="14">
        <v>7</v>
      </c>
      <c r="C51" s="22"/>
      <c r="D51" s="10"/>
      <c r="E51" s="4"/>
      <c r="F51" s="4"/>
      <c r="G51" s="4"/>
      <c r="H51" s="4"/>
      <c r="I51" s="40"/>
      <c r="J51" s="40"/>
      <c r="K51" s="4"/>
      <c r="L51" s="25"/>
    </row>
    <row r="52" spans="1:12">
      <c r="A52" s="137"/>
      <c r="B52" s="14">
        <v>8</v>
      </c>
      <c r="C52" s="22"/>
      <c r="D52" s="10"/>
      <c r="E52" s="4"/>
      <c r="F52" s="4"/>
      <c r="G52" s="4"/>
      <c r="H52" s="4"/>
      <c r="I52" s="40"/>
      <c r="J52" s="40"/>
      <c r="K52" s="4"/>
      <c r="L52" s="25"/>
    </row>
    <row r="53" spans="1:12">
      <c r="A53" s="137"/>
      <c r="B53" s="14">
        <v>9</v>
      </c>
      <c r="C53" s="22"/>
      <c r="D53" s="10"/>
      <c r="E53" s="4"/>
      <c r="F53" s="4"/>
      <c r="G53" s="4"/>
      <c r="H53" s="4"/>
      <c r="I53" s="40"/>
      <c r="J53" s="40"/>
      <c r="K53" s="4"/>
      <c r="L53" s="25"/>
    </row>
    <row r="54" spans="1:12">
      <c r="A54" s="137"/>
      <c r="B54" s="14">
        <v>10</v>
      </c>
      <c r="C54" s="22"/>
      <c r="D54" s="10"/>
      <c r="E54" s="4"/>
      <c r="F54" s="4"/>
      <c r="G54" s="4"/>
      <c r="H54" s="4"/>
      <c r="I54" s="40"/>
      <c r="J54" s="40"/>
      <c r="K54" s="4"/>
      <c r="L54" s="25"/>
    </row>
    <row r="55" spans="1:12">
      <c r="A55" s="137"/>
      <c r="B55" s="14">
        <v>11</v>
      </c>
      <c r="C55" s="4"/>
      <c r="D55" s="25"/>
      <c r="E55" s="4"/>
      <c r="F55" s="4"/>
      <c r="G55" s="4"/>
      <c r="H55" s="4"/>
      <c r="I55" s="36"/>
      <c r="J55" s="36"/>
      <c r="K55" s="4"/>
      <c r="L55" s="25"/>
    </row>
    <row r="56" spans="1:12" ht="15.75" thickBot="1">
      <c r="A56" s="138"/>
      <c r="B56" s="11">
        <v>12</v>
      </c>
      <c r="C56" s="11"/>
      <c r="D56" s="11"/>
      <c r="E56" s="11"/>
      <c r="F56" s="11"/>
      <c r="G56" s="11"/>
      <c r="H56" s="11"/>
      <c r="I56" s="41"/>
      <c r="J56" s="41"/>
      <c r="K56" s="11"/>
      <c r="L56" s="18"/>
    </row>
    <row r="57" spans="1:12" ht="15" customHeight="1">
      <c r="A57" s="148" t="s">
        <v>35</v>
      </c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</row>
    <row r="58" spans="1:12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</row>
    <row r="59" spans="1:12" ht="15" customHeight="1">
      <c r="A59" s="150" t="s">
        <v>36</v>
      </c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</row>
    <row r="60" spans="1:12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</row>
    <row r="61" spans="1:12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</row>
    <row r="62" spans="1:12">
      <c r="A62" s="123"/>
      <c r="B62" s="123"/>
      <c r="C62" s="123"/>
      <c r="D62" s="123"/>
      <c r="E62" s="123"/>
      <c r="F62" s="123"/>
      <c r="G62" s="123"/>
      <c r="H62" s="123"/>
      <c r="I62" s="123"/>
      <c r="J62" s="123"/>
      <c r="K62" s="123"/>
    </row>
    <row r="63" spans="1:12" ht="16.5" customHeight="1"/>
    <row r="116" ht="15" customHeight="1"/>
    <row r="117" ht="15" customHeight="1"/>
    <row r="118" ht="15" customHeight="1"/>
  </sheetData>
  <mergeCells count="37">
    <mergeCell ref="A1:L1"/>
    <mergeCell ref="A2:L2"/>
    <mergeCell ref="J4:L4"/>
    <mergeCell ref="A6:A18"/>
    <mergeCell ref="C6:C9"/>
    <mergeCell ref="D6:D9"/>
    <mergeCell ref="E6:E9"/>
    <mergeCell ref="C10:C13"/>
    <mergeCell ref="D10:D13"/>
    <mergeCell ref="E10:E13"/>
    <mergeCell ref="C15:C18"/>
    <mergeCell ref="D15:D18"/>
    <mergeCell ref="E15:E18"/>
    <mergeCell ref="A19:A31"/>
    <mergeCell ref="A32:A44"/>
    <mergeCell ref="C32:C33"/>
    <mergeCell ref="D32:D33"/>
    <mergeCell ref="E32:E33"/>
    <mergeCell ref="C34:C36"/>
    <mergeCell ref="D34:D36"/>
    <mergeCell ref="E34:E36"/>
    <mergeCell ref="F34:F36"/>
    <mergeCell ref="H34:H36"/>
    <mergeCell ref="C37:C39"/>
    <mergeCell ref="D37:D39"/>
    <mergeCell ref="E37:E39"/>
    <mergeCell ref="A57:L58"/>
    <mergeCell ref="A59:L61"/>
    <mergeCell ref="C40:C41"/>
    <mergeCell ref="E40:E41"/>
    <mergeCell ref="G40:G41"/>
    <mergeCell ref="J40:J41"/>
    <mergeCell ref="K40:K41"/>
    <mergeCell ref="A45:A56"/>
    <mergeCell ref="C45:C46"/>
    <mergeCell ref="D45:D46"/>
    <mergeCell ref="E45:E46"/>
  </mergeCells>
  <pageMargins left="0.55118110236220474" right="0.39370078740157483" top="0.31496062992125984" bottom="0.31496062992125984" header="0.31496062992125984" footer="0.31496062992125984"/>
  <pageSetup paperSize="9" scale="84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zoomScaleNormal="100" workbookViewId="0">
      <selection activeCell="J16" sqref="J16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7109375" style="1" customWidth="1"/>
    <col min="5" max="5" width="21.140625" style="1" customWidth="1"/>
    <col min="6" max="6" width="14.140625" style="1" hidden="1" customWidth="1"/>
    <col min="7" max="7" width="14.140625" style="1" customWidth="1"/>
    <col min="8" max="8" width="15.5703125" style="1" hidden="1" customWidth="1"/>
    <col min="9" max="9" width="8.28515625" style="1" hidden="1" customWidth="1"/>
    <col min="10" max="10" width="10.28515625" style="1" customWidth="1"/>
    <col min="11" max="11" width="5.42578125" style="1" customWidth="1"/>
    <col min="12" max="12" width="23.7109375" style="1" customWidth="1"/>
    <col min="13" max="13" width="9" style="1"/>
    <col min="14" max="14" width="0" style="1" hidden="1" customWidth="1"/>
    <col min="15" max="16384" width="9" style="1"/>
  </cols>
  <sheetData>
    <row r="1" spans="1:14" ht="18" customHeight="1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27"/>
      <c r="N1" s="27"/>
    </row>
    <row r="2" spans="1:14" ht="18.75">
      <c r="A2" s="135" t="s">
        <v>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28"/>
      <c r="N2" s="28"/>
    </row>
    <row r="3" spans="1:14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8.75">
      <c r="A4" s="2"/>
      <c r="B4" s="2"/>
      <c r="C4" s="2"/>
      <c r="D4" s="2"/>
      <c r="E4" s="2"/>
      <c r="F4" s="2"/>
      <c r="G4" s="2"/>
      <c r="H4" s="2"/>
      <c r="J4" s="159" t="s">
        <v>74</v>
      </c>
      <c r="K4" s="159"/>
      <c r="L4" s="159"/>
      <c r="M4" s="2"/>
      <c r="N4" s="2"/>
    </row>
    <row r="5" spans="1:14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11</v>
      </c>
      <c r="K5" s="3" t="s">
        <v>12</v>
      </c>
      <c r="L5" s="3" t="s">
        <v>13</v>
      </c>
    </row>
    <row r="6" spans="1:14">
      <c r="A6" s="136" t="s">
        <v>14</v>
      </c>
      <c r="B6" s="4">
        <v>1</v>
      </c>
      <c r="C6" s="140" t="s">
        <v>23</v>
      </c>
      <c r="D6" s="140">
        <v>20240207005</v>
      </c>
      <c r="E6" s="140" t="s">
        <v>24</v>
      </c>
      <c r="F6" s="6"/>
      <c r="G6" s="7" t="s">
        <v>25</v>
      </c>
      <c r="H6" s="4"/>
      <c r="I6" s="36"/>
      <c r="J6" s="31">
        <f>109940-35393-9121-4389-32874+50000-15398-10920-16080-6765+50000-35131-43467+65750</f>
        <v>66152</v>
      </c>
      <c r="K6" s="6" t="s">
        <v>19</v>
      </c>
      <c r="L6" s="25"/>
    </row>
    <row r="7" spans="1:14">
      <c r="A7" s="137"/>
      <c r="B7" s="4">
        <v>2</v>
      </c>
      <c r="C7" s="141"/>
      <c r="D7" s="141"/>
      <c r="E7" s="141"/>
      <c r="F7" s="6"/>
      <c r="G7" s="8" t="s">
        <v>27</v>
      </c>
      <c r="H7" s="4"/>
      <c r="I7" s="36"/>
      <c r="J7" s="31">
        <f>104549-27382-43334+50000-35605+50000-43902-17553+65750</f>
        <v>102523</v>
      </c>
      <c r="K7" s="6" t="s">
        <v>19</v>
      </c>
      <c r="L7" s="25"/>
    </row>
    <row r="8" spans="1:14">
      <c r="A8" s="137"/>
      <c r="B8" s="4">
        <v>3</v>
      </c>
      <c r="C8" s="141"/>
      <c r="D8" s="141"/>
      <c r="E8" s="141"/>
      <c r="F8" s="6"/>
      <c r="G8" s="6" t="s">
        <v>17</v>
      </c>
      <c r="H8" s="4"/>
      <c r="I8" s="36"/>
      <c r="J8" s="31">
        <f>93922-53172-40084+50000-48459+50000-61426-24748+65750</f>
        <v>31783</v>
      </c>
      <c r="K8" s="6" t="s">
        <v>19</v>
      </c>
      <c r="L8" s="25"/>
    </row>
    <row r="9" spans="1:14">
      <c r="A9" s="137"/>
      <c r="B9" s="4">
        <v>4</v>
      </c>
      <c r="C9" s="142"/>
      <c r="D9" s="141"/>
      <c r="E9" s="141"/>
      <c r="F9" s="6"/>
      <c r="G9" s="6" t="s">
        <v>28</v>
      </c>
      <c r="H9" s="6"/>
      <c r="I9" s="30"/>
      <c r="J9" s="125">
        <f>83923-14053-33831+50000-17433-46717+50000-29860-11480+65750-29860-11480-34445</f>
        <v>20514</v>
      </c>
      <c r="K9" s="6" t="s">
        <v>19</v>
      </c>
      <c r="L9" s="25"/>
    </row>
    <row r="10" spans="1:14">
      <c r="A10" s="137"/>
      <c r="B10" s="4">
        <v>5</v>
      </c>
      <c r="C10" s="158" t="s">
        <v>15</v>
      </c>
      <c r="D10" s="140">
        <v>20240124003</v>
      </c>
      <c r="E10" s="140" t="s">
        <v>48</v>
      </c>
      <c r="F10" s="4">
        <v>0.91500000000000004</v>
      </c>
      <c r="G10" s="128" t="s">
        <v>17</v>
      </c>
      <c r="H10" s="4"/>
      <c r="I10" s="36"/>
      <c r="J10" s="31">
        <f>67181-15906+37900-9256-23300+36764-36245-7153</f>
        <v>49985</v>
      </c>
      <c r="K10" s="6" t="s">
        <v>19</v>
      </c>
      <c r="L10" s="25"/>
    </row>
    <row r="11" spans="1:14">
      <c r="A11" s="137"/>
      <c r="B11" s="4">
        <v>6</v>
      </c>
      <c r="C11" s="158"/>
      <c r="D11" s="141"/>
      <c r="E11" s="141"/>
      <c r="F11" s="4">
        <v>3.05</v>
      </c>
      <c r="G11" s="128" t="s">
        <v>22</v>
      </c>
      <c r="H11" s="128"/>
      <c r="I11" s="31"/>
      <c r="J11" s="31">
        <f>75245-49729+37900-15417-32437+36764</f>
        <v>52326</v>
      </c>
      <c r="K11" s="6" t="s">
        <v>19</v>
      </c>
      <c r="L11" s="25"/>
    </row>
    <row r="12" spans="1:14">
      <c r="A12" s="137"/>
      <c r="B12" s="4">
        <v>7</v>
      </c>
      <c r="C12" s="158"/>
      <c r="D12" s="141"/>
      <c r="E12" s="141"/>
      <c r="F12" s="4">
        <v>0.91500000000000004</v>
      </c>
      <c r="G12" s="128" t="s">
        <v>25</v>
      </c>
      <c r="H12" s="4"/>
      <c r="I12" s="36"/>
      <c r="J12" s="31">
        <f>39472-15663-33423+37900-24117+36764</f>
        <v>40933</v>
      </c>
      <c r="K12" s="6" t="s">
        <v>19</v>
      </c>
      <c r="L12" s="25"/>
    </row>
    <row r="13" spans="1:14">
      <c r="A13" s="137"/>
      <c r="B13" s="4">
        <v>8</v>
      </c>
      <c r="C13" s="158"/>
      <c r="D13" s="142"/>
      <c r="E13" s="142"/>
      <c r="F13" s="4">
        <v>3.05</v>
      </c>
      <c r="G13" s="128" t="s">
        <v>27</v>
      </c>
      <c r="H13" s="4"/>
      <c r="I13" s="36"/>
      <c r="J13" s="31">
        <f>68792-39075-28617+37900-5529+36764</f>
        <v>70235</v>
      </c>
      <c r="K13" s="6" t="s">
        <v>19</v>
      </c>
      <c r="L13" s="25"/>
    </row>
    <row r="14" spans="1:14">
      <c r="A14" s="137"/>
      <c r="B14" s="4">
        <v>9</v>
      </c>
      <c r="C14" s="129"/>
      <c r="D14" s="4">
        <v>20240130001</v>
      </c>
      <c r="E14" s="4" t="s">
        <v>46</v>
      </c>
      <c r="F14" s="4">
        <v>1.83</v>
      </c>
      <c r="G14" s="128" t="s">
        <v>17</v>
      </c>
      <c r="H14" s="4"/>
      <c r="I14" s="36"/>
      <c r="J14" s="31">
        <f>92335-19017-51537</f>
        <v>21781</v>
      </c>
      <c r="K14" s="6" t="s">
        <v>19</v>
      </c>
      <c r="L14" s="25"/>
    </row>
    <row r="15" spans="1:14">
      <c r="A15" s="137"/>
      <c r="B15" s="4">
        <v>10</v>
      </c>
      <c r="C15" s="158" t="s">
        <v>15</v>
      </c>
      <c r="D15" s="140">
        <v>20240207009</v>
      </c>
      <c r="E15" s="140" t="s">
        <v>16</v>
      </c>
      <c r="F15" s="4"/>
      <c r="G15" s="128" t="s">
        <v>17</v>
      </c>
      <c r="H15" s="4"/>
      <c r="I15" s="36"/>
      <c r="J15" s="31">
        <v>21225</v>
      </c>
      <c r="K15" s="6" t="s">
        <v>19</v>
      </c>
      <c r="L15" s="25"/>
    </row>
    <row r="16" spans="1:14">
      <c r="A16" s="137"/>
      <c r="B16" s="4">
        <v>11</v>
      </c>
      <c r="C16" s="158"/>
      <c r="D16" s="141"/>
      <c r="E16" s="141"/>
      <c r="F16" s="124"/>
      <c r="G16" s="128" t="s">
        <v>22</v>
      </c>
      <c r="H16" s="124"/>
      <c r="I16" s="124"/>
      <c r="J16" s="31">
        <v>21225</v>
      </c>
      <c r="K16" s="6" t="s">
        <v>19</v>
      </c>
      <c r="L16" s="25"/>
    </row>
    <row r="17" spans="1:12">
      <c r="A17" s="137"/>
      <c r="B17" s="4">
        <v>12</v>
      </c>
      <c r="C17" s="158"/>
      <c r="D17" s="141"/>
      <c r="E17" s="141"/>
      <c r="F17" s="4"/>
      <c r="G17" s="128" t="s">
        <v>25</v>
      </c>
      <c r="H17" s="4"/>
      <c r="I17" s="36"/>
      <c r="J17" s="31">
        <f>21225-16000</f>
        <v>5225</v>
      </c>
      <c r="K17" s="6" t="s">
        <v>19</v>
      </c>
      <c r="L17" s="39"/>
    </row>
    <row r="18" spans="1:12" ht="15.75" thickBot="1">
      <c r="A18" s="138"/>
      <c r="B18" s="11">
        <v>13</v>
      </c>
      <c r="C18" s="161"/>
      <c r="D18" s="160"/>
      <c r="E18" s="160"/>
      <c r="F18" s="18"/>
      <c r="G18" s="73" t="s">
        <v>27</v>
      </c>
      <c r="H18" s="18"/>
      <c r="I18" s="18"/>
      <c r="J18" s="74">
        <f>21225-18970</f>
        <v>2255</v>
      </c>
      <c r="K18" s="11" t="s">
        <v>19</v>
      </c>
      <c r="L18" s="18"/>
    </row>
    <row r="19" spans="1:12">
      <c r="A19" s="139" t="s">
        <v>29</v>
      </c>
      <c r="B19" s="14">
        <v>1</v>
      </c>
      <c r="C19" s="71"/>
      <c r="D19" s="169">
        <v>20240213002</v>
      </c>
      <c r="E19" s="169" t="s">
        <v>52</v>
      </c>
      <c r="F19" s="170">
        <v>1.5249999999999999</v>
      </c>
      <c r="G19" s="171" t="s">
        <v>17</v>
      </c>
      <c r="H19" s="172"/>
      <c r="I19" s="171"/>
      <c r="J19" s="171">
        <f>30500</f>
        <v>30500</v>
      </c>
      <c r="K19" s="20" t="s">
        <v>19</v>
      </c>
      <c r="L19" s="35"/>
    </row>
    <row r="20" spans="1:12">
      <c r="A20" s="137"/>
      <c r="B20" s="4">
        <v>2</v>
      </c>
      <c r="C20" s="5"/>
      <c r="D20" s="8"/>
      <c r="E20" s="10"/>
      <c r="F20" s="6"/>
      <c r="G20" s="55"/>
      <c r="H20" s="4"/>
      <c r="I20" s="36"/>
      <c r="J20" s="78"/>
      <c r="K20" s="6"/>
      <c r="L20" s="25"/>
    </row>
    <row r="21" spans="1:12">
      <c r="A21" s="137"/>
      <c r="B21" s="4">
        <v>3</v>
      </c>
      <c r="C21" s="5"/>
      <c r="D21" s="6"/>
      <c r="E21" s="6"/>
      <c r="F21" s="6"/>
      <c r="G21" s="55"/>
      <c r="H21" s="4"/>
      <c r="I21" s="36"/>
      <c r="J21" s="78"/>
      <c r="K21" s="6"/>
      <c r="L21" s="25"/>
    </row>
    <row r="22" spans="1:12">
      <c r="A22" s="137"/>
      <c r="B22" s="4">
        <v>4</v>
      </c>
      <c r="C22" s="5"/>
      <c r="D22" s="8"/>
      <c r="E22" s="10"/>
      <c r="F22" s="6"/>
      <c r="G22" s="55"/>
      <c r="H22" s="4"/>
      <c r="I22" s="36"/>
      <c r="J22" s="78"/>
      <c r="K22" s="6"/>
      <c r="L22" s="25"/>
    </row>
    <row r="23" spans="1:12">
      <c r="A23" s="137"/>
      <c r="B23" s="4">
        <v>5</v>
      </c>
      <c r="C23" s="5"/>
      <c r="D23" s="4"/>
      <c r="E23" s="4"/>
      <c r="F23" s="6"/>
      <c r="G23" s="128"/>
      <c r="H23" s="4"/>
      <c r="I23" s="36"/>
      <c r="J23" s="31"/>
      <c r="K23" s="6"/>
      <c r="L23" s="25"/>
    </row>
    <row r="24" spans="1:12">
      <c r="A24" s="137"/>
      <c r="B24" s="4">
        <v>6</v>
      </c>
      <c r="C24" s="77"/>
      <c r="D24" s="6"/>
      <c r="E24" s="55"/>
      <c r="F24" s="6"/>
      <c r="G24" s="55"/>
      <c r="H24" s="4"/>
      <c r="I24" s="36"/>
      <c r="J24" s="78"/>
      <c r="K24" s="55"/>
      <c r="L24" s="25"/>
    </row>
    <row r="25" spans="1:12">
      <c r="A25" s="137"/>
      <c r="B25" s="4">
        <v>7</v>
      </c>
      <c r="C25" s="77"/>
      <c r="D25" s="4"/>
      <c r="E25" s="55"/>
      <c r="F25" s="4"/>
      <c r="G25" s="55"/>
      <c r="H25" s="4"/>
      <c r="I25" s="36"/>
      <c r="J25" s="78"/>
      <c r="K25" s="55"/>
      <c r="L25" s="25"/>
    </row>
    <row r="26" spans="1:12">
      <c r="A26" s="137"/>
      <c r="B26" s="4">
        <v>8</v>
      </c>
      <c r="C26" s="4"/>
      <c r="D26" s="4"/>
      <c r="E26" s="4"/>
      <c r="F26" s="4"/>
      <c r="G26" s="4"/>
      <c r="H26" s="4"/>
      <c r="I26" s="36"/>
      <c r="J26" s="36"/>
      <c r="K26" s="4"/>
      <c r="L26" s="25"/>
    </row>
    <row r="27" spans="1:12">
      <c r="A27" s="137"/>
      <c r="B27" s="4">
        <v>9</v>
      </c>
      <c r="C27" s="4"/>
      <c r="D27" s="4"/>
      <c r="E27" s="4"/>
      <c r="F27" s="4"/>
      <c r="G27" s="4"/>
      <c r="H27" s="4"/>
      <c r="I27" s="36"/>
      <c r="J27" s="36"/>
      <c r="K27" s="4"/>
      <c r="L27" s="25"/>
    </row>
    <row r="28" spans="1:12">
      <c r="A28" s="137"/>
      <c r="B28" s="4">
        <v>10</v>
      </c>
      <c r="C28" s="4"/>
      <c r="D28" s="128"/>
      <c r="E28" s="4"/>
      <c r="F28" s="4"/>
      <c r="G28" s="4"/>
      <c r="H28" s="4"/>
      <c r="I28" s="37"/>
      <c r="J28" s="37"/>
      <c r="K28" s="4"/>
      <c r="L28" s="25"/>
    </row>
    <row r="29" spans="1:12">
      <c r="A29" s="137"/>
      <c r="B29" s="4">
        <v>11</v>
      </c>
      <c r="C29" s="4"/>
      <c r="D29" s="4"/>
      <c r="E29" s="4"/>
      <c r="F29" s="4"/>
      <c r="G29" s="4"/>
      <c r="H29" s="4"/>
      <c r="I29" s="36"/>
      <c r="J29" s="36"/>
      <c r="K29" s="4"/>
      <c r="L29" s="25"/>
    </row>
    <row r="30" spans="1:12">
      <c r="A30" s="137"/>
      <c r="B30" s="4">
        <v>12</v>
      </c>
      <c r="C30" s="6"/>
      <c r="D30" s="6"/>
      <c r="E30" s="6"/>
      <c r="F30" s="6"/>
      <c r="G30" s="6"/>
      <c r="H30" s="6"/>
      <c r="I30" s="30"/>
      <c r="J30" s="30"/>
      <c r="K30" s="6"/>
      <c r="L30" s="39"/>
    </row>
    <row r="31" spans="1:12" ht="15.75" thickBot="1">
      <c r="A31" s="138"/>
      <c r="B31" s="11">
        <v>13</v>
      </c>
      <c r="C31" s="18"/>
      <c r="D31" s="18"/>
      <c r="E31" s="18"/>
      <c r="F31" s="18"/>
      <c r="G31" s="18"/>
      <c r="H31" s="18"/>
      <c r="I31" s="38"/>
      <c r="J31" s="38"/>
      <c r="K31" s="18"/>
      <c r="L31" s="18"/>
    </row>
    <row r="32" spans="1:12">
      <c r="A32" s="137" t="s">
        <v>31</v>
      </c>
      <c r="B32" s="14">
        <v>1</v>
      </c>
      <c r="C32" s="143" t="s">
        <v>23</v>
      </c>
      <c r="D32" s="143">
        <v>20240206022</v>
      </c>
      <c r="E32" s="143" t="s">
        <v>40</v>
      </c>
      <c r="F32" s="127"/>
      <c r="G32" s="14" t="s">
        <v>25</v>
      </c>
      <c r="H32" s="127" t="s">
        <v>33</v>
      </c>
      <c r="I32" s="56">
        <f t="shared" ref="I32:I36" si="0">95877*$F$32</f>
        <v>0</v>
      </c>
      <c r="J32" s="56">
        <f>110969-30971-26814-20779-33630+47700</f>
        <v>46475</v>
      </c>
      <c r="K32" s="14" t="s">
        <v>19</v>
      </c>
      <c r="L32" s="35"/>
    </row>
    <row r="33" spans="1:12">
      <c r="A33" s="137"/>
      <c r="B33" s="14">
        <v>3</v>
      </c>
      <c r="C33" s="141"/>
      <c r="D33" s="141"/>
      <c r="E33" s="141"/>
      <c r="F33" s="126"/>
      <c r="G33" s="6" t="s">
        <v>55</v>
      </c>
      <c r="H33" s="126"/>
      <c r="I33" s="30">
        <f t="shared" si="0"/>
        <v>0</v>
      </c>
      <c r="J33" s="30">
        <f>112676-37832-35233-30193-11499+47700</f>
        <v>45619</v>
      </c>
      <c r="K33" s="6" t="s">
        <v>19</v>
      </c>
      <c r="L33" s="39"/>
    </row>
    <row r="34" spans="1:12">
      <c r="A34" s="137"/>
      <c r="B34" s="14">
        <v>4</v>
      </c>
      <c r="C34" s="157" t="s">
        <v>23</v>
      </c>
      <c r="D34" s="157">
        <v>20240202002</v>
      </c>
      <c r="E34" s="157" t="s">
        <v>32</v>
      </c>
      <c r="F34" s="157">
        <v>1.59</v>
      </c>
      <c r="G34" s="4" t="s">
        <v>25</v>
      </c>
      <c r="H34" s="157" t="s">
        <v>33</v>
      </c>
      <c r="I34" s="36">
        <f t="shared" si="0"/>
        <v>0</v>
      </c>
      <c r="J34" s="36">
        <f>35096+159000-31353-45519-83790-18578+239000</f>
        <v>253856</v>
      </c>
      <c r="K34" s="4" t="s">
        <v>19</v>
      </c>
      <c r="L34" s="25"/>
    </row>
    <row r="35" spans="1:12">
      <c r="A35" s="137"/>
      <c r="B35" s="14">
        <v>5</v>
      </c>
      <c r="C35" s="157"/>
      <c r="D35" s="157"/>
      <c r="E35" s="157"/>
      <c r="F35" s="157"/>
      <c r="G35" s="10" t="s">
        <v>27</v>
      </c>
      <c r="H35" s="157"/>
      <c r="I35" s="36">
        <f t="shared" si="0"/>
        <v>0</v>
      </c>
      <c r="J35" s="36">
        <f>92865+239000</f>
        <v>331865</v>
      </c>
      <c r="K35" s="4" t="s">
        <v>19</v>
      </c>
      <c r="L35" s="25"/>
    </row>
    <row r="36" spans="1:12">
      <c r="A36" s="137"/>
      <c r="B36" s="14">
        <v>6</v>
      </c>
      <c r="C36" s="157"/>
      <c r="D36" s="157"/>
      <c r="E36" s="157"/>
      <c r="F36" s="157"/>
      <c r="G36" s="4" t="s">
        <v>17</v>
      </c>
      <c r="H36" s="157"/>
      <c r="I36" s="36">
        <f t="shared" si="0"/>
        <v>0</v>
      </c>
      <c r="J36" s="36">
        <f>36751+159000-31895-16858-31895-16858</f>
        <v>98245</v>
      </c>
      <c r="K36" s="4" t="s">
        <v>19</v>
      </c>
      <c r="L36" s="25"/>
    </row>
    <row r="37" spans="1:12">
      <c r="A37" s="137"/>
      <c r="B37" s="14">
        <v>7</v>
      </c>
      <c r="C37" s="157" t="s">
        <v>37</v>
      </c>
      <c r="D37" s="157">
        <v>20240217007</v>
      </c>
      <c r="E37" s="158" t="s">
        <v>42</v>
      </c>
      <c r="F37" s="21"/>
      <c r="G37" s="4" t="s">
        <v>25</v>
      </c>
      <c r="H37" s="21"/>
      <c r="I37" s="21"/>
      <c r="J37" s="31">
        <f>15750+7375</f>
        <v>23125</v>
      </c>
      <c r="K37" s="4" t="s">
        <v>19</v>
      </c>
      <c r="L37" s="25"/>
    </row>
    <row r="38" spans="1:12">
      <c r="A38" s="137"/>
      <c r="B38" s="14">
        <v>8</v>
      </c>
      <c r="C38" s="157"/>
      <c r="D38" s="157"/>
      <c r="E38" s="158"/>
      <c r="F38" s="4"/>
      <c r="G38" s="4" t="s">
        <v>28</v>
      </c>
      <c r="H38" s="4"/>
      <c r="I38" s="36"/>
      <c r="J38" s="31">
        <f>15750+7375-15127</f>
        <v>7998</v>
      </c>
      <c r="K38" s="4" t="s">
        <v>19</v>
      </c>
      <c r="L38" s="25"/>
    </row>
    <row r="39" spans="1:12">
      <c r="A39" s="137"/>
      <c r="B39" s="14">
        <v>9</v>
      </c>
      <c r="C39" s="157"/>
      <c r="D39" s="157"/>
      <c r="E39" s="158"/>
      <c r="F39" s="21"/>
      <c r="G39" s="4" t="s">
        <v>56</v>
      </c>
      <c r="H39" s="4"/>
      <c r="I39" s="36"/>
      <c r="J39" s="31">
        <f>15750+7375-7827</f>
        <v>15298</v>
      </c>
      <c r="K39" s="4" t="s">
        <v>19</v>
      </c>
      <c r="L39" s="25"/>
    </row>
    <row r="40" spans="1:12">
      <c r="A40" s="137"/>
      <c r="B40" s="14">
        <v>11</v>
      </c>
      <c r="C40" s="154" t="s">
        <v>23</v>
      </c>
      <c r="D40" s="6">
        <v>20240301006</v>
      </c>
      <c r="E40" s="140" t="s">
        <v>44</v>
      </c>
      <c r="F40" s="6">
        <v>3.05</v>
      </c>
      <c r="G40" s="140" t="s">
        <v>17</v>
      </c>
      <c r="H40" s="4"/>
      <c r="I40" s="36"/>
      <c r="J40" s="144">
        <f>64219-29675-34090-24829+85800-34090-24829</f>
        <v>2506</v>
      </c>
      <c r="K40" s="140" t="s">
        <v>19</v>
      </c>
      <c r="L40" s="25"/>
    </row>
    <row r="41" spans="1:12">
      <c r="A41" s="137"/>
      <c r="B41" s="14">
        <v>12</v>
      </c>
      <c r="C41" s="156"/>
      <c r="D41" s="4">
        <v>20240301007</v>
      </c>
      <c r="E41" s="142"/>
      <c r="F41" s="4"/>
      <c r="G41" s="142"/>
      <c r="H41" s="4"/>
      <c r="I41" s="36"/>
      <c r="J41" s="146"/>
      <c r="K41" s="142"/>
      <c r="L41" s="39"/>
    </row>
    <row r="42" spans="1:12">
      <c r="A42" s="137"/>
      <c r="B42" s="14">
        <v>13</v>
      </c>
      <c r="C42" s="129"/>
      <c r="D42" s="4"/>
      <c r="E42" s="128"/>
      <c r="F42" s="4"/>
      <c r="G42" s="128"/>
      <c r="H42" s="4"/>
      <c r="I42" s="36"/>
      <c r="J42" s="31"/>
      <c r="K42" s="128"/>
      <c r="L42" s="39"/>
    </row>
    <row r="43" spans="1:12">
      <c r="A43" s="137"/>
      <c r="B43" s="14">
        <v>14</v>
      </c>
      <c r="C43" s="129"/>
      <c r="D43" s="4"/>
      <c r="E43" s="128"/>
      <c r="F43" s="4"/>
      <c r="G43" s="128"/>
      <c r="H43" s="4"/>
      <c r="I43" s="36"/>
      <c r="J43" s="31"/>
      <c r="K43" s="128"/>
      <c r="L43" s="39"/>
    </row>
    <row r="44" spans="1:12" ht="15.75" thickBot="1">
      <c r="A44" s="138"/>
      <c r="B44" s="11">
        <v>15</v>
      </c>
      <c r="C44" s="11"/>
      <c r="D44" s="11"/>
      <c r="E44" s="11"/>
      <c r="F44" s="11"/>
      <c r="G44" s="11"/>
      <c r="H44" s="11"/>
      <c r="I44" s="41"/>
      <c r="J44" s="41"/>
      <c r="K44" s="11"/>
      <c r="L44" s="18"/>
    </row>
    <row r="45" spans="1:12">
      <c r="A45" s="139" t="s">
        <v>34</v>
      </c>
      <c r="B45" s="14">
        <v>1</v>
      </c>
      <c r="C45" s="143" t="s">
        <v>37</v>
      </c>
      <c r="D45" s="143">
        <v>20240217007</v>
      </c>
      <c r="E45" s="143" t="s">
        <v>38</v>
      </c>
      <c r="F45" s="20"/>
      <c r="G45" s="20" t="s">
        <v>57</v>
      </c>
      <c r="H45" s="14"/>
      <c r="I45" s="42"/>
      <c r="J45" s="42">
        <f>78750-27125</f>
        <v>51625</v>
      </c>
      <c r="K45" s="6" t="s">
        <v>19</v>
      </c>
      <c r="L45" s="35"/>
    </row>
    <row r="46" spans="1:12">
      <c r="A46" s="137"/>
      <c r="B46" s="14">
        <v>2</v>
      </c>
      <c r="C46" s="142"/>
      <c r="D46" s="142"/>
      <c r="E46" s="142"/>
      <c r="F46" s="6"/>
      <c r="G46" s="6" t="s">
        <v>17</v>
      </c>
      <c r="H46" s="6"/>
      <c r="I46" s="30"/>
      <c r="J46" s="30">
        <f>78750-4151</f>
        <v>74599</v>
      </c>
      <c r="K46" s="6" t="s">
        <v>19</v>
      </c>
      <c r="L46" s="25"/>
    </row>
    <row r="47" spans="1:12">
      <c r="A47" s="137"/>
      <c r="B47" s="14">
        <v>3</v>
      </c>
      <c r="C47" s="6"/>
      <c r="D47" s="6"/>
      <c r="E47" s="6"/>
      <c r="F47" s="6"/>
      <c r="G47" s="6"/>
      <c r="H47" s="6"/>
      <c r="I47" s="30"/>
      <c r="J47" s="30"/>
      <c r="K47" s="4"/>
      <c r="L47" s="25"/>
    </row>
    <row r="48" spans="1:12">
      <c r="A48" s="137"/>
      <c r="B48" s="14">
        <v>4</v>
      </c>
      <c r="C48" s="6"/>
      <c r="D48" s="6"/>
      <c r="E48" s="6"/>
      <c r="F48" s="6"/>
      <c r="G48" s="6"/>
      <c r="H48" s="6"/>
      <c r="I48" s="30"/>
      <c r="J48" s="30"/>
      <c r="K48" s="4"/>
      <c r="L48" s="25"/>
    </row>
    <row r="49" spans="1:12">
      <c r="A49" s="137"/>
      <c r="B49" s="14">
        <v>5</v>
      </c>
      <c r="C49" s="22"/>
      <c r="D49" s="4"/>
      <c r="E49" s="4"/>
      <c r="F49" s="4"/>
      <c r="G49" s="4"/>
      <c r="H49" s="4"/>
      <c r="I49" s="36"/>
      <c r="J49" s="36"/>
      <c r="K49" s="4"/>
      <c r="L49" s="25"/>
    </row>
    <row r="50" spans="1:12">
      <c r="A50" s="137"/>
      <c r="B50" s="14">
        <v>6</v>
      </c>
      <c r="C50" s="22"/>
      <c r="D50" s="10"/>
      <c r="E50" s="4"/>
      <c r="F50" s="4"/>
      <c r="G50" s="4"/>
      <c r="H50" s="4"/>
      <c r="I50" s="40"/>
      <c r="J50" s="40"/>
      <c r="K50" s="4"/>
      <c r="L50" s="25"/>
    </row>
    <row r="51" spans="1:12">
      <c r="A51" s="137"/>
      <c r="B51" s="14">
        <v>7</v>
      </c>
      <c r="C51" s="22"/>
      <c r="D51" s="10"/>
      <c r="E51" s="4"/>
      <c r="F51" s="4"/>
      <c r="G51" s="4"/>
      <c r="H51" s="4"/>
      <c r="I51" s="40"/>
      <c r="J51" s="40"/>
      <c r="K51" s="4"/>
      <c r="L51" s="25"/>
    </row>
    <row r="52" spans="1:12">
      <c r="A52" s="137"/>
      <c r="B52" s="14">
        <v>8</v>
      </c>
      <c r="C52" s="22"/>
      <c r="D52" s="10"/>
      <c r="E52" s="4"/>
      <c r="F52" s="4"/>
      <c r="G52" s="4"/>
      <c r="H52" s="4"/>
      <c r="I52" s="40"/>
      <c r="J52" s="40"/>
      <c r="K52" s="4"/>
      <c r="L52" s="25"/>
    </row>
    <row r="53" spans="1:12">
      <c r="A53" s="137"/>
      <c r="B53" s="14">
        <v>9</v>
      </c>
      <c r="C53" s="22"/>
      <c r="D53" s="10"/>
      <c r="E53" s="4"/>
      <c r="F53" s="4"/>
      <c r="G53" s="4"/>
      <c r="H53" s="4"/>
      <c r="I53" s="40"/>
      <c r="J53" s="40"/>
      <c r="K53" s="4"/>
      <c r="L53" s="25"/>
    </row>
    <row r="54" spans="1:12">
      <c r="A54" s="137"/>
      <c r="B54" s="14">
        <v>10</v>
      </c>
      <c r="C54" s="22"/>
      <c r="D54" s="10"/>
      <c r="E54" s="4"/>
      <c r="F54" s="4"/>
      <c r="G54" s="4"/>
      <c r="H54" s="4"/>
      <c r="I54" s="40"/>
      <c r="J54" s="40"/>
      <c r="K54" s="4"/>
      <c r="L54" s="25"/>
    </row>
    <row r="55" spans="1:12">
      <c r="A55" s="137"/>
      <c r="B55" s="14">
        <v>11</v>
      </c>
      <c r="C55" s="4"/>
      <c r="D55" s="25"/>
      <c r="E55" s="4"/>
      <c r="F55" s="4"/>
      <c r="G55" s="4"/>
      <c r="H55" s="4"/>
      <c r="I55" s="36"/>
      <c r="J55" s="36"/>
      <c r="K55" s="4"/>
      <c r="L55" s="25"/>
    </row>
    <row r="56" spans="1:12" ht="15.75" thickBot="1">
      <c r="A56" s="138"/>
      <c r="B56" s="11">
        <v>12</v>
      </c>
      <c r="C56" s="11"/>
      <c r="D56" s="11"/>
      <c r="E56" s="11"/>
      <c r="F56" s="11"/>
      <c r="G56" s="11"/>
      <c r="H56" s="11"/>
      <c r="I56" s="41"/>
      <c r="J56" s="41"/>
      <c r="K56" s="11"/>
      <c r="L56" s="18"/>
    </row>
    <row r="57" spans="1:12" ht="15" customHeight="1">
      <c r="A57" s="148" t="s">
        <v>35</v>
      </c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</row>
    <row r="58" spans="1:12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</row>
    <row r="59" spans="1:12" ht="15" customHeight="1">
      <c r="A59" s="150" t="s">
        <v>36</v>
      </c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</row>
    <row r="60" spans="1:12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</row>
    <row r="61" spans="1:12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</row>
    <row r="62" spans="1:12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</row>
    <row r="63" spans="1:12" ht="16.5" customHeight="1"/>
    <row r="116" ht="15" customHeight="1"/>
    <row r="117" ht="15" customHeight="1"/>
    <row r="118" ht="15" customHeight="1"/>
  </sheetData>
  <mergeCells count="37">
    <mergeCell ref="A57:L58"/>
    <mergeCell ref="A59:L61"/>
    <mergeCell ref="C40:C41"/>
    <mergeCell ref="E40:E41"/>
    <mergeCell ref="G40:G41"/>
    <mergeCell ref="J40:J41"/>
    <mergeCell ref="K40:K41"/>
    <mergeCell ref="A45:A56"/>
    <mergeCell ref="C45:C46"/>
    <mergeCell ref="D45:D46"/>
    <mergeCell ref="E45:E46"/>
    <mergeCell ref="E34:E36"/>
    <mergeCell ref="F34:F36"/>
    <mergeCell ref="H34:H36"/>
    <mergeCell ref="C37:C39"/>
    <mergeCell ref="D37:D39"/>
    <mergeCell ref="E37:E39"/>
    <mergeCell ref="C15:C18"/>
    <mergeCell ref="D15:D18"/>
    <mergeCell ref="E15:E18"/>
    <mergeCell ref="A19:A31"/>
    <mergeCell ref="A32:A44"/>
    <mergeCell ref="C32:C33"/>
    <mergeCell ref="D32:D33"/>
    <mergeCell ref="E32:E33"/>
    <mergeCell ref="C34:C36"/>
    <mergeCell ref="D34:D36"/>
    <mergeCell ref="A1:L1"/>
    <mergeCell ref="A2:L2"/>
    <mergeCell ref="J4:L4"/>
    <mergeCell ref="A6:A18"/>
    <mergeCell ref="C6:C9"/>
    <mergeCell ref="D6:D9"/>
    <mergeCell ref="E6:E9"/>
    <mergeCell ref="C10:C13"/>
    <mergeCell ref="D10:D13"/>
    <mergeCell ref="E10:E13"/>
  </mergeCells>
  <pageMargins left="0.55118110236220474" right="0.39370078740157483" top="0.31496062992125984" bottom="0.31496062992125984" header="0.31496062992125984" footer="0.31496062992125984"/>
  <pageSetup paperSize="9" scale="84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workbookViewId="0">
      <selection activeCell="I4" sqref="I4"/>
    </sheetView>
  </sheetViews>
  <sheetFormatPr defaultRowHeight="15"/>
  <cols>
    <col min="1" max="1" width="12" style="174" customWidth="1"/>
    <col min="2" max="2" width="4.5703125" style="174" customWidth="1"/>
    <col min="3" max="3" width="10.85546875" style="174" customWidth="1"/>
    <col min="4" max="4" width="11.85546875" style="174" customWidth="1"/>
    <col min="5" max="5" width="12.140625" style="183" customWidth="1"/>
    <col min="6" max="6" width="12.42578125" style="186" customWidth="1"/>
    <col min="7" max="7" width="12.42578125" style="174" customWidth="1"/>
    <col min="8" max="8" width="12.140625" style="183" customWidth="1"/>
    <col min="9" max="9" width="12.42578125" style="174" bestFit="1" customWidth="1"/>
    <col min="10" max="10" width="30.42578125" style="174" customWidth="1"/>
    <col min="11" max="16384" width="9.140625" style="174"/>
  </cols>
  <sheetData>
    <row r="1" spans="1:10" ht="32.25" customHeight="1">
      <c r="A1" s="173" t="s">
        <v>75</v>
      </c>
      <c r="B1" s="173"/>
      <c r="C1" s="173"/>
      <c r="D1" s="173"/>
      <c r="E1" s="173"/>
      <c r="F1" s="173"/>
      <c r="G1" s="173"/>
      <c r="H1" s="173"/>
      <c r="I1" s="173"/>
      <c r="J1" s="173"/>
    </row>
    <row r="2" spans="1:10" ht="33" customHeight="1">
      <c r="A2" s="175" t="s">
        <v>76</v>
      </c>
      <c r="B2" s="175" t="s">
        <v>77</v>
      </c>
      <c r="C2" s="175" t="s">
        <v>78</v>
      </c>
      <c r="D2" s="175" t="s">
        <v>79</v>
      </c>
      <c r="E2" s="181" t="s">
        <v>80</v>
      </c>
      <c r="F2" s="184" t="s">
        <v>81</v>
      </c>
      <c r="G2" s="176" t="s">
        <v>90</v>
      </c>
      <c r="H2" s="181" t="s">
        <v>82</v>
      </c>
      <c r="I2" s="175" t="s">
        <v>83</v>
      </c>
      <c r="J2" s="175" t="s">
        <v>84</v>
      </c>
    </row>
    <row r="3" spans="1:10" ht="18" customHeight="1">
      <c r="A3" s="177" t="s">
        <v>85</v>
      </c>
      <c r="B3" s="177">
        <v>1</v>
      </c>
      <c r="C3" s="177" t="s">
        <v>32</v>
      </c>
      <c r="D3" s="177" t="s">
        <v>89</v>
      </c>
      <c r="E3" s="191">
        <v>100000</v>
      </c>
      <c r="F3" s="189">
        <v>230</v>
      </c>
      <c r="G3" s="187">
        <f>E3/F3</f>
        <v>434.78260869565219</v>
      </c>
      <c r="H3" s="191"/>
      <c r="I3" s="178" t="s">
        <v>92</v>
      </c>
      <c r="J3" s="177"/>
    </row>
    <row r="4" spans="1:10" ht="18" customHeight="1">
      <c r="A4" s="179"/>
      <c r="B4" s="180"/>
      <c r="C4" s="180"/>
      <c r="D4" s="180"/>
      <c r="E4" s="192"/>
      <c r="F4" s="190"/>
      <c r="G4" s="188" t="s">
        <v>91</v>
      </c>
      <c r="H4" s="192"/>
      <c r="I4" s="178"/>
      <c r="J4" s="180"/>
    </row>
    <row r="5" spans="1:10" ht="18" customHeight="1">
      <c r="A5" s="179"/>
      <c r="B5" s="178"/>
      <c r="C5" s="178"/>
      <c r="D5" s="178"/>
      <c r="E5" s="182"/>
      <c r="F5" s="185"/>
      <c r="G5" s="178"/>
      <c r="H5" s="182"/>
      <c r="I5" s="178"/>
      <c r="J5" s="178"/>
    </row>
    <row r="6" spans="1:10" ht="18" customHeight="1">
      <c r="A6" s="179"/>
      <c r="B6" s="178"/>
      <c r="C6" s="178"/>
      <c r="D6" s="178"/>
      <c r="E6" s="182"/>
      <c r="F6" s="185"/>
      <c r="G6" s="178"/>
      <c r="H6" s="182"/>
      <c r="I6" s="178"/>
      <c r="J6" s="178"/>
    </row>
    <row r="7" spans="1:10" ht="18" customHeight="1">
      <c r="A7" s="179"/>
      <c r="B7" s="178"/>
      <c r="C7" s="178"/>
      <c r="D7" s="178"/>
      <c r="E7" s="182"/>
      <c r="F7" s="185"/>
      <c r="G7" s="178"/>
      <c r="H7" s="182"/>
      <c r="I7" s="178"/>
      <c r="J7" s="178"/>
    </row>
    <row r="8" spans="1:10" ht="18" customHeight="1">
      <c r="A8" s="179"/>
      <c r="B8" s="178"/>
      <c r="C8" s="178"/>
      <c r="D8" s="178"/>
      <c r="E8" s="182"/>
      <c r="F8" s="185"/>
      <c r="G8" s="178"/>
      <c r="H8" s="182"/>
      <c r="I8" s="178"/>
      <c r="J8" s="178"/>
    </row>
    <row r="9" spans="1:10" ht="18" customHeight="1">
      <c r="A9" s="179"/>
      <c r="B9" s="178"/>
      <c r="C9" s="178"/>
      <c r="D9" s="178"/>
      <c r="E9" s="182"/>
      <c r="F9" s="185"/>
      <c r="G9" s="178"/>
      <c r="H9" s="182"/>
      <c r="I9" s="178"/>
      <c r="J9" s="178"/>
    </row>
    <row r="10" spans="1:10" ht="18" customHeight="1">
      <c r="A10" s="179"/>
      <c r="B10" s="178"/>
      <c r="C10" s="178"/>
      <c r="D10" s="178"/>
      <c r="E10" s="182"/>
      <c r="F10" s="185"/>
      <c r="G10" s="178"/>
      <c r="H10" s="182"/>
      <c r="I10" s="178"/>
      <c r="J10" s="178"/>
    </row>
    <row r="11" spans="1:10" ht="18" customHeight="1">
      <c r="A11" s="179"/>
      <c r="B11" s="178"/>
      <c r="C11" s="178"/>
      <c r="D11" s="178"/>
      <c r="E11" s="182"/>
      <c r="F11" s="185"/>
      <c r="G11" s="178"/>
      <c r="H11" s="182"/>
      <c r="I11" s="178"/>
      <c r="J11" s="178"/>
    </row>
    <row r="12" spans="1:10" ht="18" customHeight="1">
      <c r="A12" s="179"/>
      <c r="B12" s="178"/>
      <c r="C12" s="178"/>
      <c r="D12" s="178"/>
      <c r="E12" s="182"/>
      <c r="F12" s="185"/>
      <c r="G12" s="178"/>
      <c r="H12" s="182"/>
      <c r="I12" s="178"/>
      <c r="J12" s="178"/>
    </row>
    <row r="13" spans="1:10" ht="18" customHeight="1">
      <c r="A13" s="179"/>
      <c r="B13" s="178"/>
      <c r="C13" s="178"/>
      <c r="D13" s="178"/>
      <c r="E13" s="182"/>
      <c r="F13" s="185"/>
      <c r="G13" s="178"/>
      <c r="H13" s="182"/>
      <c r="I13" s="178"/>
      <c r="J13" s="178"/>
    </row>
    <row r="14" spans="1:10" ht="18" customHeight="1">
      <c r="A14" s="179"/>
      <c r="B14" s="178"/>
      <c r="C14" s="178"/>
      <c r="D14" s="178"/>
      <c r="E14" s="182"/>
      <c r="F14" s="185"/>
      <c r="G14" s="178"/>
      <c r="H14" s="182"/>
      <c r="I14" s="178"/>
      <c r="J14" s="178"/>
    </row>
    <row r="15" spans="1:10" ht="18" customHeight="1">
      <c r="A15" s="179"/>
      <c r="B15" s="178"/>
      <c r="C15" s="178"/>
      <c r="D15" s="178"/>
      <c r="E15" s="182"/>
      <c r="F15" s="185"/>
      <c r="G15" s="178"/>
      <c r="H15" s="182"/>
      <c r="I15" s="178"/>
      <c r="J15" s="178"/>
    </row>
    <row r="16" spans="1:10" ht="18" customHeight="1">
      <c r="A16" s="179"/>
      <c r="B16" s="178"/>
      <c r="C16" s="178"/>
      <c r="D16" s="178"/>
      <c r="E16" s="182"/>
      <c r="F16" s="185"/>
      <c r="G16" s="178"/>
      <c r="H16" s="182"/>
      <c r="I16" s="178"/>
      <c r="J16" s="178"/>
    </row>
    <row r="17" spans="1:10" ht="18" customHeight="1">
      <c r="A17" s="180"/>
      <c r="B17" s="178"/>
      <c r="C17" s="178"/>
      <c r="D17" s="178"/>
      <c r="E17" s="182"/>
      <c r="F17" s="185"/>
      <c r="G17" s="178"/>
      <c r="H17" s="182"/>
      <c r="I17" s="178"/>
      <c r="J17" s="178"/>
    </row>
    <row r="18" spans="1:10" ht="18" customHeight="1">
      <c r="A18" s="177" t="s">
        <v>86</v>
      </c>
      <c r="B18" s="178"/>
      <c r="C18" s="178"/>
      <c r="D18" s="178"/>
      <c r="E18" s="182"/>
      <c r="F18" s="185"/>
      <c r="G18" s="178"/>
      <c r="H18" s="182"/>
      <c r="I18" s="178"/>
      <c r="J18" s="178"/>
    </row>
    <row r="19" spans="1:10" ht="18" customHeight="1">
      <c r="A19" s="179"/>
      <c r="B19" s="178"/>
      <c r="C19" s="178"/>
      <c r="D19" s="178"/>
      <c r="E19" s="182"/>
      <c r="F19" s="185"/>
      <c r="G19" s="178"/>
      <c r="H19" s="182"/>
      <c r="I19" s="178"/>
      <c r="J19" s="178"/>
    </row>
    <row r="20" spans="1:10" ht="18" customHeight="1">
      <c r="A20" s="179"/>
      <c r="B20" s="178"/>
      <c r="C20" s="178"/>
      <c r="D20" s="178"/>
      <c r="E20" s="182"/>
      <c r="F20" s="185"/>
      <c r="G20" s="178"/>
      <c r="H20" s="182"/>
      <c r="I20" s="178"/>
      <c r="J20" s="178"/>
    </row>
    <row r="21" spans="1:10" ht="18" customHeight="1">
      <c r="A21" s="179"/>
      <c r="B21" s="178"/>
      <c r="C21" s="178"/>
      <c r="D21" s="178"/>
      <c r="E21" s="182"/>
      <c r="F21" s="185"/>
      <c r="G21" s="178"/>
      <c r="H21" s="182"/>
      <c r="I21" s="178"/>
      <c r="J21" s="178"/>
    </row>
    <row r="22" spans="1:10" ht="18" customHeight="1">
      <c r="A22" s="179"/>
      <c r="B22" s="178"/>
      <c r="C22" s="178"/>
      <c r="D22" s="178"/>
      <c r="E22" s="182"/>
      <c r="F22" s="185"/>
      <c r="G22" s="178"/>
      <c r="H22" s="182"/>
      <c r="I22" s="178"/>
      <c r="J22" s="178"/>
    </row>
    <row r="23" spans="1:10" ht="18" customHeight="1">
      <c r="A23" s="179"/>
      <c r="B23" s="178"/>
      <c r="C23" s="178"/>
      <c r="D23" s="178"/>
      <c r="E23" s="182"/>
      <c r="F23" s="185"/>
      <c r="G23" s="178"/>
      <c r="H23" s="182"/>
      <c r="I23" s="178"/>
      <c r="J23" s="178"/>
    </row>
    <row r="24" spans="1:10" ht="18" customHeight="1">
      <c r="A24" s="179"/>
      <c r="B24" s="178"/>
      <c r="C24" s="178"/>
      <c r="D24" s="178"/>
      <c r="E24" s="182"/>
      <c r="F24" s="185"/>
      <c r="G24" s="178"/>
      <c r="H24" s="182"/>
      <c r="I24" s="178"/>
      <c r="J24" s="178"/>
    </row>
    <row r="25" spans="1:10" ht="18" customHeight="1">
      <c r="A25" s="179"/>
      <c r="B25" s="178"/>
      <c r="C25" s="178"/>
      <c r="D25" s="178"/>
      <c r="E25" s="182"/>
      <c r="F25" s="185"/>
      <c r="G25" s="178"/>
      <c r="H25" s="182"/>
      <c r="I25" s="178"/>
      <c r="J25" s="178"/>
    </row>
    <row r="26" spans="1:10" ht="18" customHeight="1">
      <c r="A26" s="179"/>
      <c r="B26" s="178"/>
      <c r="C26" s="178"/>
      <c r="D26" s="178"/>
      <c r="E26" s="182"/>
      <c r="F26" s="185"/>
      <c r="G26" s="178"/>
      <c r="H26" s="182"/>
      <c r="I26" s="178"/>
      <c r="J26" s="178"/>
    </row>
    <row r="27" spans="1:10" ht="18" customHeight="1">
      <c r="A27" s="179"/>
      <c r="B27" s="178"/>
      <c r="C27" s="178"/>
      <c r="D27" s="178"/>
      <c r="E27" s="182"/>
      <c r="F27" s="185"/>
      <c r="G27" s="178"/>
      <c r="H27" s="182"/>
      <c r="I27" s="178"/>
      <c r="J27" s="178"/>
    </row>
    <row r="28" spans="1:10" ht="18" customHeight="1">
      <c r="A28" s="179"/>
      <c r="B28" s="178"/>
      <c r="C28" s="178"/>
      <c r="D28" s="178"/>
      <c r="E28" s="182"/>
      <c r="F28" s="185"/>
      <c r="G28" s="178"/>
      <c r="H28" s="182"/>
      <c r="I28" s="178"/>
      <c r="J28" s="178"/>
    </row>
    <row r="29" spans="1:10" ht="18" customHeight="1">
      <c r="A29" s="179"/>
      <c r="B29" s="178"/>
      <c r="C29" s="178"/>
      <c r="D29" s="178"/>
      <c r="E29" s="182"/>
      <c r="F29" s="185"/>
      <c r="G29" s="178"/>
      <c r="H29" s="182"/>
      <c r="I29" s="178"/>
      <c r="J29" s="178"/>
    </row>
    <row r="30" spans="1:10" ht="18" customHeight="1">
      <c r="A30" s="179"/>
      <c r="B30" s="178"/>
      <c r="C30" s="178"/>
      <c r="D30" s="178"/>
      <c r="E30" s="182"/>
      <c r="F30" s="185"/>
      <c r="G30" s="178"/>
      <c r="H30" s="182"/>
      <c r="I30" s="178"/>
      <c r="J30" s="178"/>
    </row>
    <row r="31" spans="1:10" ht="18" customHeight="1">
      <c r="A31" s="179"/>
      <c r="B31" s="178"/>
      <c r="C31" s="178"/>
      <c r="D31" s="178"/>
      <c r="E31" s="182"/>
      <c r="F31" s="185"/>
      <c r="G31" s="178"/>
      <c r="H31" s="182"/>
      <c r="I31" s="178"/>
      <c r="J31" s="178"/>
    </row>
    <row r="32" spans="1:10" ht="18" customHeight="1">
      <c r="A32" s="180"/>
      <c r="B32" s="178"/>
      <c r="C32" s="178"/>
      <c r="D32" s="178"/>
      <c r="E32" s="182"/>
      <c r="F32" s="185"/>
      <c r="G32" s="178"/>
      <c r="H32" s="182"/>
      <c r="I32" s="178"/>
      <c r="J32" s="178"/>
    </row>
    <row r="33" spans="1:10" ht="18" customHeight="1">
      <c r="A33" s="177" t="s">
        <v>87</v>
      </c>
      <c r="B33" s="178"/>
      <c r="C33" s="178"/>
      <c r="D33" s="178"/>
      <c r="E33" s="182"/>
      <c r="F33" s="185"/>
      <c r="G33" s="178"/>
      <c r="H33" s="182"/>
      <c r="I33" s="178"/>
      <c r="J33" s="178"/>
    </row>
    <row r="34" spans="1:10" ht="18" customHeight="1">
      <c r="A34" s="179"/>
      <c r="B34" s="178"/>
      <c r="C34" s="178"/>
      <c r="D34" s="178"/>
      <c r="E34" s="182"/>
      <c r="F34" s="185"/>
      <c r="G34" s="178"/>
      <c r="H34" s="182"/>
      <c r="I34" s="178"/>
      <c r="J34" s="178"/>
    </row>
    <row r="35" spans="1:10" ht="18" customHeight="1">
      <c r="A35" s="179"/>
      <c r="B35" s="178"/>
      <c r="C35" s="178"/>
      <c r="D35" s="178"/>
      <c r="E35" s="182"/>
      <c r="F35" s="185"/>
      <c r="G35" s="178"/>
      <c r="H35" s="182"/>
      <c r="I35" s="178"/>
      <c r="J35" s="178"/>
    </row>
    <row r="36" spans="1:10" ht="18" customHeight="1">
      <c r="A36" s="179"/>
      <c r="B36" s="178"/>
      <c r="C36" s="178"/>
      <c r="D36" s="178"/>
      <c r="E36" s="182"/>
      <c r="F36" s="185"/>
      <c r="G36" s="178"/>
      <c r="H36" s="182"/>
      <c r="I36" s="178"/>
      <c r="J36" s="178"/>
    </row>
    <row r="37" spans="1:10" ht="18" customHeight="1">
      <c r="A37" s="179"/>
      <c r="B37" s="178"/>
      <c r="C37" s="178"/>
      <c r="D37" s="178"/>
      <c r="E37" s="182"/>
      <c r="F37" s="185"/>
      <c r="G37" s="178"/>
      <c r="H37" s="182"/>
      <c r="I37" s="178"/>
      <c r="J37" s="178"/>
    </row>
    <row r="38" spans="1:10" ht="18" customHeight="1">
      <c r="A38" s="179"/>
      <c r="B38" s="178"/>
      <c r="C38" s="178"/>
      <c r="D38" s="178"/>
      <c r="E38" s="182"/>
      <c r="F38" s="185"/>
      <c r="G38" s="178"/>
      <c r="H38" s="182"/>
      <c r="I38" s="178"/>
      <c r="J38" s="178"/>
    </row>
    <row r="39" spans="1:10" ht="18" customHeight="1">
      <c r="A39" s="179"/>
      <c r="B39" s="178"/>
      <c r="C39" s="178"/>
      <c r="D39" s="178"/>
      <c r="E39" s="182"/>
      <c r="F39" s="185"/>
      <c r="G39" s="178"/>
      <c r="H39" s="182"/>
      <c r="I39" s="178"/>
      <c r="J39" s="178"/>
    </row>
    <row r="40" spans="1:10" ht="18" customHeight="1">
      <c r="A40" s="179"/>
      <c r="B40" s="178"/>
      <c r="C40" s="178"/>
      <c r="D40" s="178"/>
      <c r="E40" s="182"/>
      <c r="F40" s="185"/>
      <c r="G40" s="178"/>
      <c r="H40" s="182"/>
      <c r="I40" s="178"/>
      <c r="J40" s="178"/>
    </row>
    <row r="41" spans="1:10" ht="18" customHeight="1">
      <c r="A41" s="179"/>
      <c r="B41" s="178"/>
      <c r="C41" s="178"/>
      <c r="D41" s="178"/>
      <c r="E41" s="182"/>
      <c r="F41" s="185"/>
      <c r="G41" s="178"/>
      <c r="H41" s="182"/>
      <c r="I41" s="178"/>
      <c r="J41" s="178"/>
    </row>
    <row r="42" spans="1:10" ht="18" customHeight="1">
      <c r="A42" s="179"/>
      <c r="B42" s="178"/>
      <c r="C42" s="178"/>
      <c r="D42" s="178"/>
      <c r="E42" s="182"/>
      <c r="F42" s="185"/>
      <c r="G42" s="178"/>
      <c r="H42" s="182"/>
      <c r="I42" s="178"/>
      <c r="J42" s="178"/>
    </row>
    <row r="43" spans="1:10" ht="18" customHeight="1">
      <c r="A43" s="179"/>
      <c r="B43" s="178"/>
      <c r="C43" s="178"/>
      <c r="D43" s="178"/>
      <c r="E43" s="182"/>
      <c r="F43" s="185"/>
      <c r="G43" s="178"/>
      <c r="H43" s="182"/>
      <c r="I43" s="178"/>
      <c r="J43" s="178"/>
    </row>
    <row r="44" spans="1:10" ht="18" customHeight="1">
      <c r="A44" s="179"/>
      <c r="B44" s="178"/>
      <c r="C44" s="178"/>
      <c r="D44" s="178"/>
      <c r="E44" s="182"/>
      <c r="F44" s="185"/>
      <c r="G44" s="178"/>
      <c r="H44" s="182"/>
      <c r="I44" s="178"/>
      <c r="J44" s="178"/>
    </row>
    <row r="45" spans="1:10" ht="18" customHeight="1">
      <c r="A45" s="179"/>
      <c r="B45" s="178"/>
      <c r="C45" s="178"/>
      <c r="D45" s="178"/>
      <c r="E45" s="182"/>
      <c r="F45" s="185"/>
      <c r="G45" s="178"/>
      <c r="H45" s="182"/>
      <c r="I45" s="178"/>
      <c r="J45" s="178"/>
    </row>
    <row r="46" spans="1:10" ht="18" customHeight="1">
      <c r="A46" s="179"/>
      <c r="B46" s="178"/>
      <c r="C46" s="178"/>
      <c r="D46" s="178"/>
      <c r="E46" s="182"/>
      <c r="F46" s="185"/>
      <c r="G46" s="178"/>
      <c r="H46" s="182"/>
      <c r="I46" s="178"/>
      <c r="J46" s="178"/>
    </row>
    <row r="47" spans="1:10" ht="18" customHeight="1">
      <c r="A47" s="180"/>
      <c r="B47" s="178"/>
      <c r="C47" s="178"/>
      <c r="D47" s="178"/>
      <c r="E47" s="182"/>
      <c r="F47" s="185"/>
      <c r="G47" s="178"/>
      <c r="H47" s="182"/>
      <c r="I47" s="178"/>
      <c r="J47" s="178"/>
    </row>
    <row r="48" spans="1:10" ht="18" customHeight="1">
      <c r="A48" s="177" t="s">
        <v>88</v>
      </c>
      <c r="B48" s="178"/>
      <c r="C48" s="178"/>
      <c r="D48" s="178"/>
      <c r="E48" s="182"/>
      <c r="F48" s="185"/>
      <c r="G48" s="178"/>
      <c r="H48" s="182"/>
      <c r="I48" s="178"/>
      <c r="J48" s="178"/>
    </row>
    <row r="49" spans="1:10" ht="18" customHeight="1">
      <c r="A49" s="179"/>
      <c r="B49" s="178"/>
      <c r="C49" s="178"/>
      <c r="D49" s="178"/>
      <c r="E49" s="182"/>
      <c r="F49" s="185"/>
      <c r="G49" s="178"/>
      <c r="H49" s="182"/>
      <c r="I49" s="178"/>
      <c r="J49" s="178"/>
    </row>
    <row r="50" spans="1:10" ht="18" customHeight="1">
      <c r="A50" s="179"/>
      <c r="B50" s="178"/>
      <c r="C50" s="178"/>
      <c r="D50" s="178"/>
      <c r="E50" s="182"/>
      <c r="F50" s="185"/>
      <c r="G50" s="178"/>
      <c r="H50" s="182"/>
      <c r="I50" s="178"/>
      <c r="J50" s="178"/>
    </row>
    <row r="51" spans="1:10" ht="18" customHeight="1">
      <c r="A51" s="179"/>
      <c r="B51" s="178"/>
      <c r="C51" s="178"/>
      <c r="D51" s="178"/>
      <c r="E51" s="182"/>
      <c r="F51" s="185"/>
      <c r="G51" s="178"/>
      <c r="H51" s="182"/>
      <c r="I51" s="178"/>
      <c r="J51" s="178"/>
    </row>
    <row r="52" spans="1:10" ht="18" customHeight="1">
      <c r="A52" s="179"/>
      <c r="B52" s="178"/>
      <c r="C52" s="178"/>
      <c r="D52" s="178"/>
      <c r="E52" s="182"/>
      <c r="F52" s="185"/>
      <c r="G52" s="178"/>
      <c r="H52" s="182"/>
      <c r="I52" s="178"/>
      <c r="J52" s="178"/>
    </row>
    <row r="53" spans="1:10" ht="18" customHeight="1">
      <c r="A53" s="179"/>
      <c r="B53" s="178"/>
      <c r="C53" s="178"/>
      <c r="D53" s="178"/>
      <c r="E53" s="182"/>
      <c r="F53" s="185"/>
      <c r="G53" s="178"/>
      <c r="H53" s="182"/>
      <c r="I53" s="178"/>
      <c r="J53" s="178"/>
    </row>
    <row r="54" spans="1:10" ht="18" customHeight="1">
      <c r="A54" s="179"/>
      <c r="B54" s="178"/>
      <c r="C54" s="178"/>
      <c r="D54" s="178"/>
      <c r="E54" s="182"/>
      <c r="F54" s="185"/>
      <c r="G54" s="178"/>
      <c r="H54" s="182"/>
      <c r="I54" s="178"/>
      <c r="J54" s="178"/>
    </row>
    <row r="55" spans="1:10" ht="18" customHeight="1">
      <c r="A55" s="179"/>
      <c r="B55" s="178"/>
      <c r="C55" s="178"/>
      <c r="D55" s="178"/>
      <c r="E55" s="182"/>
      <c r="F55" s="185"/>
      <c r="G55" s="178"/>
      <c r="H55" s="182"/>
      <c r="I55" s="178"/>
      <c r="J55" s="178"/>
    </row>
    <row r="56" spans="1:10" ht="18" customHeight="1">
      <c r="A56" s="179"/>
      <c r="B56" s="178"/>
      <c r="C56" s="178"/>
      <c r="D56" s="178"/>
      <c r="E56" s="182"/>
      <c r="F56" s="185"/>
      <c r="G56" s="178"/>
      <c r="H56" s="182"/>
      <c r="I56" s="178"/>
      <c r="J56" s="178"/>
    </row>
    <row r="57" spans="1:10" ht="18" customHeight="1">
      <c r="A57" s="179"/>
      <c r="B57" s="178"/>
      <c r="C57" s="178"/>
      <c r="D57" s="178"/>
      <c r="E57" s="182"/>
      <c r="F57" s="185"/>
      <c r="G57" s="178"/>
      <c r="H57" s="182"/>
      <c r="I57" s="178"/>
      <c r="J57" s="178"/>
    </row>
    <row r="58" spans="1:10" ht="18" customHeight="1">
      <c r="A58" s="179"/>
      <c r="B58" s="178"/>
      <c r="C58" s="178"/>
      <c r="D58" s="178"/>
      <c r="E58" s="182"/>
      <c r="F58" s="185"/>
      <c r="G58" s="178"/>
      <c r="H58" s="182"/>
      <c r="I58" s="178"/>
      <c r="J58" s="178"/>
    </row>
    <row r="59" spans="1:10" ht="18" customHeight="1">
      <c r="A59" s="179"/>
      <c r="B59" s="178"/>
      <c r="C59" s="178"/>
      <c r="D59" s="178"/>
      <c r="E59" s="182"/>
      <c r="F59" s="185"/>
      <c r="G59" s="178"/>
      <c r="H59" s="182"/>
      <c r="I59" s="178"/>
      <c r="J59" s="178"/>
    </row>
    <row r="60" spans="1:10" ht="18" customHeight="1">
      <c r="A60" s="179"/>
      <c r="B60" s="178"/>
      <c r="C60" s="178"/>
      <c r="D60" s="178"/>
      <c r="E60" s="182"/>
      <c r="F60" s="185"/>
      <c r="G60" s="178"/>
      <c r="H60" s="182"/>
      <c r="I60" s="178"/>
      <c r="J60" s="178"/>
    </row>
    <row r="61" spans="1:10" ht="18" customHeight="1">
      <c r="A61" s="179"/>
      <c r="B61" s="178"/>
      <c r="C61" s="178"/>
      <c r="D61" s="178"/>
      <c r="E61" s="182"/>
      <c r="F61" s="185"/>
      <c r="G61" s="178"/>
      <c r="H61" s="182"/>
      <c r="I61" s="178"/>
      <c r="J61" s="178"/>
    </row>
    <row r="62" spans="1:10" ht="18" customHeight="1">
      <c r="A62" s="180"/>
      <c r="B62" s="178"/>
      <c r="C62" s="178"/>
      <c r="D62" s="178"/>
      <c r="E62" s="182"/>
      <c r="F62" s="185"/>
      <c r="G62" s="178"/>
      <c r="H62" s="182"/>
      <c r="I62" s="178"/>
      <c r="J62" s="178"/>
    </row>
    <row r="63" spans="1:10" ht="18.75" customHeight="1"/>
    <row r="64" spans="1:10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</sheetData>
  <mergeCells count="12">
    <mergeCell ref="H3:H4"/>
    <mergeCell ref="J3:J4"/>
    <mergeCell ref="A1:J1"/>
    <mergeCell ref="A3:A17"/>
    <mergeCell ref="A18:A32"/>
    <mergeCell ref="A33:A47"/>
    <mergeCell ref="A48:A62"/>
    <mergeCell ref="B3:B4"/>
    <mergeCell ref="F3:F4"/>
    <mergeCell ref="E3:E4"/>
    <mergeCell ref="D3:D4"/>
    <mergeCell ref="C3:C4"/>
  </mergeCells>
  <pageMargins left="0.70866141732283472" right="0.70866141732283472" top="0.62992125984251968" bottom="0.62992125984251968" header="0.31496062992125984" footer="0.31496062992125984"/>
  <pageSetup paperSize="8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selection activeCell="J10" sqref="J10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7109375" style="1" customWidth="1"/>
    <col min="5" max="5" width="21.140625" style="1" customWidth="1"/>
    <col min="6" max="6" width="14.140625" style="1" hidden="1" customWidth="1"/>
    <col min="7" max="7" width="14.140625" style="1" customWidth="1"/>
    <col min="8" max="8" width="15.5703125" style="1" hidden="1" customWidth="1"/>
    <col min="9" max="9" width="8.28515625" style="1" hidden="1" customWidth="1"/>
    <col min="10" max="10" width="10.28515625" style="1" customWidth="1"/>
    <col min="11" max="11" width="5.42578125" style="1" customWidth="1"/>
    <col min="12" max="12" width="23.7109375" style="1" customWidth="1"/>
    <col min="13" max="13" width="9" style="1"/>
    <col min="14" max="14" width="0" style="1" hidden="1" customWidth="1"/>
    <col min="15" max="16384" width="9" style="1"/>
  </cols>
  <sheetData>
    <row r="1" spans="1:14" ht="18" customHeight="1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27"/>
      <c r="N1" s="27"/>
    </row>
    <row r="2" spans="1:14" ht="18.75">
      <c r="A2" s="135" t="s">
        <v>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28"/>
      <c r="N2" s="28"/>
    </row>
    <row r="3" spans="1:14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8.75">
      <c r="A4" s="2"/>
      <c r="B4" s="2"/>
      <c r="C4" s="2"/>
      <c r="D4" s="2"/>
      <c r="E4" s="2"/>
      <c r="F4" s="2"/>
      <c r="G4" s="2"/>
      <c r="H4" s="2"/>
      <c r="J4" s="159" t="s">
        <v>73</v>
      </c>
      <c r="K4" s="159"/>
      <c r="L4" s="159"/>
      <c r="M4" s="2"/>
      <c r="N4" s="2"/>
    </row>
    <row r="5" spans="1:14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11</v>
      </c>
      <c r="K5" s="3" t="s">
        <v>12</v>
      </c>
      <c r="L5" s="3" t="s">
        <v>13</v>
      </c>
    </row>
    <row r="6" spans="1:14">
      <c r="A6" s="136" t="s">
        <v>14</v>
      </c>
      <c r="B6" s="4">
        <v>1</v>
      </c>
      <c r="C6" s="140" t="s">
        <v>23</v>
      </c>
      <c r="D6" s="140">
        <v>20240207005</v>
      </c>
      <c r="E6" s="140" t="s">
        <v>24</v>
      </c>
      <c r="F6" s="133"/>
      <c r="G6" s="4" t="s">
        <v>25</v>
      </c>
      <c r="H6" s="4"/>
      <c r="I6" s="36"/>
      <c r="J6" s="31">
        <v>40000</v>
      </c>
      <c r="K6" s="6" t="s">
        <v>19</v>
      </c>
      <c r="L6" s="25"/>
    </row>
    <row r="7" spans="1:14">
      <c r="A7" s="137"/>
      <c r="B7" s="4">
        <v>2</v>
      </c>
      <c r="C7" s="141"/>
      <c r="D7" s="141"/>
      <c r="E7" s="141"/>
      <c r="F7" s="133"/>
      <c r="G7" s="8" t="s">
        <v>27</v>
      </c>
      <c r="H7" s="4"/>
      <c r="I7" s="36"/>
      <c r="J7" s="31">
        <v>40000</v>
      </c>
      <c r="K7" s="6" t="s">
        <v>19</v>
      </c>
      <c r="L7" s="25"/>
    </row>
    <row r="8" spans="1:14">
      <c r="A8" s="137"/>
      <c r="B8" s="4">
        <v>3</v>
      </c>
      <c r="C8" s="141"/>
      <c r="D8" s="141"/>
      <c r="E8" s="141"/>
      <c r="F8" s="133"/>
      <c r="G8" s="6" t="s">
        <v>28</v>
      </c>
      <c r="H8" s="6"/>
      <c r="I8" s="30"/>
      <c r="J8" s="110">
        <v>40000</v>
      </c>
      <c r="K8" s="6" t="s">
        <v>19</v>
      </c>
      <c r="L8" s="25"/>
    </row>
    <row r="9" spans="1:14">
      <c r="A9" s="137"/>
      <c r="B9" s="4">
        <v>4</v>
      </c>
      <c r="C9" s="154" t="s">
        <v>15</v>
      </c>
      <c r="D9" s="140">
        <v>20240124003</v>
      </c>
      <c r="E9" s="140" t="s">
        <v>48</v>
      </c>
      <c r="F9" s="4">
        <v>0.91500000000000004</v>
      </c>
      <c r="G9" s="113" t="s">
        <v>22</v>
      </c>
      <c r="H9" s="4"/>
      <c r="I9" s="36"/>
      <c r="J9" s="31">
        <v>50000</v>
      </c>
      <c r="K9" s="4" t="s">
        <v>19</v>
      </c>
      <c r="L9" s="25"/>
    </row>
    <row r="10" spans="1:14">
      <c r="A10" s="137"/>
      <c r="B10" s="4">
        <v>5</v>
      </c>
      <c r="C10" s="156"/>
      <c r="D10" s="142"/>
      <c r="E10" s="142"/>
      <c r="F10" s="25"/>
      <c r="G10" s="113" t="s">
        <v>27</v>
      </c>
      <c r="H10" s="4"/>
      <c r="I10" s="36"/>
      <c r="J10" s="31">
        <v>50000</v>
      </c>
      <c r="K10" s="4" t="s">
        <v>19</v>
      </c>
      <c r="L10" s="25"/>
    </row>
    <row r="11" spans="1:14">
      <c r="A11" s="137"/>
      <c r="B11" s="4">
        <v>6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</row>
    <row r="12" spans="1:14">
      <c r="A12" s="137"/>
      <c r="B12" s="4">
        <v>7</v>
      </c>
      <c r="C12" s="122"/>
      <c r="D12" s="122"/>
      <c r="E12" s="122"/>
      <c r="F12" s="122"/>
      <c r="G12" s="122"/>
      <c r="H12" s="122"/>
      <c r="I12" s="122"/>
      <c r="J12" s="122"/>
      <c r="K12" s="122"/>
      <c r="L12" s="25"/>
    </row>
    <row r="13" spans="1:14">
      <c r="A13" s="137"/>
      <c r="B13" s="4">
        <v>8</v>
      </c>
      <c r="C13" s="122"/>
      <c r="D13" s="122"/>
      <c r="E13" s="122"/>
      <c r="F13" s="122"/>
      <c r="G13" s="122"/>
      <c r="H13" s="122"/>
      <c r="I13" s="122"/>
      <c r="J13" s="122"/>
      <c r="K13" s="122"/>
      <c r="L13" s="25"/>
    </row>
    <row r="14" spans="1:14">
      <c r="A14" s="137"/>
      <c r="B14" s="4">
        <v>9</v>
      </c>
      <c r="C14" s="122"/>
      <c r="D14" s="122"/>
      <c r="E14" s="122"/>
      <c r="F14" s="122"/>
      <c r="G14" s="122"/>
      <c r="H14" s="122"/>
      <c r="I14" s="122"/>
      <c r="J14" s="122"/>
      <c r="K14" s="122"/>
      <c r="L14" s="25"/>
    </row>
    <row r="15" spans="1:14">
      <c r="A15" s="137"/>
      <c r="B15" s="4">
        <v>10</v>
      </c>
      <c r="C15" s="122"/>
      <c r="D15" s="122"/>
      <c r="E15" s="122"/>
      <c r="F15" s="122"/>
      <c r="G15" s="122"/>
      <c r="H15" s="122"/>
      <c r="I15" s="122"/>
      <c r="J15" s="122"/>
      <c r="K15" s="122"/>
      <c r="L15" s="25"/>
    </row>
    <row r="16" spans="1:14">
      <c r="A16" s="137"/>
      <c r="B16" s="4">
        <v>11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</row>
    <row r="17" spans="1:12">
      <c r="A17" s="137"/>
      <c r="B17" s="4">
        <v>12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137"/>
      <c r="B18" s="4">
        <v>13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</row>
    <row r="19" spans="1:12" ht="15.75" thickBot="1">
      <c r="A19" s="138"/>
      <c r="B19" s="11">
        <v>14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139" t="s">
        <v>29</v>
      </c>
      <c r="B20" s="14">
        <v>1</v>
      </c>
      <c r="C20" s="71"/>
      <c r="D20" s="20"/>
      <c r="E20" s="20"/>
      <c r="F20" s="20"/>
      <c r="G20" s="75"/>
      <c r="H20" s="14"/>
      <c r="I20" s="56"/>
      <c r="J20" s="76"/>
      <c r="K20" s="20"/>
      <c r="L20" s="35"/>
    </row>
    <row r="21" spans="1:12">
      <c r="A21" s="137"/>
      <c r="B21" s="4">
        <v>2</v>
      </c>
      <c r="C21" s="5"/>
      <c r="D21" s="8"/>
      <c r="E21" s="10"/>
      <c r="F21" s="6"/>
      <c r="G21" s="55"/>
      <c r="H21" s="4"/>
      <c r="I21" s="36"/>
      <c r="J21" s="78"/>
      <c r="K21" s="6"/>
      <c r="L21" s="25"/>
    </row>
    <row r="22" spans="1:12">
      <c r="A22" s="137"/>
      <c r="B22" s="4">
        <v>3</v>
      </c>
      <c r="C22" s="5"/>
      <c r="D22" s="6"/>
      <c r="E22" s="6"/>
      <c r="F22" s="6"/>
      <c r="G22" s="55"/>
      <c r="H22" s="4"/>
      <c r="I22" s="36"/>
      <c r="J22" s="78"/>
      <c r="K22" s="6"/>
      <c r="L22" s="25"/>
    </row>
    <row r="23" spans="1:12">
      <c r="A23" s="137"/>
      <c r="B23" s="4">
        <v>4</v>
      </c>
      <c r="C23" s="5"/>
      <c r="D23" s="8"/>
      <c r="E23" s="10"/>
      <c r="F23" s="6"/>
      <c r="G23" s="55"/>
      <c r="H23" s="4"/>
      <c r="I23" s="36"/>
      <c r="J23" s="78"/>
      <c r="K23" s="6"/>
      <c r="L23" s="25"/>
    </row>
    <row r="24" spans="1:12">
      <c r="A24" s="137"/>
      <c r="B24" s="4">
        <v>5</v>
      </c>
      <c r="C24" s="5"/>
      <c r="D24" s="4"/>
      <c r="E24" s="4"/>
      <c r="F24" s="6"/>
      <c r="G24" s="113"/>
      <c r="H24" s="4"/>
      <c r="I24" s="36"/>
      <c r="J24" s="31"/>
      <c r="K24" s="6"/>
      <c r="L24" s="25"/>
    </row>
    <row r="25" spans="1:12">
      <c r="A25" s="137"/>
      <c r="B25" s="4">
        <v>6</v>
      </c>
      <c r="C25" s="77"/>
      <c r="D25" s="6"/>
      <c r="E25" s="55"/>
      <c r="F25" s="6"/>
      <c r="G25" s="55"/>
      <c r="H25" s="4"/>
      <c r="I25" s="36"/>
      <c r="J25" s="78"/>
      <c r="K25" s="55"/>
      <c r="L25" s="25"/>
    </row>
    <row r="26" spans="1:12">
      <c r="A26" s="137"/>
      <c r="B26" s="4">
        <v>7</v>
      </c>
      <c r="C26" s="77"/>
      <c r="D26" s="4"/>
      <c r="E26" s="55"/>
      <c r="F26" s="4"/>
      <c r="G26" s="55"/>
      <c r="H26" s="4"/>
      <c r="I26" s="36"/>
      <c r="J26" s="78"/>
      <c r="K26" s="55"/>
      <c r="L26" s="25"/>
    </row>
    <row r="27" spans="1:12">
      <c r="A27" s="137"/>
      <c r="B27" s="4">
        <v>8</v>
      </c>
      <c r="C27" s="4"/>
      <c r="D27" s="4"/>
      <c r="E27" s="4"/>
      <c r="F27" s="4"/>
      <c r="G27" s="4"/>
      <c r="H27" s="4"/>
      <c r="I27" s="36"/>
      <c r="J27" s="36"/>
      <c r="K27" s="4"/>
      <c r="L27" s="25"/>
    </row>
    <row r="28" spans="1:12">
      <c r="A28" s="137"/>
      <c r="B28" s="4">
        <v>9</v>
      </c>
      <c r="C28" s="4"/>
      <c r="D28" s="4"/>
      <c r="E28" s="4"/>
      <c r="F28" s="4"/>
      <c r="G28" s="4"/>
      <c r="H28" s="4"/>
      <c r="I28" s="36"/>
      <c r="J28" s="36"/>
      <c r="K28" s="4"/>
      <c r="L28" s="25"/>
    </row>
    <row r="29" spans="1:12">
      <c r="A29" s="137"/>
      <c r="B29" s="4">
        <v>10</v>
      </c>
      <c r="C29" s="4"/>
      <c r="D29" s="113"/>
      <c r="E29" s="4"/>
      <c r="F29" s="4"/>
      <c r="G29" s="4"/>
      <c r="H29" s="4"/>
      <c r="I29" s="37"/>
      <c r="J29" s="37"/>
      <c r="K29" s="4"/>
      <c r="L29" s="25"/>
    </row>
    <row r="30" spans="1:12">
      <c r="A30" s="137"/>
      <c r="B30" s="4">
        <v>11</v>
      </c>
      <c r="C30" s="4"/>
      <c r="D30" s="4"/>
      <c r="E30" s="4"/>
      <c r="F30" s="4"/>
      <c r="G30" s="4"/>
      <c r="H30" s="4"/>
      <c r="I30" s="36"/>
      <c r="J30" s="36"/>
      <c r="K30" s="4"/>
      <c r="L30" s="25"/>
    </row>
    <row r="31" spans="1:12">
      <c r="A31" s="137"/>
      <c r="B31" s="4">
        <v>12</v>
      </c>
      <c r="C31" s="6"/>
      <c r="D31" s="6"/>
      <c r="E31" s="6"/>
      <c r="F31" s="6"/>
      <c r="G31" s="6"/>
      <c r="H31" s="6"/>
      <c r="I31" s="30"/>
      <c r="J31" s="30"/>
      <c r="K31" s="6"/>
      <c r="L31" s="39"/>
    </row>
    <row r="32" spans="1:12" ht="15.75" thickBot="1">
      <c r="A32" s="138"/>
      <c r="B32" s="11">
        <v>13</v>
      </c>
      <c r="C32" s="18"/>
      <c r="D32" s="18"/>
      <c r="E32" s="18"/>
      <c r="F32" s="18"/>
      <c r="G32" s="18"/>
      <c r="H32" s="18"/>
      <c r="I32" s="38"/>
      <c r="J32" s="38"/>
      <c r="K32" s="18"/>
      <c r="L32" s="18"/>
    </row>
    <row r="33" spans="1:12">
      <c r="A33" s="137" t="s">
        <v>31</v>
      </c>
      <c r="B33" s="14">
        <v>1</v>
      </c>
      <c r="C33" s="143" t="s">
        <v>23</v>
      </c>
      <c r="D33" s="143">
        <v>20240202002</v>
      </c>
      <c r="E33" s="143" t="s">
        <v>32</v>
      </c>
      <c r="F33" s="131">
        <v>1.59</v>
      </c>
      <c r="G33" s="4" t="s">
        <v>25</v>
      </c>
      <c r="H33" s="131" t="s">
        <v>33</v>
      </c>
      <c r="I33" s="36" t="e">
        <f>95877*#REF!</f>
        <v>#REF!</v>
      </c>
      <c r="J33" s="36">
        <v>100000</v>
      </c>
      <c r="K33" s="4" t="s">
        <v>19</v>
      </c>
      <c r="L33" s="35"/>
    </row>
    <row r="34" spans="1:12">
      <c r="A34" s="137"/>
      <c r="B34" s="14">
        <v>3</v>
      </c>
      <c r="C34" s="141"/>
      <c r="D34" s="141"/>
      <c r="E34" s="141"/>
      <c r="F34" s="111"/>
      <c r="G34" s="6" t="s">
        <v>27</v>
      </c>
      <c r="H34" s="111"/>
      <c r="I34" s="30"/>
      <c r="J34" s="30">
        <v>100000</v>
      </c>
      <c r="K34" s="4" t="s">
        <v>19</v>
      </c>
      <c r="L34" s="39"/>
    </row>
    <row r="35" spans="1:12">
      <c r="A35" s="137"/>
      <c r="B35" s="14">
        <v>4</v>
      </c>
      <c r="C35" s="142"/>
      <c r="D35" s="142"/>
      <c r="E35" s="142"/>
      <c r="F35" s="118"/>
      <c r="G35" s="6" t="s">
        <v>17</v>
      </c>
      <c r="H35" s="118"/>
      <c r="I35" s="30"/>
      <c r="J35" s="30">
        <v>50000</v>
      </c>
      <c r="K35" s="4" t="s">
        <v>19</v>
      </c>
      <c r="L35" s="39"/>
    </row>
    <row r="36" spans="1:12">
      <c r="A36" s="137"/>
      <c r="B36" s="14">
        <v>5</v>
      </c>
      <c r="C36" s="55"/>
      <c r="D36" s="55"/>
      <c r="E36" s="55"/>
      <c r="F36" s="132"/>
      <c r="G36" s="10"/>
      <c r="H36" s="132"/>
      <c r="I36" s="36" t="e">
        <f>95877*#REF!</f>
        <v>#REF!</v>
      </c>
      <c r="J36" s="36"/>
      <c r="K36" s="4"/>
      <c r="L36" s="25"/>
    </row>
    <row r="37" spans="1:12">
      <c r="A37" s="137"/>
      <c r="B37" s="14">
        <v>6</v>
      </c>
      <c r="C37" s="55"/>
      <c r="D37" s="55"/>
      <c r="E37" s="55"/>
      <c r="F37" s="75"/>
      <c r="G37" s="4"/>
      <c r="H37" s="75"/>
      <c r="I37" s="36" t="e">
        <f>95877*#REF!</f>
        <v>#REF!</v>
      </c>
      <c r="J37" s="36"/>
      <c r="K37" s="4"/>
      <c r="L37" s="25"/>
    </row>
    <row r="38" spans="1:12">
      <c r="A38" s="137"/>
      <c r="B38" s="14">
        <v>7</v>
      </c>
      <c r="C38" s="55"/>
      <c r="D38" s="55"/>
      <c r="E38" s="77"/>
      <c r="F38" s="21"/>
      <c r="G38" s="4"/>
      <c r="H38" s="21"/>
      <c r="I38" s="21"/>
      <c r="J38" s="31"/>
      <c r="K38" s="4"/>
      <c r="L38" s="25"/>
    </row>
    <row r="39" spans="1:12">
      <c r="A39" s="137"/>
      <c r="B39" s="14">
        <v>8</v>
      </c>
      <c r="C39" s="55"/>
      <c r="D39" s="55"/>
      <c r="E39" s="77"/>
      <c r="F39" s="4"/>
      <c r="G39" s="4"/>
      <c r="H39" s="4"/>
      <c r="I39" s="36"/>
      <c r="J39" s="31"/>
      <c r="K39" s="4"/>
      <c r="L39" s="25"/>
    </row>
    <row r="40" spans="1:12">
      <c r="A40" s="137"/>
      <c r="B40" s="14">
        <v>9</v>
      </c>
      <c r="C40" s="55"/>
      <c r="D40" s="55"/>
      <c r="E40" s="77"/>
      <c r="F40" s="21"/>
      <c r="G40" s="4"/>
      <c r="H40" s="4"/>
      <c r="I40" s="36"/>
      <c r="J40" s="31"/>
      <c r="K40" s="4"/>
      <c r="L40" s="25"/>
    </row>
    <row r="41" spans="1:12">
      <c r="A41" s="137"/>
      <c r="B41" s="14">
        <v>11</v>
      </c>
      <c r="C41" s="77"/>
      <c r="D41" s="4"/>
      <c r="E41" s="55"/>
      <c r="F41" s="4"/>
      <c r="G41" s="55"/>
      <c r="H41" s="4"/>
      <c r="I41" s="36"/>
      <c r="J41" s="78"/>
      <c r="K41" s="55"/>
      <c r="L41" s="25"/>
    </row>
    <row r="42" spans="1:12">
      <c r="A42" s="137"/>
      <c r="B42" s="14">
        <v>12</v>
      </c>
      <c r="C42" s="77"/>
      <c r="D42" s="4"/>
      <c r="E42" s="55"/>
      <c r="F42" s="4"/>
      <c r="G42" s="55"/>
      <c r="H42" s="4"/>
      <c r="I42" s="36"/>
      <c r="J42" s="78"/>
      <c r="K42" s="55"/>
      <c r="L42" s="39"/>
    </row>
    <row r="43" spans="1:12">
      <c r="A43" s="137"/>
      <c r="B43" s="14">
        <v>13</v>
      </c>
      <c r="C43" s="114"/>
      <c r="D43" s="4"/>
      <c r="E43" s="113"/>
      <c r="F43" s="4"/>
      <c r="G43" s="113"/>
      <c r="H43" s="4"/>
      <c r="I43" s="36"/>
      <c r="J43" s="31"/>
      <c r="K43" s="113"/>
      <c r="L43" s="39"/>
    </row>
    <row r="44" spans="1:12">
      <c r="A44" s="137"/>
      <c r="B44" s="14">
        <v>14</v>
      </c>
      <c r="C44" s="114"/>
      <c r="D44" s="4"/>
      <c r="E44" s="113"/>
      <c r="F44" s="4"/>
      <c r="G44" s="113"/>
      <c r="H44" s="4"/>
      <c r="I44" s="36"/>
      <c r="J44" s="31"/>
      <c r="K44" s="113"/>
      <c r="L44" s="39"/>
    </row>
    <row r="45" spans="1:12" ht="15.75" thickBot="1">
      <c r="A45" s="138"/>
      <c r="B45" s="11">
        <v>15</v>
      </c>
      <c r="C45" s="11"/>
      <c r="D45" s="11"/>
      <c r="E45" s="11"/>
      <c r="F45" s="11"/>
      <c r="G45" s="11"/>
      <c r="H45" s="11"/>
      <c r="I45" s="41"/>
      <c r="J45" s="41"/>
      <c r="K45" s="11"/>
      <c r="L45" s="18"/>
    </row>
    <row r="46" spans="1:12">
      <c r="A46" s="139" t="s">
        <v>34</v>
      </c>
      <c r="B46" s="14">
        <v>1</v>
      </c>
      <c r="C46" s="112"/>
      <c r="D46" s="112"/>
      <c r="E46" s="112"/>
      <c r="F46" s="20"/>
      <c r="G46" s="20"/>
      <c r="H46" s="14"/>
      <c r="I46" s="42"/>
      <c r="J46" s="42"/>
      <c r="K46" s="6"/>
      <c r="L46" s="35"/>
    </row>
    <row r="47" spans="1:12">
      <c r="A47" s="137"/>
      <c r="B47" s="14">
        <v>2</v>
      </c>
      <c r="C47" s="113"/>
      <c r="D47" s="113"/>
      <c r="E47" s="113"/>
      <c r="F47" s="6"/>
      <c r="G47" s="6"/>
      <c r="H47" s="6"/>
      <c r="I47" s="30"/>
      <c r="J47" s="30"/>
      <c r="K47" s="6"/>
      <c r="L47" s="25"/>
    </row>
    <row r="48" spans="1:12">
      <c r="A48" s="137"/>
      <c r="B48" s="14">
        <v>3</v>
      </c>
      <c r="C48" s="6"/>
      <c r="D48" s="6"/>
      <c r="E48" s="6"/>
      <c r="F48" s="6"/>
      <c r="G48" s="6"/>
      <c r="H48" s="6"/>
      <c r="I48" s="30"/>
      <c r="J48" s="30"/>
      <c r="K48" s="4"/>
      <c r="L48" s="25"/>
    </row>
    <row r="49" spans="1:12">
      <c r="A49" s="137"/>
      <c r="B49" s="14">
        <v>4</v>
      </c>
      <c r="C49" s="6"/>
      <c r="D49" s="6"/>
      <c r="E49" s="6"/>
      <c r="F49" s="6"/>
      <c r="G49" s="6"/>
      <c r="H49" s="6"/>
      <c r="I49" s="30"/>
      <c r="J49" s="30"/>
      <c r="K49" s="4"/>
      <c r="L49" s="25"/>
    </row>
    <row r="50" spans="1:12">
      <c r="A50" s="137"/>
      <c r="B50" s="14">
        <v>5</v>
      </c>
      <c r="C50" s="22"/>
      <c r="D50" s="4"/>
      <c r="E50" s="4"/>
      <c r="F50" s="4"/>
      <c r="G50" s="4"/>
      <c r="H50" s="4"/>
      <c r="I50" s="36"/>
      <c r="J50" s="36"/>
      <c r="K50" s="4"/>
      <c r="L50" s="25"/>
    </row>
    <row r="51" spans="1:12">
      <c r="A51" s="137"/>
      <c r="B51" s="14">
        <v>6</v>
      </c>
      <c r="C51" s="22"/>
      <c r="D51" s="10"/>
      <c r="E51" s="4"/>
      <c r="F51" s="4"/>
      <c r="G51" s="4"/>
      <c r="H51" s="4"/>
      <c r="I51" s="40"/>
      <c r="J51" s="40"/>
      <c r="K51" s="4"/>
      <c r="L51" s="25"/>
    </row>
    <row r="52" spans="1:12">
      <c r="A52" s="137"/>
      <c r="B52" s="14">
        <v>7</v>
      </c>
      <c r="C52" s="22"/>
      <c r="D52" s="10"/>
      <c r="E52" s="4"/>
      <c r="F52" s="4"/>
      <c r="G52" s="4"/>
      <c r="H52" s="4"/>
      <c r="I52" s="40"/>
      <c r="J52" s="40"/>
      <c r="K52" s="4"/>
      <c r="L52" s="25"/>
    </row>
    <row r="53" spans="1:12">
      <c r="A53" s="137"/>
      <c r="B53" s="14">
        <v>8</v>
      </c>
      <c r="C53" s="22"/>
      <c r="D53" s="10"/>
      <c r="E53" s="4"/>
      <c r="F53" s="4"/>
      <c r="G53" s="4"/>
      <c r="H53" s="4"/>
      <c r="I53" s="40"/>
      <c r="J53" s="40"/>
      <c r="K53" s="4"/>
      <c r="L53" s="25"/>
    </row>
    <row r="54" spans="1:12">
      <c r="A54" s="137"/>
      <c r="B54" s="14">
        <v>9</v>
      </c>
      <c r="C54" s="22"/>
      <c r="D54" s="10"/>
      <c r="E54" s="4"/>
      <c r="F54" s="4"/>
      <c r="G54" s="4"/>
      <c r="H54" s="4"/>
      <c r="I54" s="40"/>
      <c r="J54" s="40"/>
      <c r="K54" s="4"/>
      <c r="L54" s="25"/>
    </row>
    <row r="55" spans="1:12">
      <c r="A55" s="137"/>
      <c r="B55" s="14">
        <v>10</v>
      </c>
      <c r="C55" s="22"/>
      <c r="D55" s="10"/>
      <c r="E55" s="4"/>
      <c r="F55" s="4"/>
      <c r="G55" s="4"/>
      <c r="H55" s="4"/>
      <c r="I55" s="40"/>
      <c r="J55" s="40"/>
      <c r="K55" s="4"/>
      <c r="L55" s="25"/>
    </row>
    <row r="56" spans="1:12">
      <c r="A56" s="137"/>
      <c r="B56" s="14">
        <v>11</v>
      </c>
      <c r="C56" s="22"/>
      <c r="D56" s="10"/>
      <c r="E56" s="4"/>
      <c r="F56" s="4"/>
      <c r="G56" s="4"/>
      <c r="H56" s="4"/>
      <c r="I56" s="40"/>
      <c r="J56" s="40"/>
      <c r="K56" s="4"/>
      <c r="L56" s="25"/>
    </row>
    <row r="57" spans="1:12">
      <c r="A57" s="137"/>
      <c r="B57" s="14">
        <v>12</v>
      </c>
      <c r="C57" s="4"/>
      <c r="D57" s="25"/>
      <c r="E57" s="4"/>
      <c r="F57" s="4"/>
      <c r="G57" s="4"/>
      <c r="H57" s="4"/>
      <c r="I57" s="36"/>
      <c r="J57" s="36"/>
      <c r="K57" s="4"/>
      <c r="L57" s="25"/>
    </row>
    <row r="58" spans="1:12" ht="15.75" thickBot="1">
      <c r="A58" s="138"/>
      <c r="B58" s="11">
        <v>13</v>
      </c>
      <c r="C58" s="11"/>
      <c r="D58" s="11"/>
      <c r="E58" s="11"/>
      <c r="F58" s="11"/>
      <c r="G58" s="11"/>
      <c r="H58" s="11"/>
      <c r="I58" s="41"/>
      <c r="J58" s="41"/>
      <c r="K58" s="11"/>
      <c r="L58" s="18"/>
    </row>
    <row r="59" spans="1:12">
      <c r="A59" s="148" t="s">
        <v>35</v>
      </c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</row>
    <row r="60" spans="1:12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</row>
    <row r="61" spans="1:12">
      <c r="A61" s="150" t="s">
        <v>36</v>
      </c>
      <c r="B61" s="150"/>
      <c r="C61" s="150"/>
      <c r="D61" s="150"/>
      <c r="E61" s="150"/>
      <c r="F61" s="150"/>
      <c r="G61" s="150"/>
      <c r="H61" s="150"/>
      <c r="I61" s="150"/>
      <c r="J61" s="150"/>
      <c r="K61" s="150"/>
      <c r="L61" s="150"/>
    </row>
    <row r="62" spans="1:12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</row>
    <row r="63" spans="1:12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</row>
    <row r="64" spans="1:12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</row>
  </sheetData>
  <mergeCells count="18">
    <mergeCell ref="A59:L60"/>
    <mergeCell ref="A61:L63"/>
    <mergeCell ref="E6:E8"/>
    <mergeCell ref="D6:D8"/>
    <mergeCell ref="C6:C8"/>
    <mergeCell ref="E9:E10"/>
    <mergeCell ref="D9:D10"/>
    <mergeCell ref="A46:A58"/>
    <mergeCell ref="A20:A32"/>
    <mergeCell ref="A33:A45"/>
    <mergeCell ref="C33:C35"/>
    <mergeCell ref="E33:E35"/>
    <mergeCell ref="D33:D35"/>
    <mergeCell ref="A1:L1"/>
    <mergeCell ref="A2:L2"/>
    <mergeCell ref="J4:L4"/>
    <mergeCell ref="A6:A19"/>
    <mergeCell ref="C9:C10"/>
  </mergeCells>
  <pageMargins left="0.55118110236220474" right="0.39370078740157483" top="0.31496062992125984" bottom="0.31496062992125984" header="0.31496062992125984" footer="0.31496062992125984"/>
  <pageSetup paperSize="9" scale="84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zoomScaleNormal="100" workbookViewId="0">
      <selection activeCell="J11" sqref="J11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5703125" style="1" customWidth="1"/>
    <col min="10" max="10" width="8.28515625" style="1" customWidth="1"/>
    <col min="11" max="11" width="5.42578125" style="1" customWidth="1"/>
    <col min="12" max="16384" width="9" style="1"/>
  </cols>
  <sheetData>
    <row r="1" spans="1:20" ht="18" customHeight="1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27"/>
      <c r="M1" s="27"/>
      <c r="N1" s="27"/>
    </row>
    <row r="2" spans="1:20" ht="18.75">
      <c r="A2" s="135" t="s">
        <v>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28"/>
      <c r="M2" s="28"/>
      <c r="N2" s="28"/>
    </row>
    <row r="3" spans="1:20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20" ht="18.75">
      <c r="A4" s="2"/>
      <c r="B4" s="2"/>
      <c r="C4" s="2"/>
      <c r="D4" s="2"/>
      <c r="E4" s="2"/>
      <c r="F4" s="2"/>
      <c r="G4" s="2"/>
      <c r="H4" s="2"/>
      <c r="I4" s="2"/>
      <c r="J4" s="29" t="s">
        <v>71</v>
      </c>
      <c r="K4" s="2"/>
      <c r="L4" s="2"/>
      <c r="M4" s="2"/>
      <c r="N4" s="2"/>
    </row>
    <row r="5" spans="1:20" ht="45">
      <c r="A5" s="3" t="s">
        <v>3</v>
      </c>
      <c r="B5" s="3" t="s">
        <v>4</v>
      </c>
      <c r="C5" s="3" t="s">
        <v>5</v>
      </c>
      <c r="D5" s="3" t="s">
        <v>51</v>
      </c>
      <c r="E5" s="3" t="s">
        <v>6</v>
      </c>
      <c r="F5" s="3" t="s">
        <v>7</v>
      </c>
      <c r="G5" s="3" t="s">
        <v>8</v>
      </c>
      <c r="H5" s="3" t="s">
        <v>10</v>
      </c>
      <c r="I5" s="3" t="s">
        <v>11</v>
      </c>
      <c r="J5" s="3" t="s">
        <v>11</v>
      </c>
      <c r="K5" s="3" t="s">
        <v>12</v>
      </c>
    </row>
    <row r="6" spans="1:20">
      <c r="A6" s="136"/>
      <c r="B6" s="95">
        <v>1</v>
      </c>
      <c r="C6" s="91" t="s">
        <v>23</v>
      </c>
      <c r="D6" s="91">
        <v>20231120017</v>
      </c>
      <c r="E6" s="91">
        <v>20231109001</v>
      </c>
      <c r="F6" s="91" t="s">
        <v>32</v>
      </c>
      <c r="G6" s="92">
        <v>1.59</v>
      </c>
      <c r="H6" s="91" t="s">
        <v>33</v>
      </c>
      <c r="I6" s="93">
        <f>95877-10684</f>
        <v>85193</v>
      </c>
      <c r="J6" s="94">
        <f t="shared" ref="J6:J23" si="0">I6*G6</f>
        <v>135456.87</v>
      </c>
      <c r="K6" s="91" t="s">
        <v>19</v>
      </c>
      <c r="N6" s="58"/>
      <c r="P6" s="58"/>
      <c r="R6" s="53"/>
    </row>
    <row r="7" spans="1:20">
      <c r="A7" s="137"/>
      <c r="B7" s="95">
        <v>2</v>
      </c>
      <c r="C7" s="98" t="s">
        <v>15</v>
      </c>
      <c r="D7" s="91"/>
      <c r="E7" s="91">
        <v>20240103032</v>
      </c>
      <c r="F7" s="91" t="s">
        <v>48</v>
      </c>
      <c r="G7" s="92">
        <v>4.55</v>
      </c>
      <c r="H7" s="91" t="s">
        <v>47</v>
      </c>
      <c r="I7" s="93">
        <f>9617-202</f>
        <v>9415</v>
      </c>
      <c r="J7" s="94">
        <f t="shared" si="0"/>
        <v>42838.25</v>
      </c>
      <c r="K7" s="91" t="s">
        <v>19</v>
      </c>
      <c r="M7" s="53"/>
      <c r="N7" s="53"/>
      <c r="O7" s="53"/>
      <c r="P7" s="53"/>
    </row>
    <row r="8" spans="1:20">
      <c r="A8" s="137"/>
      <c r="B8" s="95">
        <v>3</v>
      </c>
      <c r="C8" s="96"/>
      <c r="D8" s="95"/>
      <c r="E8" s="95">
        <v>20240103033</v>
      </c>
      <c r="F8" s="95" t="s">
        <v>42</v>
      </c>
      <c r="G8" s="92">
        <v>1.4750000000000001</v>
      </c>
      <c r="H8" s="95" t="s">
        <v>41</v>
      </c>
      <c r="I8" s="94">
        <f>5000</f>
        <v>5000</v>
      </c>
      <c r="J8" s="94">
        <f t="shared" si="0"/>
        <v>7375</v>
      </c>
      <c r="K8" s="91" t="s">
        <v>19</v>
      </c>
    </row>
    <row r="9" spans="1:20">
      <c r="A9" s="137"/>
      <c r="B9" s="95">
        <v>4</v>
      </c>
      <c r="C9" s="91" t="s">
        <v>23</v>
      </c>
      <c r="D9" s="91"/>
      <c r="E9" s="91">
        <v>20240108003</v>
      </c>
      <c r="F9" s="91" t="s">
        <v>24</v>
      </c>
      <c r="G9" s="92">
        <v>1.2749999999999999</v>
      </c>
      <c r="H9" s="91" t="s">
        <v>26</v>
      </c>
      <c r="I9" s="93">
        <f>36377-13399-8054-12527</f>
        <v>2397</v>
      </c>
      <c r="J9" s="94">
        <f t="shared" si="0"/>
        <v>3056.1749999999997</v>
      </c>
      <c r="K9" s="91" t="s">
        <v>19</v>
      </c>
      <c r="N9" s="53"/>
      <c r="P9" s="53"/>
      <c r="R9" s="53"/>
      <c r="T9" s="53"/>
    </row>
    <row r="10" spans="1:20">
      <c r="A10" s="137"/>
      <c r="B10" s="95">
        <v>5</v>
      </c>
      <c r="C10" s="91" t="s">
        <v>23</v>
      </c>
      <c r="D10" s="91"/>
      <c r="E10" s="91">
        <v>20240115001</v>
      </c>
      <c r="F10" s="91" t="s">
        <v>24</v>
      </c>
      <c r="G10" s="92">
        <v>1.2749999999999999</v>
      </c>
      <c r="H10" s="91" t="s">
        <v>26</v>
      </c>
      <c r="I10" s="93">
        <f>100000</f>
        <v>100000</v>
      </c>
      <c r="J10" s="94">
        <f t="shared" si="0"/>
        <v>127499.99999999999</v>
      </c>
      <c r="K10" s="91" t="s">
        <v>19</v>
      </c>
      <c r="N10" s="53"/>
      <c r="P10" s="53"/>
      <c r="R10" s="53"/>
      <c r="T10" s="53"/>
    </row>
    <row r="11" spans="1:20">
      <c r="A11" s="137"/>
      <c r="B11" s="95">
        <v>6</v>
      </c>
      <c r="C11" s="91" t="s">
        <v>23</v>
      </c>
      <c r="D11" s="91"/>
      <c r="E11" s="91">
        <v>20240122002</v>
      </c>
      <c r="F11" s="91" t="s">
        <v>32</v>
      </c>
      <c r="G11" s="92">
        <v>1.59</v>
      </c>
      <c r="H11" s="91" t="s">
        <v>33</v>
      </c>
      <c r="I11" s="93">
        <f>50000</f>
        <v>50000</v>
      </c>
      <c r="J11" s="94">
        <f t="shared" si="0"/>
        <v>79500</v>
      </c>
      <c r="K11" s="91" t="s">
        <v>19</v>
      </c>
    </row>
    <row r="12" spans="1:20">
      <c r="A12" s="137"/>
      <c r="B12" s="95">
        <v>7</v>
      </c>
      <c r="C12" s="91" t="s">
        <v>23</v>
      </c>
      <c r="D12" s="95"/>
      <c r="E12" s="95">
        <v>20240122001</v>
      </c>
      <c r="F12" s="95" t="s">
        <v>40</v>
      </c>
      <c r="G12" s="92">
        <v>1.59</v>
      </c>
      <c r="H12" s="95" t="s">
        <v>39</v>
      </c>
      <c r="I12" s="94">
        <f>75000-2248</f>
        <v>72752</v>
      </c>
      <c r="J12" s="94">
        <f t="shared" si="0"/>
        <v>115675.68000000001</v>
      </c>
      <c r="K12" s="91" t="s">
        <v>19</v>
      </c>
      <c r="N12" s="53"/>
      <c r="P12" s="53"/>
      <c r="R12" s="53"/>
    </row>
    <row r="13" spans="1:20">
      <c r="A13" s="137"/>
      <c r="B13" s="95">
        <v>8</v>
      </c>
      <c r="C13" s="96" t="s">
        <v>15</v>
      </c>
      <c r="D13" s="91"/>
      <c r="E13" s="91">
        <v>20240124002</v>
      </c>
      <c r="F13" s="95" t="s">
        <v>48</v>
      </c>
      <c r="G13" s="97">
        <v>1.82</v>
      </c>
      <c r="H13" s="91" t="s">
        <v>50</v>
      </c>
      <c r="I13" s="93">
        <f>10000</f>
        <v>10000</v>
      </c>
      <c r="J13" s="94">
        <f t="shared" si="0"/>
        <v>18200</v>
      </c>
      <c r="K13" s="91" t="s">
        <v>19</v>
      </c>
    </row>
    <row r="14" spans="1:20">
      <c r="A14" s="137"/>
      <c r="B14" s="95">
        <v>9</v>
      </c>
      <c r="C14" s="98" t="s">
        <v>15</v>
      </c>
      <c r="D14" s="91"/>
      <c r="E14" s="91">
        <v>20240124003</v>
      </c>
      <c r="F14" s="91" t="s">
        <v>48</v>
      </c>
      <c r="G14" s="92">
        <v>3.03</v>
      </c>
      <c r="H14" s="91" t="s">
        <v>49</v>
      </c>
      <c r="I14" s="93">
        <f>5000</f>
        <v>5000</v>
      </c>
      <c r="J14" s="94">
        <f t="shared" si="0"/>
        <v>15149.999999999998</v>
      </c>
      <c r="K14" s="91" t="s">
        <v>19</v>
      </c>
    </row>
    <row r="15" spans="1:20">
      <c r="A15" s="137"/>
      <c r="B15" s="95">
        <v>10</v>
      </c>
      <c r="C15" s="96" t="s">
        <v>15</v>
      </c>
      <c r="D15" s="95"/>
      <c r="E15" s="95">
        <v>20240124006</v>
      </c>
      <c r="F15" s="95" t="s">
        <v>48</v>
      </c>
      <c r="G15" s="97">
        <v>4.55</v>
      </c>
      <c r="H15" s="95" t="s">
        <v>47</v>
      </c>
      <c r="I15" s="94">
        <f>5000</f>
        <v>5000</v>
      </c>
      <c r="J15" s="94">
        <f t="shared" si="0"/>
        <v>22750</v>
      </c>
      <c r="K15" s="91" t="s">
        <v>19</v>
      </c>
    </row>
    <row r="16" spans="1:20">
      <c r="A16" s="137"/>
      <c r="B16" s="95">
        <v>11</v>
      </c>
      <c r="C16" s="95" t="s">
        <v>23</v>
      </c>
      <c r="D16" s="95"/>
      <c r="E16" s="95">
        <v>20240202002</v>
      </c>
      <c r="F16" s="95" t="s">
        <v>32</v>
      </c>
      <c r="G16" s="97">
        <v>1.59</v>
      </c>
      <c r="H16" s="95" t="s">
        <v>33</v>
      </c>
      <c r="I16" s="94">
        <f>100000</f>
        <v>100000</v>
      </c>
      <c r="J16" s="94">
        <f t="shared" si="0"/>
        <v>159000</v>
      </c>
      <c r="K16" s="91" t="s">
        <v>19</v>
      </c>
    </row>
    <row r="17" spans="1:16">
      <c r="A17" s="137"/>
      <c r="B17" s="95">
        <v>12</v>
      </c>
      <c r="C17" s="91" t="s">
        <v>23</v>
      </c>
      <c r="D17" s="95"/>
      <c r="E17" s="95">
        <v>20240206022</v>
      </c>
      <c r="F17" s="95" t="s">
        <v>40</v>
      </c>
      <c r="G17" s="92">
        <v>1.59</v>
      </c>
      <c r="H17" s="95" t="s">
        <v>39</v>
      </c>
      <c r="I17" s="94">
        <f>30000</f>
        <v>30000</v>
      </c>
      <c r="J17" s="94">
        <f t="shared" si="0"/>
        <v>47700</v>
      </c>
      <c r="K17" s="91" t="s">
        <v>19</v>
      </c>
    </row>
    <row r="18" spans="1:16">
      <c r="A18" s="137"/>
      <c r="B18" s="4">
        <v>13</v>
      </c>
      <c r="C18" s="6" t="s">
        <v>23</v>
      </c>
      <c r="D18" s="6"/>
      <c r="E18" s="6">
        <v>20240207003</v>
      </c>
      <c r="F18" s="6" t="s">
        <v>32</v>
      </c>
      <c r="G18" s="50">
        <v>1.59</v>
      </c>
      <c r="H18" s="6" t="s">
        <v>33</v>
      </c>
      <c r="I18" s="30">
        <f>12400</f>
        <v>12400</v>
      </c>
      <c r="J18" s="36">
        <f t="shared" si="0"/>
        <v>19716</v>
      </c>
      <c r="K18" s="6" t="s">
        <v>19</v>
      </c>
    </row>
    <row r="19" spans="1:16">
      <c r="A19" s="137"/>
      <c r="B19" s="4">
        <v>14</v>
      </c>
      <c r="C19" s="6" t="s">
        <v>23</v>
      </c>
      <c r="D19" s="6"/>
      <c r="E19" s="6">
        <v>20240207004</v>
      </c>
      <c r="F19" s="6" t="s">
        <v>32</v>
      </c>
      <c r="G19" s="50">
        <v>1.59</v>
      </c>
      <c r="H19" s="6" t="s">
        <v>33</v>
      </c>
      <c r="I19" s="30">
        <f>40600</f>
        <v>40600</v>
      </c>
      <c r="J19" s="36">
        <f t="shared" si="0"/>
        <v>64554</v>
      </c>
      <c r="K19" s="6" t="s">
        <v>19</v>
      </c>
    </row>
    <row r="20" spans="1:16">
      <c r="A20" s="137"/>
      <c r="B20" s="95">
        <v>15</v>
      </c>
      <c r="C20" s="91" t="s">
        <v>23</v>
      </c>
      <c r="D20" s="91"/>
      <c r="E20" s="91">
        <v>20240207005</v>
      </c>
      <c r="F20" s="91" t="s">
        <v>24</v>
      </c>
      <c r="G20" s="92">
        <v>1.2749999999999999</v>
      </c>
      <c r="H20" s="91" t="s">
        <v>26</v>
      </c>
      <c r="I20" s="93">
        <f>130000</f>
        <v>130000</v>
      </c>
      <c r="J20" s="94">
        <f t="shared" si="0"/>
        <v>165750</v>
      </c>
      <c r="K20" s="91" t="s">
        <v>19</v>
      </c>
      <c r="N20" s="53"/>
    </row>
    <row r="21" spans="1:16">
      <c r="A21" s="137"/>
      <c r="B21" s="95">
        <v>16</v>
      </c>
      <c r="C21" s="96" t="s">
        <v>15</v>
      </c>
      <c r="D21" s="91"/>
      <c r="E21" s="91">
        <v>20240207006</v>
      </c>
      <c r="F21" s="95" t="s">
        <v>48</v>
      </c>
      <c r="G21" s="97">
        <v>1.82</v>
      </c>
      <c r="H21" s="91" t="s">
        <v>50</v>
      </c>
      <c r="I21" s="93">
        <f>20200</f>
        <v>20200</v>
      </c>
      <c r="J21" s="94">
        <f t="shared" si="0"/>
        <v>36764</v>
      </c>
      <c r="K21" s="91" t="s">
        <v>19</v>
      </c>
    </row>
    <row r="22" spans="1:16">
      <c r="A22" s="137"/>
      <c r="B22" s="4">
        <v>17</v>
      </c>
      <c r="C22" s="5" t="s">
        <v>15</v>
      </c>
      <c r="D22" s="6"/>
      <c r="E22" s="6">
        <v>20240207007</v>
      </c>
      <c r="F22" s="6" t="s">
        <v>48</v>
      </c>
      <c r="G22" s="50">
        <v>3.03</v>
      </c>
      <c r="H22" s="6" t="s">
        <v>49</v>
      </c>
      <c r="I22" s="30">
        <f>11700</f>
        <v>11700</v>
      </c>
      <c r="J22" s="36">
        <f t="shared" si="0"/>
        <v>35451</v>
      </c>
      <c r="K22" s="6" t="s">
        <v>19</v>
      </c>
    </row>
    <row r="23" spans="1:16">
      <c r="A23" s="137"/>
      <c r="B23" s="4">
        <v>18</v>
      </c>
      <c r="C23" s="22" t="s">
        <v>15</v>
      </c>
      <c r="D23" s="4"/>
      <c r="E23" s="4">
        <v>20240207008</v>
      </c>
      <c r="F23" s="4" t="s">
        <v>48</v>
      </c>
      <c r="G23" s="52">
        <v>4.55</v>
      </c>
      <c r="H23" s="4" t="s">
        <v>47</v>
      </c>
      <c r="I23" s="36">
        <f>1600</f>
        <v>1600</v>
      </c>
      <c r="J23" s="54">
        <f t="shared" si="0"/>
        <v>7280</v>
      </c>
      <c r="K23" s="6" t="s">
        <v>19</v>
      </c>
    </row>
    <row r="24" spans="1:16">
      <c r="A24" s="137"/>
      <c r="B24" s="95">
        <v>19</v>
      </c>
      <c r="C24" s="95" t="s">
        <v>23</v>
      </c>
      <c r="D24" s="99"/>
      <c r="E24" s="99">
        <v>20240111008</v>
      </c>
      <c r="F24" s="95" t="s">
        <v>44</v>
      </c>
      <c r="G24" s="97">
        <v>1.56</v>
      </c>
      <c r="H24" s="95" t="s">
        <v>43</v>
      </c>
      <c r="I24" s="100">
        <f>40000-7223 - 6611</f>
        <v>26166</v>
      </c>
      <c r="J24" s="94">
        <f t="shared" ref="J24:J38" si="1">I24*G24</f>
        <v>40818.959999999999</v>
      </c>
      <c r="K24" s="95" t="s">
        <v>19</v>
      </c>
    </row>
    <row r="25" spans="1:16">
      <c r="A25" s="137"/>
      <c r="B25" s="95">
        <v>20</v>
      </c>
      <c r="C25" s="95"/>
      <c r="D25" s="95"/>
      <c r="E25" s="95">
        <v>20240130001</v>
      </c>
      <c r="F25" s="95" t="s">
        <v>46</v>
      </c>
      <c r="G25" s="97">
        <v>1.5549999999999999</v>
      </c>
      <c r="H25" s="95" t="s">
        <v>45</v>
      </c>
      <c r="I25" s="94">
        <f>100000</f>
        <v>100000</v>
      </c>
      <c r="J25" s="94">
        <f t="shared" si="1"/>
        <v>155500</v>
      </c>
      <c r="K25" s="95" t="s">
        <v>19</v>
      </c>
    </row>
    <row r="26" spans="1:16">
      <c r="A26" s="137"/>
      <c r="B26" s="95">
        <v>21</v>
      </c>
      <c r="C26" s="95" t="s">
        <v>23</v>
      </c>
      <c r="D26" s="99"/>
      <c r="E26" s="99">
        <v>20240207011</v>
      </c>
      <c r="F26" s="95" t="s">
        <v>44</v>
      </c>
      <c r="G26" s="97">
        <v>1.56</v>
      </c>
      <c r="H26" s="95" t="s">
        <v>43</v>
      </c>
      <c r="I26" s="100">
        <f>15000</f>
        <v>15000</v>
      </c>
      <c r="J26" s="94">
        <f t="shared" si="1"/>
        <v>23400</v>
      </c>
      <c r="K26" s="95" t="s">
        <v>19</v>
      </c>
    </row>
    <row r="27" spans="1:16">
      <c r="A27" s="137"/>
      <c r="B27" s="4">
        <v>22</v>
      </c>
      <c r="C27" s="5" t="s">
        <v>15</v>
      </c>
      <c r="D27" s="6"/>
      <c r="E27" s="6">
        <v>20240124005</v>
      </c>
      <c r="F27" s="6" t="s">
        <v>16</v>
      </c>
      <c r="G27" s="50">
        <v>3.05</v>
      </c>
      <c r="H27" s="6" t="s">
        <v>21</v>
      </c>
      <c r="I27" s="30">
        <f>5000-941-3700</f>
        <v>359</v>
      </c>
      <c r="J27" s="36">
        <f t="shared" si="1"/>
        <v>1094.95</v>
      </c>
      <c r="K27" s="4" t="s">
        <v>19</v>
      </c>
      <c r="P27" s="53"/>
    </row>
    <row r="28" spans="1:16">
      <c r="A28" s="137"/>
      <c r="B28" s="4">
        <v>23</v>
      </c>
      <c r="C28" s="22" t="s">
        <v>15</v>
      </c>
      <c r="D28" s="4"/>
      <c r="E28" s="4">
        <v>20240207009</v>
      </c>
      <c r="F28" s="4" t="s">
        <v>16</v>
      </c>
      <c r="G28" s="52">
        <v>1.83</v>
      </c>
      <c r="H28" s="4" t="s">
        <v>20</v>
      </c>
      <c r="I28" s="36">
        <f>11000</f>
        <v>11000</v>
      </c>
      <c r="J28" s="36">
        <f t="shared" si="1"/>
        <v>20130</v>
      </c>
      <c r="K28" s="4" t="s">
        <v>19</v>
      </c>
      <c r="M28" s="53"/>
      <c r="N28" s="53"/>
      <c r="O28" s="53"/>
    </row>
    <row r="29" spans="1:16">
      <c r="A29" s="137"/>
      <c r="B29" s="95">
        <v>24</v>
      </c>
      <c r="C29" s="95"/>
      <c r="D29" s="95"/>
      <c r="E29" s="95">
        <v>20240213002</v>
      </c>
      <c r="F29" s="95" t="s">
        <v>52</v>
      </c>
      <c r="G29" s="97">
        <v>1.5249999999999999</v>
      </c>
      <c r="H29" s="95" t="s">
        <v>53</v>
      </c>
      <c r="I29" s="94">
        <v>20000</v>
      </c>
      <c r="J29" s="94">
        <f t="shared" si="1"/>
        <v>30500</v>
      </c>
      <c r="K29" s="95" t="s">
        <v>19</v>
      </c>
    </row>
    <row r="30" spans="1:16">
      <c r="A30" s="137"/>
      <c r="B30" s="95">
        <v>25</v>
      </c>
      <c r="C30" s="96"/>
      <c r="D30" s="95"/>
      <c r="E30" s="95">
        <v>20240217007</v>
      </c>
      <c r="F30" s="95" t="s">
        <v>42</v>
      </c>
      <c r="G30" s="92">
        <v>1.4750000000000001</v>
      </c>
      <c r="H30" s="95" t="s">
        <v>41</v>
      </c>
      <c r="I30" s="94">
        <v>10000</v>
      </c>
      <c r="J30" s="94">
        <f t="shared" si="1"/>
        <v>14750</v>
      </c>
      <c r="K30" s="95" t="s">
        <v>19</v>
      </c>
      <c r="M30" s="1" t="s">
        <v>67</v>
      </c>
      <c r="N30" s="1">
        <v>2087</v>
      </c>
    </row>
    <row r="31" spans="1:16">
      <c r="A31" s="137"/>
      <c r="B31" s="4">
        <v>26</v>
      </c>
      <c r="C31" s="9" t="s">
        <v>15</v>
      </c>
      <c r="D31" s="8"/>
      <c r="E31" s="4">
        <v>20240217008</v>
      </c>
      <c r="F31" s="10" t="s">
        <v>48</v>
      </c>
      <c r="G31" s="51">
        <v>1.82</v>
      </c>
      <c r="H31" s="8" t="s">
        <v>58</v>
      </c>
      <c r="I31" s="32">
        <v>10000</v>
      </c>
      <c r="J31" s="36">
        <f t="shared" si="1"/>
        <v>18200</v>
      </c>
      <c r="K31" s="4" t="s">
        <v>19</v>
      </c>
    </row>
    <row r="32" spans="1:16">
      <c r="A32" s="137"/>
      <c r="B32" s="4">
        <v>27</v>
      </c>
      <c r="C32" s="8" t="s">
        <v>23</v>
      </c>
      <c r="D32" s="8"/>
      <c r="E32" s="8">
        <v>20240301002</v>
      </c>
      <c r="F32" s="8" t="s">
        <v>24</v>
      </c>
      <c r="G32" s="116">
        <v>1.2749999999999999</v>
      </c>
      <c r="H32" s="8" t="s">
        <v>26</v>
      </c>
      <c r="I32" s="32">
        <v>130000</v>
      </c>
      <c r="J32" s="36">
        <f t="shared" si="1"/>
        <v>165750</v>
      </c>
      <c r="K32" s="4" t="s">
        <v>19</v>
      </c>
    </row>
    <row r="33" spans="1:11">
      <c r="A33" s="137"/>
      <c r="B33" s="4">
        <v>28</v>
      </c>
      <c r="C33" s="8" t="s">
        <v>23</v>
      </c>
      <c r="D33" s="8"/>
      <c r="E33" s="8">
        <v>20240301003</v>
      </c>
      <c r="F33" s="8" t="s">
        <v>24</v>
      </c>
      <c r="G33" s="116">
        <v>1.2749999999999999</v>
      </c>
      <c r="H33" s="8" t="s">
        <v>26</v>
      </c>
      <c r="I33" s="32">
        <v>90000</v>
      </c>
      <c r="J33" s="36">
        <f t="shared" si="1"/>
        <v>114749.99999999999</v>
      </c>
      <c r="K33" s="4" t="s">
        <v>19</v>
      </c>
    </row>
    <row r="34" spans="1:11">
      <c r="A34" s="137"/>
      <c r="B34" s="4">
        <v>29</v>
      </c>
      <c r="C34" s="8" t="s">
        <v>23</v>
      </c>
      <c r="D34" s="8"/>
      <c r="E34" s="8">
        <v>20240301004</v>
      </c>
      <c r="F34" s="8" t="s">
        <v>32</v>
      </c>
      <c r="G34" s="116">
        <v>1.59</v>
      </c>
      <c r="H34" s="8" t="s">
        <v>33</v>
      </c>
      <c r="I34" s="32">
        <v>114000</v>
      </c>
      <c r="J34" s="36">
        <f t="shared" si="1"/>
        <v>181260</v>
      </c>
      <c r="K34" s="4" t="s">
        <v>19</v>
      </c>
    </row>
    <row r="35" spans="1:11">
      <c r="A35" s="137"/>
      <c r="B35" s="4">
        <v>30</v>
      </c>
      <c r="C35" s="10"/>
      <c r="D35" s="10"/>
      <c r="E35" s="8">
        <v>20240301005</v>
      </c>
      <c r="F35" s="10" t="s">
        <v>52</v>
      </c>
      <c r="G35" s="51">
        <v>1.5249999999999999</v>
      </c>
      <c r="H35" s="10" t="s">
        <v>53</v>
      </c>
      <c r="I35" s="40">
        <v>66000</v>
      </c>
      <c r="J35" s="36">
        <f t="shared" si="1"/>
        <v>100650</v>
      </c>
      <c r="K35" s="4" t="s">
        <v>19</v>
      </c>
    </row>
    <row r="36" spans="1:11">
      <c r="A36" s="137"/>
      <c r="B36" s="95">
        <v>31</v>
      </c>
      <c r="C36" s="95" t="s">
        <v>23</v>
      </c>
      <c r="D36" s="99"/>
      <c r="E36" s="91">
        <v>20240301006</v>
      </c>
      <c r="F36" s="95" t="s">
        <v>44</v>
      </c>
      <c r="G36" s="97">
        <v>1.56</v>
      </c>
      <c r="H36" s="95" t="s">
        <v>43</v>
      </c>
      <c r="I36" s="100">
        <v>30000</v>
      </c>
      <c r="J36" s="94">
        <f t="shared" si="1"/>
        <v>46800</v>
      </c>
      <c r="K36" s="95" t="s">
        <v>19</v>
      </c>
    </row>
    <row r="37" spans="1:11">
      <c r="A37" s="137"/>
      <c r="B37" s="95">
        <v>32</v>
      </c>
      <c r="C37" s="95" t="s">
        <v>23</v>
      </c>
      <c r="D37" s="99"/>
      <c r="E37" s="91">
        <v>20240301007</v>
      </c>
      <c r="F37" s="95" t="s">
        <v>44</v>
      </c>
      <c r="G37" s="97">
        <v>1.56</v>
      </c>
      <c r="H37" s="95" t="s">
        <v>43</v>
      </c>
      <c r="I37" s="100">
        <v>25000</v>
      </c>
      <c r="J37" s="94">
        <f t="shared" si="1"/>
        <v>39000</v>
      </c>
      <c r="K37" s="95" t="s">
        <v>19</v>
      </c>
    </row>
    <row r="38" spans="1:11">
      <c r="A38" s="137"/>
      <c r="B38" s="4">
        <v>33</v>
      </c>
      <c r="C38" s="10" t="s">
        <v>23</v>
      </c>
      <c r="D38" s="117"/>
      <c r="E38" s="8">
        <v>20240301008</v>
      </c>
      <c r="F38" s="10" t="s">
        <v>69</v>
      </c>
      <c r="G38" s="51">
        <v>1.0900000000000001</v>
      </c>
      <c r="H38" s="10" t="s">
        <v>70</v>
      </c>
      <c r="I38" s="37">
        <v>12000</v>
      </c>
      <c r="J38" s="36">
        <f t="shared" si="1"/>
        <v>13080.000000000002</v>
      </c>
      <c r="K38" s="4" t="s">
        <v>19</v>
      </c>
    </row>
    <row r="39" spans="1:11">
      <c r="A39" s="137"/>
      <c r="B39" s="4">
        <v>34</v>
      </c>
      <c r="C39" s="8"/>
      <c r="D39" s="8"/>
      <c r="E39" s="8"/>
      <c r="F39" s="8"/>
      <c r="G39" s="8"/>
      <c r="H39" s="8"/>
      <c r="I39" s="8"/>
      <c r="J39" s="32"/>
      <c r="K39" s="10"/>
    </row>
    <row r="40" spans="1:11">
      <c r="A40" s="137"/>
      <c r="B40" s="4">
        <v>35</v>
      </c>
      <c r="C40" s="8"/>
      <c r="D40" s="10"/>
      <c r="E40" s="10"/>
      <c r="F40" s="10"/>
      <c r="G40" s="8"/>
      <c r="H40" s="10"/>
      <c r="I40" s="10"/>
      <c r="J40" s="40"/>
      <c r="K40" s="10"/>
    </row>
    <row r="41" spans="1:11">
      <c r="A41" s="137"/>
      <c r="B41" s="4">
        <v>36</v>
      </c>
      <c r="C41" s="10"/>
      <c r="D41" s="10"/>
      <c r="E41" s="10"/>
      <c r="F41" s="10"/>
      <c r="G41" s="10"/>
      <c r="H41" s="10"/>
      <c r="I41" s="10"/>
      <c r="J41" s="40"/>
      <c r="K41" s="10"/>
    </row>
    <row r="42" spans="1:11">
      <c r="A42" s="137"/>
      <c r="B42" s="4">
        <v>37</v>
      </c>
      <c r="C42" s="8"/>
      <c r="D42" s="10"/>
      <c r="E42" s="10"/>
      <c r="F42" s="10"/>
      <c r="G42" s="8"/>
      <c r="H42" s="10"/>
      <c r="I42" s="10"/>
      <c r="J42" s="40"/>
      <c r="K42" s="10"/>
    </row>
    <row r="43" spans="1:11">
      <c r="A43" s="137"/>
      <c r="B43" s="4">
        <v>38</v>
      </c>
      <c r="C43" s="8"/>
      <c r="D43" s="8"/>
      <c r="E43" s="8"/>
      <c r="F43" s="8"/>
      <c r="G43" s="8"/>
      <c r="H43" s="8"/>
      <c r="I43" s="8"/>
      <c r="J43" s="32"/>
      <c r="K43" s="10"/>
    </row>
    <row r="44" spans="1:11">
      <c r="A44" s="137"/>
      <c r="B44" s="4">
        <v>39</v>
      </c>
      <c r="C44" s="8"/>
      <c r="D44" s="8"/>
      <c r="E44" s="8"/>
      <c r="F44" s="8"/>
      <c r="G44" s="8"/>
      <c r="H44" s="8"/>
      <c r="I44" s="8"/>
      <c r="J44" s="32"/>
      <c r="K44" s="10"/>
    </row>
    <row r="45" spans="1:11">
      <c r="A45" s="137"/>
      <c r="B45" s="4">
        <v>40</v>
      </c>
      <c r="C45" s="6"/>
      <c r="D45" s="6"/>
      <c r="E45" s="6"/>
      <c r="F45" s="6"/>
      <c r="G45" s="6"/>
      <c r="H45" s="6"/>
      <c r="I45" s="6"/>
      <c r="J45" s="30"/>
      <c r="K45" s="4"/>
    </row>
    <row r="46" spans="1:11">
      <c r="A46" s="137"/>
      <c r="B46" s="4">
        <v>41</v>
      </c>
      <c r="C46" s="22"/>
      <c r="D46" s="4"/>
      <c r="E46" s="4"/>
      <c r="F46" s="4"/>
      <c r="G46" s="4"/>
      <c r="H46" s="4"/>
      <c r="I46" s="4"/>
      <c r="J46" s="36"/>
      <c r="K46" s="4"/>
    </row>
    <row r="47" spans="1:11">
      <c r="A47" s="137"/>
      <c r="B47" s="4">
        <v>42</v>
      </c>
      <c r="C47" s="22"/>
      <c r="D47" s="10"/>
      <c r="E47" s="10"/>
      <c r="F47" s="4"/>
      <c r="G47" s="4"/>
      <c r="H47" s="4"/>
      <c r="I47" s="4"/>
      <c r="J47" s="40"/>
      <c r="K47" s="4"/>
    </row>
    <row r="48" spans="1:11">
      <c r="A48" s="137"/>
      <c r="B48" s="4">
        <v>43</v>
      </c>
      <c r="C48" s="22"/>
      <c r="D48" s="10"/>
      <c r="E48" s="10"/>
      <c r="F48" s="4"/>
      <c r="G48" s="4"/>
      <c r="H48" s="4"/>
      <c r="I48" s="4"/>
      <c r="J48" s="40"/>
      <c r="K48" s="4"/>
    </row>
    <row r="49" spans="1:13">
      <c r="A49" s="137"/>
      <c r="B49" s="4">
        <v>44</v>
      </c>
      <c r="C49" s="4"/>
      <c r="D49" s="4"/>
      <c r="E49" s="25"/>
      <c r="F49" s="4"/>
      <c r="G49" s="4"/>
      <c r="H49" s="4"/>
      <c r="I49" s="4"/>
      <c r="J49" s="36"/>
      <c r="K49" s="4"/>
    </row>
    <row r="50" spans="1:13">
      <c r="A50" s="137"/>
      <c r="B50" s="4">
        <v>45</v>
      </c>
      <c r="C50" s="4"/>
      <c r="D50" s="4"/>
      <c r="E50" s="25"/>
      <c r="F50" s="4"/>
      <c r="G50" s="4"/>
      <c r="H50" s="4"/>
      <c r="I50" s="4"/>
      <c r="J50" s="36"/>
      <c r="K50" s="4"/>
    </row>
    <row r="51" spans="1:13">
      <c r="A51" s="137"/>
      <c r="B51" s="4">
        <v>46</v>
      </c>
      <c r="C51" s="4"/>
      <c r="D51" s="4"/>
      <c r="E51" s="25"/>
      <c r="F51" s="4"/>
      <c r="G51" s="4"/>
      <c r="H51" s="4"/>
      <c r="I51" s="4"/>
      <c r="J51" s="36"/>
      <c r="K51" s="4"/>
    </row>
    <row r="52" spans="1:13">
      <c r="A52" s="137"/>
      <c r="B52" s="4">
        <v>47</v>
      </c>
      <c r="C52" s="4"/>
      <c r="D52" s="4"/>
      <c r="E52" s="25"/>
      <c r="F52" s="4"/>
      <c r="G52" s="4"/>
      <c r="H52" s="4"/>
      <c r="I52" s="4"/>
      <c r="J52" s="36"/>
      <c r="K52" s="4"/>
    </row>
    <row r="53" spans="1:13" ht="15.75" thickBot="1">
      <c r="A53" s="138"/>
      <c r="B53" s="4">
        <v>48</v>
      </c>
      <c r="C53" s="11"/>
      <c r="D53" s="11"/>
      <c r="E53" s="11"/>
      <c r="F53" s="11"/>
      <c r="G53" s="11"/>
      <c r="H53" s="11"/>
      <c r="I53" s="11"/>
      <c r="J53" s="41"/>
      <c r="K53" s="11"/>
    </row>
    <row r="54" spans="1:13">
      <c r="A54" s="163" t="s">
        <v>35</v>
      </c>
      <c r="B54" s="164"/>
      <c r="C54" s="164"/>
      <c r="D54" s="164"/>
      <c r="E54" s="164"/>
      <c r="F54" s="164"/>
      <c r="G54" s="164"/>
      <c r="H54" s="164"/>
      <c r="I54" s="164"/>
      <c r="J54" s="164"/>
      <c r="K54" s="165"/>
    </row>
    <row r="55" spans="1:13">
      <c r="A55" s="166"/>
      <c r="B55" s="167"/>
      <c r="C55" s="167"/>
      <c r="D55" s="167"/>
      <c r="E55" s="167"/>
      <c r="F55" s="167"/>
      <c r="G55" s="167"/>
      <c r="H55" s="167"/>
      <c r="I55" s="167"/>
      <c r="J55" s="167"/>
      <c r="K55" s="168"/>
    </row>
    <row r="56" spans="1:13">
      <c r="A56" s="150" t="s">
        <v>36</v>
      </c>
      <c r="B56" s="150"/>
      <c r="C56" s="150"/>
      <c r="D56" s="150"/>
      <c r="E56" s="150"/>
      <c r="F56" s="150"/>
      <c r="G56" s="150"/>
      <c r="H56" s="150"/>
      <c r="I56" s="150"/>
      <c r="J56" s="150"/>
      <c r="K56" s="150"/>
    </row>
    <row r="57" spans="1:13">
      <c r="A57" s="162"/>
      <c r="B57" s="162"/>
      <c r="C57" s="162"/>
      <c r="D57" s="162"/>
      <c r="E57" s="162"/>
      <c r="F57" s="162"/>
      <c r="G57" s="162"/>
      <c r="H57" s="162"/>
      <c r="I57" s="162"/>
      <c r="J57" s="162"/>
      <c r="K57" s="162"/>
    </row>
    <row r="58" spans="1:13">
      <c r="A58" s="162"/>
      <c r="B58" s="162"/>
      <c r="C58" s="162"/>
      <c r="D58" s="162"/>
      <c r="E58" s="162"/>
      <c r="F58" s="162"/>
      <c r="G58" s="162"/>
      <c r="H58" s="162"/>
      <c r="I58" s="162"/>
      <c r="J58" s="162"/>
      <c r="K58" s="162"/>
    </row>
    <row r="59" spans="1:13">
      <c r="M59" s="53"/>
    </row>
  </sheetData>
  <autoFilter ref="A5:K58"/>
  <mergeCells count="5">
    <mergeCell ref="A1:K1"/>
    <mergeCell ref="A2:K2"/>
    <mergeCell ref="A56:K58"/>
    <mergeCell ref="A54:K55"/>
    <mergeCell ref="A6:A53"/>
  </mergeCells>
  <pageMargins left="0.47244094488188998" right="0.31496062992126" top="0.59055118110236204" bottom="0.39370078740157499" header="0.31496062992126" footer="0.31496062992126"/>
  <pageSetup paperSize="9" scale="8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topLeftCell="A13" workbookViewId="0">
      <selection activeCell="J35" sqref="J35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7109375" style="1" customWidth="1"/>
    <col min="5" max="5" width="21.140625" style="1" customWidth="1"/>
    <col min="6" max="6" width="14.140625" style="1" hidden="1" customWidth="1"/>
    <col min="7" max="7" width="14.140625" style="1" customWidth="1"/>
    <col min="8" max="8" width="15.5703125" style="1" hidden="1" customWidth="1"/>
    <col min="9" max="9" width="8.28515625" style="1" hidden="1" customWidth="1"/>
    <col min="10" max="10" width="10.28515625" style="1" customWidth="1"/>
    <col min="11" max="11" width="5.42578125" style="1" customWidth="1"/>
    <col min="12" max="12" width="12.7109375" style="1" customWidth="1"/>
    <col min="13" max="16384" width="9" style="1"/>
  </cols>
  <sheetData>
    <row r="1" spans="1:14" ht="18" customHeight="1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27"/>
      <c r="N1" s="27"/>
    </row>
    <row r="2" spans="1:14" ht="18.75">
      <c r="A2" s="135" t="s">
        <v>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28"/>
      <c r="N2" s="28"/>
    </row>
    <row r="3" spans="1:14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8.75">
      <c r="A4" s="2"/>
      <c r="B4" s="2"/>
      <c r="C4" s="2"/>
      <c r="D4" s="2"/>
      <c r="E4" s="2"/>
      <c r="F4" s="2"/>
      <c r="G4" s="2"/>
      <c r="H4" s="2"/>
      <c r="K4" s="29" t="s">
        <v>54</v>
      </c>
      <c r="L4" s="2"/>
      <c r="M4" s="2"/>
      <c r="N4" s="2"/>
    </row>
    <row r="5" spans="1:14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11</v>
      </c>
      <c r="K5" s="3" t="s">
        <v>12</v>
      </c>
      <c r="L5" s="3" t="s">
        <v>13</v>
      </c>
    </row>
    <row r="6" spans="1:14">
      <c r="A6" s="136" t="s">
        <v>14</v>
      </c>
      <c r="B6" s="4">
        <v>1</v>
      </c>
      <c r="C6" s="140" t="s">
        <v>23</v>
      </c>
      <c r="D6" s="140">
        <v>20240115001</v>
      </c>
      <c r="E6" s="140" t="s">
        <v>24</v>
      </c>
      <c r="F6" s="6"/>
      <c r="G6" s="7" t="s">
        <v>25</v>
      </c>
      <c r="H6" s="4"/>
      <c r="I6" s="36"/>
      <c r="J6" s="31">
        <v>109940</v>
      </c>
      <c r="K6" s="6" t="s">
        <v>19</v>
      </c>
      <c r="L6" s="25"/>
    </row>
    <row r="7" spans="1:14">
      <c r="A7" s="137"/>
      <c r="B7" s="4">
        <v>2</v>
      </c>
      <c r="C7" s="141"/>
      <c r="D7" s="141"/>
      <c r="E7" s="141"/>
      <c r="F7" s="6"/>
      <c r="G7" s="8" t="s">
        <v>27</v>
      </c>
      <c r="H7" s="4"/>
      <c r="I7" s="36"/>
      <c r="J7" s="31">
        <v>104549</v>
      </c>
      <c r="K7" s="6" t="s">
        <v>19</v>
      </c>
      <c r="L7" s="25"/>
    </row>
    <row r="8" spans="1:14">
      <c r="A8" s="137"/>
      <c r="B8" s="4">
        <v>3</v>
      </c>
      <c r="C8" s="141"/>
      <c r="D8" s="141"/>
      <c r="E8" s="141"/>
      <c r="F8" s="6"/>
      <c r="G8" s="6" t="s">
        <v>17</v>
      </c>
      <c r="H8" s="4"/>
      <c r="I8" s="36"/>
      <c r="J8" s="31">
        <v>93922</v>
      </c>
      <c r="K8" s="6" t="s">
        <v>19</v>
      </c>
      <c r="L8" s="25"/>
    </row>
    <row r="9" spans="1:14" ht="15.75" thickBot="1">
      <c r="A9" s="137"/>
      <c r="B9" s="4">
        <v>4</v>
      </c>
      <c r="C9" s="142"/>
      <c r="D9" s="142"/>
      <c r="E9" s="142"/>
      <c r="F9" s="6"/>
      <c r="G9" s="4" t="s">
        <v>28</v>
      </c>
      <c r="H9" s="4"/>
      <c r="I9" s="36"/>
      <c r="J9" s="31">
        <v>83923</v>
      </c>
      <c r="K9" s="6" t="s">
        <v>19</v>
      </c>
      <c r="L9" s="25"/>
    </row>
    <row r="10" spans="1:14">
      <c r="A10" s="137"/>
      <c r="B10" s="4">
        <v>5</v>
      </c>
      <c r="C10" s="5" t="s">
        <v>15</v>
      </c>
      <c r="D10" s="6">
        <v>20240103032</v>
      </c>
      <c r="E10" s="6" t="s">
        <v>48</v>
      </c>
      <c r="F10" s="16">
        <v>0.91500000000000004</v>
      </c>
      <c r="G10" s="141" t="s">
        <v>17</v>
      </c>
      <c r="H10" s="4"/>
      <c r="I10" s="36"/>
      <c r="J10" s="144">
        <v>67181</v>
      </c>
      <c r="K10" s="6" t="s">
        <v>19</v>
      </c>
      <c r="L10" s="25"/>
    </row>
    <row r="11" spans="1:14">
      <c r="A11" s="137"/>
      <c r="B11" s="4">
        <v>6</v>
      </c>
      <c r="C11" s="5" t="s">
        <v>15</v>
      </c>
      <c r="D11" s="8">
        <v>20240124002</v>
      </c>
      <c r="E11" s="10" t="s">
        <v>48</v>
      </c>
      <c r="F11" s="6">
        <v>1.83</v>
      </c>
      <c r="G11" s="142"/>
      <c r="H11" s="4"/>
      <c r="I11" s="36"/>
      <c r="J11" s="146"/>
      <c r="K11" s="6" t="s">
        <v>19</v>
      </c>
      <c r="L11" s="25"/>
    </row>
    <row r="12" spans="1:14">
      <c r="A12" s="137"/>
      <c r="B12" s="4">
        <v>7</v>
      </c>
      <c r="C12" s="5" t="s">
        <v>15</v>
      </c>
      <c r="D12" s="6">
        <v>20240103032</v>
      </c>
      <c r="E12" s="6" t="s">
        <v>48</v>
      </c>
      <c r="F12" s="6">
        <v>3.05</v>
      </c>
      <c r="G12" s="140" t="s">
        <v>22</v>
      </c>
      <c r="H12" s="55"/>
      <c r="I12" s="31"/>
      <c r="J12" s="144">
        <v>75245</v>
      </c>
      <c r="K12" s="4" t="s">
        <v>19</v>
      </c>
      <c r="L12" s="25"/>
    </row>
    <row r="13" spans="1:14">
      <c r="A13" s="137"/>
      <c r="B13" s="4">
        <v>8</v>
      </c>
      <c r="C13" s="5" t="s">
        <v>15</v>
      </c>
      <c r="D13" s="8">
        <v>20240124002</v>
      </c>
      <c r="E13" s="10" t="s">
        <v>48</v>
      </c>
      <c r="F13" s="6">
        <v>0.91500000000000004</v>
      </c>
      <c r="G13" s="142"/>
      <c r="H13" s="55"/>
      <c r="I13" s="31"/>
      <c r="J13" s="146"/>
      <c r="K13" s="4" t="s">
        <v>19</v>
      </c>
      <c r="L13" s="25"/>
    </row>
    <row r="14" spans="1:14">
      <c r="A14" s="137"/>
      <c r="B14" s="4">
        <v>9</v>
      </c>
      <c r="C14" s="55"/>
      <c r="D14" s="55"/>
      <c r="E14" s="55"/>
      <c r="F14" s="55"/>
      <c r="G14" s="4"/>
      <c r="H14" s="55"/>
      <c r="I14" s="31"/>
      <c r="J14" s="31"/>
      <c r="K14" s="4" t="s">
        <v>19</v>
      </c>
      <c r="L14" s="25"/>
    </row>
    <row r="15" spans="1:14">
      <c r="A15" s="137"/>
      <c r="B15" s="4">
        <v>10</v>
      </c>
      <c r="C15" s="55"/>
      <c r="D15" s="55"/>
      <c r="E15" s="55"/>
      <c r="F15" s="55"/>
      <c r="G15" s="4"/>
      <c r="H15" s="55"/>
      <c r="I15" s="31"/>
      <c r="J15" s="31"/>
      <c r="K15" s="4" t="s">
        <v>19</v>
      </c>
      <c r="L15" s="25"/>
    </row>
    <row r="16" spans="1:14">
      <c r="A16" s="137"/>
      <c r="B16" s="4">
        <v>11</v>
      </c>
      <c r="C16" s="9"/>
      <c r="D16" s="8"/>
      <c r="E16" s="10"/>
      <c r="F16" s="10"/>
      <c r="G16" s="8"/>
      <c r="H16" s="8"/>
      <c r="I16" s="32"/>
      <c r="J16" s="32"/>
      <c r="K16" s="6"/>
      <c r="L16" s="25"/>
    </row>
    <row r="17" spans="1:12" ht="15.75" thickBot="1">
      <c r="A17" s="138"/>
      <c r="B17" s="11">
        <v>12</v>
      </c>
      <c r="C17" s="12"/>
      <c r="D17" s="13"/>
      <c r="E17" s="13"/>
      <c r="F17" s="13"/>
      <c r="G17" s="13"/>
      <c r="H17" s="13"/>
      <c r="I17" s="33"/>
      <c r="J17" s="33"/>
      <c r="K17" s="11"/>
      <c r="L17" s="18"/>
    </row>
    <row r="18" spans="1:12">
      <c r="A18" s="139" t="s">
        <v>29</v>
      </c>
      <c r="B18" s="19">
        <v>13</v>
      </c>
      <c r="C18" s="5" t="s">
        <v>15</v>
      </c>
      <c r="D18" s="6">
        <v>20240103032</v>
      </c>
      <c r="E18" s="6" t="s">
        <v>48</v>
      </c>
      <c r="F18" s="16">
        <v>0.91500000000000004</v>
      </c>
      <c r="G18" s="141" t="s">
        <v>25</v>
      </c>
      <c r="H18" s="14"/>
      <c r="I18" s="56"/>
      <c r="J18" s="145">
        <v>39472</v>
      </c>
      <c r="K18" s="16" t="s">
        <v>19</v>
      </c>
      <c r="L18" s="46"/>
    </row>
    <row r="19" spans="1:12">
      <c r="A19" s="137"/>
      <c r="B19" s="4">
        <v>14</v>
      </c>
      <c r="C19" s="5" t="s">
        <v>15</v>
      </c>
      <c r="D19" s="8">
        <v>20240124002</v>
      </c>
      <c r="E19" s="10" t="s">
        <v>48</v>
      </c>
      <c r="F19" s="6">
        <v>1.83</v>
      </c>
      <c r="G19" s="142"/>
      <c r="H19" s="4"/>
      <c r="I19" s="36"/>
      <c r="J19" s="146"/>
      <c r="K19" s="6" t="s">
        <v>19</v>
      </c>
      <c r="L19" s="25"/>
    </row>
    <row r="20" spans="1:12">
      <c r="A20" s="137"/>
      <c r="B20" s="4">
        <v>15</v>
      </c>
      <c r="C20" s="5" t="s">
        <v>15</v>
      </c>
      <c r="D20" s="6">
        <v>20240103032</v>
      </c>
      <c r="E20" s="6" t="s">
        <v>48</v>
      </c>
      <c r="F20" s="6">
        <v>3.05</v>
      </c>
      <c r="G20" s="140" t="s">
        <v>27</v>
      </c>
      <c r="H20" s="4"/>
      <c r="I20" s="36"/>
      <c r="J20" s="144">
        <v>68792</v>
      </c>
      <c r="K20" s="6" t="s">
        <v>19</v>
      </c>
      <c r="L20" s="25"/>
    </row>
    <row r="21" spans="1:12">
      <c r="A21" s="137"/>
      <c r="B21" s="4">
        <v>16</v>
      </c>
      <c r="C21" s="5" t="s">
        <v>15</v>
      </c>
      <c r="D21" s="8">
        <v>20240124002</v>
      </c>
      <c r="E21" s="10" t="s">
        <v>48</v>
      </c>
      <c r="F21" s="6">
        <v>0.91500000000000004</v>
      </c>
      <c r="G21" s="142"/>
      <c r="H21" s="4"/>
      <c r="I21" s="36"/>
      <c r="J21" s="146"/>
      <c r="K21" s="6" t="s">
        <v>19</v>
      </c>
      <c r="L21" s="25"/>
    </row>
    <row r="22" spans="1:12">
      <c r="A22" s="137"/>
      <c r="B22" s="4">
        <v>17</v>
      </c>
      <c r="C22" s="5"/>
      <c r="D22" s="4">
        <v>20240130001</v>
      </c>
      <c r="E22" s="4" t="s">
        <v>46</v>
      </c>
      <c r="F22" s="6">
        <v>1.83</v>
      </c>
      <c r="G22" s="17" t="s">
        <v>17</v>
      </c>
      <c r="H22" s="4"/>
      <c r="I22" s="36"/>
      <c r="J22" s="31">
        <v>92335</v>
      </c>
      <c r="K22" s="6" t="s">
        <v>19</v>
      </c>
      <c r="L22" s="25"/>
    </row>
    <row r="23" spans="1:12">
      <c r="A23" s="137"/>
      <c r="B23" s="4">
        <v>18</v>
      </c>
      <c r="C23" s="5"/>
      <c r="D23" s="6"/>
      <c r="E23" s="6"/>
      <c r="F23" s="6">
        <v>3.05</v>
      </c>
      <c r="G23" s="17"/>
      <c r="H23" s="4"/>
      <c r="I23" s="36"/>
      <c r="J23" s="31"/>
      <c r="K23" s="6"/>
      <c r="L23" s="25"/>
    </row>
    <row r="24" spans="1:12">
      <c r="A24" s="137"/>
      <c r="B24" s="4">
        <v>19</v>
      </c>
      <c r="C24" s="4"/>
      <c r="D24" s="4"/>
      <c r="E24" s="4"/>
      <c r="F24" s="4"/>
      <c r="G24" s="4"/>
      <c r="H24" s="4"/>
      <c r="I24" s="36"/>
      <c r="J24" s="36"/>
      <c r="K24" s="4"/>
      <c r="L24" s="25"/>
    </row>
    <row r="25" spans="1:12">
      <c r="A25" s="137"/>
      <c r="B25" s="4">
        <v>20</v>
      </c>
      <c r="C25" s="4"/>
      <c r="D25" s="4"/>
      <c r="E25" s="4"/>
      <c r="F25" s="4"/>
      <c r="G25" s="4"/>
      <c r="H25" s="4"/>
      <c r="I25" s="36"/>
      <c r="J25" s="36"/>
      <c r="K25" s="4"/>
      <c r="L25" s="25"/>
    </row>
    <row r="26" spans="1:12">
      <c r="A26" s="137"/>
      <c r="B26" s="4">
        <v>21</v>
      </c>
      <c r="C26" s="4"/>
      <c r="D26" s="4"/>
      <c r="E26" s="4"/>
      <c r="F26" s="4"/>
      <c r="G26" s="4"/>
      <c r="H26" s="4"/>
      <c r="I26" s="36"/>
      <c r="J26" s="36"/>
      <c r="K26" s="4"/>
      <c r="L26" s="25"/>
    </row>
    <row r="27" spans="1:12">
      <c r="A27" s="137"/>
      <c r="B27" s="4">
        <v>22</v>
      </c>
      <c r="C27" s="4"/>
      <c r="D27" s="17"/>
      <c r="E27" s="4"/>
      <c r="F27" s="4"/>
      <c r="G27" s="4"/>
      <c r="H27" s="4"/>
      <c r="I27" s="37"/>
      <c r="J27" s="37"/>
      <c r="K27" s="4"/>
      <c r="L27" s="25"/>
    </row>
    <row r="28" spans="1:12">
      <c r="A28" s="137"/>
      <c r="B28" s="4">
        <v>23</v>
      </c>
      <c r="C28" s="4"/>
      <c r="D28" s="4"/>
      <c r="E28" s="4"/>
      <c r="F28" s="4"/>
      <c r="G28" s="4"/>
      <c r="H28" s="4"/>
      <c r="I28" s="36"/>
      <c r="J28" s="36"/>
      <c r="K28" s="4"/>
      <c r="L28" s="25"/>
    </row>
    <row r="29" spans="1:12" ht="15.75" thickBot="1">
      <c r="A29" s="138"/>
      <c r="B29" s="11">
        <v>24</v>
      </c>
      <c r="C29" s="18"/>
      <c r="D29" s="18"/>
      <c r="E29" s="18"/>
      <c r="F29" s="18"/>
      <c r="G29" s="18"/>
      <c r="H29" s="18"/>
      <c r="I29" s="38"/>
      <c r="J29" s="38"/>
      <c r="K29" s="18"/>
      <c r="L29" s="18"/>
    </row>
    <row r="30" spans="1:12">
      <c r="A30" s="137" t="s">
        <v>31</v>
      </c>
      <c r="B30" s="14">
        <v>1</v>
      </c>
      <c r="C30" s="143" t="s">
        <v>23</v>
      </c>
      <c r="D30" s="143">
        <v>20240122001</v>
      </c>
      <c r="E30" s="143" t="s">
        <v>40</v>
      </c>
      <c r="F30" s="44"/>
      <c r="G30" s="14" t="s">
        <v>25</v>
      </c>
      <c r="H30" s="44" t="s">
        <v>33</v>
      </c>
      <c r="I30" s="56">
        <f t="shared" ref="I30:I35" si="0">95877*$F$30</f>
        <v>0</v>
      </c>
      <c r="J30" s="56">
        <v>110969</v>
      </c>
      <c r="K30" s="14" t="s">
        <v>19</v>
      </c>
      <c r="L30" s="35"/>
    </row>
    <row r="31" spans="1:12">
      <c r="A31" s="137"/>
      <c r="B31" s="14">
        <v>2</v>
      </c>
      <c r="C31" s="141"/>
      <c r="D31" s="141"/>
      <c r="E31" s="141"/>
      <c r="F31" s="17"/>
      <c r="G31" s="10" t="s">
        <v>17</v>
      </c>
      <c r="H31" s="17"/>
      <c r="I31" s="36">
        <f t="shared" si="0"/>
        <v>0</v>
      </c>
      <c r="J31" s="36">
        <v>79637</v>
      </c>
      <c r="K31" s="4" t="s">
        <v>19</v>
      </c>
      <c r="L31" s="25"/>
    </row>
    <row r="32" spans="1:12">
      <c r="A32" s="137"/>
      <c r="B32" s="14">
        <v>3</v>
      </c>
      <c r="C32" s="141"/>
      <c r="D32" s="141"/>
      <c r="E32" s="141"/>
      <c r="F32" s="43"/>
      <c r="G32" s="6" t="s">
        <v>55</v>
      </c>
      <c r="H32" s="43"/>
      <c r="I32" s="30">
        <f t="shared" si="0"/>
        <v>0</v>
      </c>
      <c r="J32" s="30">
        <v>112676</v>
      </c>
      <c r="K32" s="6" t="s">
        <v>19</v>
      </c>
      <c r="L32" s="39"/>
    </row>
    <row r="33" spans="1:12">
      <c r="A33" s="137"/>
      <c r="B33" s="14">
        <v>4</v>
      </c>
      <c r="C33" s="157" t="s">
        <v>23</v>
      </c>
      <c r="D33" s="157">
        <v>20231109001</v>
      </c>
      <c r="E33" s="157" t="s">
        <v>32</v>
      </c>
      <c r="F33" s="157">
        <v>1.59</v>
      </c>
      <c r="G33" s="4" t="s">
        <v>25</v>
      </c>
      <c r="H33" s="157" t="s">
        <v>33</v>
      </c>
      <c r="I33" s="36">
        <f t="shared" si="0"/>
        <v>0</v>
      </c>
      <c r="J33" s="36">
        <v>245453</v>
      </c>
      <c r="K33" s="4" t="s">
        <v>19</v>
      </c>
      <c r="L33" s="25"/>
    </row>
    <row r="34" spans="1:12">
      <c r="A34" s="137"/>
      <c r="B34" s="14">
        <v>5</v>
      </c>
      <c r="C34" s="157"/>
      <c r="D34" s="157"/>
      <c r="E34" s="157"/>
      <c r="F34" s="157"/>
      <c r="G34" s="10" t="s">
        <v>27</v>
      </c>
      <c r="H34" s="157"/>
      <c r="I34" s="36">
        <f t="shared" si="0"/>
        <v>0</v>
      </c>
      <c r="J34" s="36">
        <v>216639</v>
      </c>
      <c r="K34" s="4" t="s">
        <v>19</v>
      </c>
      <c r="L34" s="25"/>
    </row>
    <row r="35" spans="1:12">
      <c r="A35" s="137"/>
      <c r="B35" s="14">
        <v>6</v>
      </c>
      <c r="C35" s="157"/>
      <c r="D35" s="157"/>
      <c r="E35" s="157"/>
      <c r="F35" s="157"/>
      <c r="G35" s="4" t="s">
        <v>17</v>
      </c>
      <c r="H35" s="157"/>
      <c r="I35" s="36">
        <f t="shared" si="0"/>
        <v>0</v>
      </c>
      <c r="J35" s="36">
        <v>108872</v>
      </c>
      <c r="K35" s="4" t="s">
        <v>19</v>
      </c>
      <c r="L35" s="25"/>
    </row>
    <row r="36" spans="1:12">
      <c r="A36" s="137"/>
      <c r="B36" s="14">
        <v>7</v>
      </c>
      <c r="C36" s="140" t="s">
        <v>37</v>
      </c>
      <c r="D36" s="140">
        <v>20240217007</v>
      </c>
      <c r="E36" s="154" t="s">
        <v>42</v>
      </c>
      <c r="F36" s="21"/>
      <c r="G36" s="4" t="s">
        <v>25</v>
      </c>
      <c r="H36" s="21"/>
      <c r="I36" s="21"/>
      <c r="J36" s="17">
        <v>15750</v>
      </c>
      <c r="K36" s="6" t="s">
        <v>19</v>
      </c>
      <c r="L36" s="25"/>
    </row>
    <row r="37" spans="1:12">
      <c r="A37" s="137"/>
      <c r="B37" s="14">
        <v>8</v>
      </c>
      <c r="C37" s="141"/>
      <c r="D37" s="141"/>
      <c r="E37" s="155"/>
      <c r="F37" s="6"/>
      <c r="G37" s="6" t="s">
        <v>28</v>
      </c>
      <c r="H37" s="6"/>
      <c r="I37" s="30"/>
      <c r="J37" s="17">
        <v>15750</v>
      </c>
      <c r="K37" s="6" t="s">
        <v>19</v>
      </c>
      <c r="L37" s="25"/>
    </row>
    <row r="38" spans="1:12">
      <c r="A38" s="137"/>
      <c r="B38" s="14">
        <v>9</v>
      </c>
      <c r="C38" s="141"/>
      <c r="D38" s="141"/>
      <c r="E38" s="155"/>
      <c r="F38" s="21"/>
      <c r="G38" s="4" t="s">
        <v>17</v>
      </c>
      <c r="H38" s="21"/>
      <c r="I38" s="21"/>
      <c r="J38" s="17">
        <v>15750</v>
      </c>
      <c r="K38" s="6" t="s">
        <v>19</v>
      </c>
      <c r="L38" s="25"/>
    </row>
    <row r="39" spans="1:12">
      <c r="A39" s="137"/>
      <c r="B39" s="14">
        <v>10</v>
      </c>
      <c r="C39" s="142"/>
      <c r="D39" s="142"/>
      <c r="E39" s="156"/>
      <c r="F39" s="6"/>
      <c r="G39" s="6" t="s">
        <v>56</v>
      </c>
      <c r="H39" s="6"/>
      <c r="I39" s="30"/>
      <c r="J39" s="17">
        <v>15750</v>
      </c>
      <c r="K39" s="6" t="s">
        <v>19</v>
      </c>
      <c r="L39" s="25"/>
    </row>
    <row r="40" spans="1:12">
      <c r="A40" s="137"/>
      <c r="B40" s="14">
        <v>11</v>
      </c>
      <c r="C40" s="6"/>
      <c r="D40" s="10"/>
      <c r="E40" s="4"/>
      <c r="F40" s="6"/>
      <c r="G40" s="6"/>
      <c r="H40" s="4"/>
      <c r="I40" s="40"/>
      <c r="J40" s="40"/>
      <c r="K40" s="4"/>
      <c r="L40" s="25"/>
    </row>
    <row r="41" spans="1:12" ht="15.75" thickBot="1">
      <c r="A41" s="138"/>
      <c r="B41" s="23">
        <v>12</v>
      </c>
      <c r="C41" s="11"/>
      <c r="D41" s="11"/>
      <c r="E41" s="11"/>
      <c r="F41" s="11"/>
      <c r="G41" s="11"/>
      <c r="H41" s="11"/>
      <c r="I41" s="41"/>
      <c r="J41" s="41"/>
      <c r="K41" s="11"/>
      <c r="L41" s="18"/>
    </row>
    <row r="42" spans="1:12">
      <c r="A42" s="139" t="s">
        <v>34</v>
      </c>
      <c r="B42" s="14">
        <v>1</v>
      </c>
      <c r="C42" s="143" t="s">
        <v>37</v>
      </c>
      <c r="D42" s="143">
        <v>20240217007</v>
      </c>
      <c r="E42" s="143" t="s">
        <v>38</v>
      </c>
      <c r="F42" s="20"/>
      <c r="G42" s="20" t="s">
        <v>57</v>
      </c>
      <c r="H42" s="14"/>
      <c r="I42" s="42"/>
      <c r="J42" s="42">
        <v>78750</v>
      </c>
      <c r="K42" s="6" t="s">
        <v>19</v>
      </c>
      <c r="L42" s="35"/>
    </row>
    <row r="43" spans="1:12">
      <c r="A43" s="137"/>
      <c r="B43" s="14">
        <v>2</v>
      </c>
      <c r="C43" s="142"/>
      <c r="D43" s="142"/>
      <c r="E43" s="142"/>
      <c r="F43" s="6"/>
      <c r="G43" s="6" t="s">
        <v>17</v>
      </c>
      <c r="H43" s="6"/>
      <c r="I43" s="30"/>
      <c r="J43" s="30">
        <v>78750</v>
      </c>
      <c r="K43" s="6" t="s">
        <v>19</v>
      </c>
      <c r="L43" s="25"/>
    </row>
    <row r="44" spans="1:12">
      <c r="A44" s="137"/>
      <c r="B44" s="14">
        <v>3</v>
      </c>
      <c r="C44" s="6"/>
      <c r="D44" s="6"/>
      <c r="E44" s="6"/>
      <c r="F44" s="6"/>
      <c r="G44" s="6"/>
      <c r="H44" s="6"/>
      <c r="I44" s="30"/>
      <c r="J44" s="30"/>
      <c r="K44" s="4"/>
      <c r="L44" s="25"/>
    </row>
    <row r="45" spans="1:12">
      <c r="A45" s="137"/>
      <c r="B45" s="14">
        <v>4</v>
      </c>
      <c r="C45" s="6"/>
      <c r="D45" s="6"/>
      <c r="E45" s="6"/>
      <c r="F45" s="6"/>
      <c r="G45" s="6"/>
      <c r="H45" s="6"/>
      <c r="I45" s="30"/>
      <c r="J45" s="30"/>
      <c r="K45" s="4"/>
      <c r="L45" s="25"/>
    </row>
    <row r="46" spans="1:12">
      <c r="A46" s="137"/>
      <c r="B46" s="14">
        <v>5</v>
      </c>
      <c r="C46" s="22"/>
      <c r="D46" s="4"/>
      <c r="E46" s="4"/>
      <c r="F46" s="4"/>
      <c r="G46" s="4"/>
      <c r="H46" s="4"/>
      <c r="I46" s="36"/>
      <c r="J46" s="36"/>
      <c r="K46" s="4"/>
      <c r="L46" s="25"/>
    </row>
    <row r="47" spans="1:12">
      <c r="A47" s="137"/>
      <c r="B47" s="14">
        <v>6</v>
      </c>
      <c r="C47" s="22"/>
      <c r="D47" s="10"/>
      <c r="E47" s="4"/>
      <c r="F47" s="4"/>
      <c r="G47" s="4"/>
      <c r="H47" s="4"/>
      <c r="I47" s="40"/>
      <c r="J47" s="40"/>
      <c r="K47" s="4"/>
      <c r="L47" s="25"/>
    </row>
    <row r="48" spans="1:12">
      <c r="A48" s="137"/>
      <c r="B48" s="14">
        <v>7</v>
      </c>
      <c r="C48" s="22"/>
      <c r="D48" s="10"/>
      <c r="E48" s="4"/>
      <c r="F48" s="4"/>
      <c r="G48" s="4"/>
      <c r="H48" s="4"/>
      <c r="I48" s="40"/>
      <c r="J48" s="40"/>
      <c r="K48" s="4"/>
      <c r="L48" s="25"/>
    </row>
    <row r="49" spans="1:12">
      <c r="A49" s="137"/>
      <c r="B49" s="14">
        <v>8</v>
      </c>
      <c r="C49" s="4"/>
      <c r="D49" s="25"/>
      <c r="E49" s="4"/>
      <c r="F49" s="4"/>
      <c r="G49" s="4"/>
      <c r="H49" s="4"/>
      <c r="I49" s="36"/>
      <c r="J49" s="36"/>
      <c r="K49" s="4"/>
      <c r="L49" s="25"/>
    </row>
    <row r="50" spans="1:12">
      <c r="A50" s="137"/>
      <c r="B50" s="14">
        <v>9</v>
      </c>
      <c r="C50" s="4"/>
      <c r="D50" s="25"/>
      <c r="E50" s="4"/>
      <c r="F50" s="4"/>
      <c r="G50" s="4"/>
      <c r="H50" s="4"/>
      <c r="I50" s="36"/>
      <c r="J50" s="36"/>
      <c r="K50" s="4"/>
      <c r="L50" s="25"/>
    </row>
    <row r="51" spans="1:12">
      <c r="A51" s="138"/>
      <c r="B51" s="14">
        <v>10</v>
      </c>
      <c r="C51" s="11"/>
      <c r="D51" s="11"/>
      <c r="E51" s="11"/>
      <c r="F51" s="11"/>
      <c r="G51" s="11"/>
      <c r="H51" s="11"/>
      <c r="I51" s="41"/>
      <c r="J51" s="41"/>
      <c r="K51" s="11"/>
      <c r="L51" s="18"/>
    </row>
    <row r="52" spans="1:12" ht="15" customHeight="1">
      <c r="A52" s="148" t="s">
        <v>35</v>
      </c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</row>
    <row r="53" spans="1:12">
      <c r="A53" s="149"/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49"/>
    </row>
    <row r="54" spans="1:12" ht="15" customHeight="1">
      <c r="A54" s="150" t="s">
        <v>36</v>
      </c>
      <c r="B54" s="150"/>
      <c r="C54" s="150"/>
      <c r="D54" s="150"/>
      <c r="E54" s="150"/>
      <c r="F54" s="150"/>
      <c r="G54" s="150"/>
      <c r="H54" s="150"/>
      <c r="I54" s="150"/>
      <c r="J54" s="150"/>
      <c r="K54" s="150"/>
      <c r="L54" s="150"/>
    </row>
    <row r="55" spans="1:12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</row>
    <row r="56" spans="1:12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</row>
    <row r="57" spans="1:1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</row>
    <row r="58" spans="1:12" ht="16.5" customHeight="1"/>
    <row r="111" ht="15" customHeight="1"/>
    <row r="112" ht="15" customHeight="1"/>
    <row r="113" ht="15" customHeight="1"/>
  </sheetData>
  <mergeCells count="33">
    <mergeCell ref="A52:L53"/>
    <mergeCell ref="A54:L56"/>
    <mergeCell ref="A42:A51"/>
    <mergeCell ref="C30:C32"/>
    <mergeCell ref="D30:D32"/>
    <mergeCell ref="C33:C35"/>
    <mergeCell ref="D33:D35"/>
    <mergeCell ref="E33:E35"/>
    <mergeCell ref="C42:C43"/>
    <mergeCell ref="E42:E43"/>
    <mergeCell ref="D42:D43"/>
    <mergeCell ref="A1:L1"/>
    <mergeCell ref="A2:L2"/>
    <mergeCell ref="A6:A17"/>
    <mergeCell ref="A18:A29"/>
    <mergeCell ref="A30:A41"/>
    <mergeCell ref="E30:E32"/>
    <mergeCell ref="C6:C9"/>
    <mergeCell ref="D6:D9"/>
    <mergeCell ref="E6:E9"/>
    <mergeCell ref="G10:G11"/>
    <mergeCell ref="G12:G13"/>
    <mergeCell ref="J10:J11"/>
    <mergeCell ref="J12:J13"/>
    <mergeCell ref="E36:E39"/>
    <mergeCell ref="F33:F35"/>
    <mergeCell ref="H33:H35"/>
    <mergeCell ref="G18:G19"/>
    <mergeCell ref="J18:J19"/>
    <mergeCell ref="G20:G21"/>
    <mergeCell ref="J20:J21"/>
    <mergeCell ref="C36:C39"/>
    <mergeCell ref="D36:D39"/>
  </mergeCells>
  <pageMargins left="0.59055118110236204" right="0.31496062992126" top="0.39370078740157499" bottom="0.39370078740157499" header="0.31496062992126" footer="0.31496062992126"/>
  <pageSetup paperSize="9"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topLeftCell="A19" workbookViewId="0">
      <selection activeCell="J35" sqref="J35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7109375" style="1" customWidth="1"/>
    <col min="5" max="5" width="21.140625" style="1" customWidth="1"/>
    <col min="6" max="6" width="14.140625" style="1" hidden="1" customWidth="1"/>
    <col min="7" max="7" width="14.140625" style="1" customWidth="1"/>
    <col min="8" max="8" width="15.5703125" style="1" hidden="1" customWidth="1"/>
    <col min="9" max="9" width="8.28515625" style="1" hidden="1" customWidth="1"/>
    <col min="10" max="10" width="10.28515625" style="1" customWidth="1"/>
    <col min="11" max="11" width="5.42578125" style="1" customWidth="1"/>
    <col min="12" max="12" width="12.7109375" style="1" customWidth="1"/>
    <col min="13" max="16384" width="9" style="1"/>
  </cols>
  <sheetData>
    <row r="1" spans="1:14" ht="18" customHeight="1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27"/>
      <c r="N1" s="27"/>
    </row>
    <row r="2" spans="1:14" ht="18.75">
      <c r="A2" s="135" t="s">
        <v>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28"/>
      <c r="N2" s="28"/>
    </row>
    <row r="3" spans="1:14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8.75">
      <c r="A4" s="2"/>
      <c r="B4" s="2"/>
      <c r="C4" s="2"/>
      <c r="D4" s="2"/>
      <c r="E4" s="2"/>
      <c r="F4" s="2"/>
      <c r="G4" s="2"/>
      <c r="H4" s="2"/>
      <c r="K4" s="29" t="s">
        <v>59</v>
      </c>
      <c r="L4" s="2"/>
      <c r="M4" s="2"/>
      <c r="N4" s="2"/>
    </row>
    <row r="5" spans="1:14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11</v>
      </c>
      <c r="K5" s="3" t="s">
        <v>12</v>
      </c>
      <c r="L5" s="3" t="s">
        <v>13</v>
      </c>
    </row>
    <row r="6" spans="1:14">
      <c r="A6" s="136" t="s">
        <v>14</v>
      </c>
      <c r="B6" s="4">
        <v>1</v>
      </c>
      <c r="C6" s="140" t="s">
        <v>23</v>
      </c>
      <c r="D6" s="140">
        <v>20240115001</v>
      </c>
      <c r="E6" s="140" t="s">
        <v>24</v>
      </c>
      <c r="F6" s="6"/>
      <c r="G6" s="7" t="s">
        <v>25</v>
      </c>
      <c r="H6" s="4"/>
      <c r="I6" s="36"/>
      <c r="J6" s="31">
        <f>109940-35393</f>
        <v>74547</v>
      </c>
      <c r="K6" s="6" t="s">
        <v>19</v>
      </c>
      <c r="L6" s="25"/>
    </row>
    <row r="7" spans="1:14">
      <c r="A7" s="137"/>
      <c r="B7" s="4">
        <v>2</v>
      </c>
      <c r="C7" s="141"/>
      <c r="D7" s="141"/>
      <c r="E7" s="141"/>
      <c r="F7" s="6"/>
      <c r="G7" s="8" t="s">
        <v>27</v>
      </c>
      <c r="H7" s="4"/>
      <c r="I7" s="36"/>
      <c r="J7" s="31">
        <f>104549-27382</f>
        <v>77167</v>
      </c>
      <c r="K7" s="6" t="s">
        <v>19</v>
      </c>
      <c r="L7" s="25"/>
    </row>
    <row r="8" spans="1:14">
      <c r="A8" s="137"/>
      <c r="B8" s="4">
        <v>3</v>
      </c>
      <c r="C8" s="141"/>
      <c r="D8" s="141"/>
      <c r="E8" s="141"/>
      <c r="F8" s="6"/>
      <c r="G8" s="6" t="s">
        <v>17</v>
      </c>
      <c r="H8" s="4"/>
      <c r="I8" s="36"/>
      <c r="J8" s="31">
        <v>93922</v>
      </c>
      <c r="K8" s="6" t="s">
        <v>19</v>
      </c>
      <c r="L8" s="25"/>
    </row>
    <row r="9" spans="1:14" ht="15.75" thickBot="1">
      <c r="A9" s="137"/>
      <c r="B9" s="4">
        <v>4</v>
      </c>
      <c r="C9" s="142"/>
      <c r="D9" s="142"/>
      <c r="E9" s="142"/>
      <c r="F9" s="6"/>
      <c r="G9" s="4" t="s">
        <v>28</v>
      </c>
      <c r="H9" s="4"/>
      <c r="I9" s="36"/>
      <c r="J9" s="31">
        <v>83923</v>
      </c>
      <c r="K9" s="6" t="s">
        <v>19</v>
      </c>
      <c r="L9" s="25"/>
    </row>
    <row r="10" spans="1:14">
      <c r="A10" s="137"/>
      <c r="B10" s="4">
        <v>5</v>
      </c>
      <c r="C10" s="5" t="s">
        <v>15</v>
      </c>
      <c r="D10" s="6">
        <v>20240103032</v>
      </c>
      <c r="E10" s="6" t="s">
        <v>48</v>
      </c>
      <c r="F10" s="16">
        <v>0.91500000000000004</v>
      </c>
      <c r="G10" s="141" t="s">
        <v>17</v>
      </c>
      <c r="H10" s="4"/>
      <c r="I10" s="36"/>
      <c r="J10" s="144">
        <v>67181</v>
      </c>
      <c r="K10" s="6" t="s">
        <v>19</v>
      </c>
      <c r="L10" s="25"/>
    </row>
    <row r="11" spans="1:14">
      <c r="A11" s="137"/>
      <c r="B11" s="4">
        <v>6</v>
      </c>
      <c r="C11" s="5" t="s">
        <v>15</v>
      </c>
      <c r="D11" s="8">
        <v>20240124002</v>
      </c>
      <c r="E11" s="10" t="s">
        <v>48</v>
      </c>
      <c r="F11" s="6">
        <v>1.83</v>
      </c>
      <c r="G11" s="142"/>
      <c r="H11" s="4"/>
      <c r="I11" s="36"/>
      <c r="J11" s="146"/>
      <c r="K11" s="6" t="s">
        <v>19</v>
      </c>
      <c r="L11" s="25"/>
    </row>
    <row r="12" spans="1:14">
      <c r="A12" s="137"/>
      <c r="B12" s="4">
        <v>7</v>
      </c>
      <c r="C12" s="5" t="s">
        <v>15</v>
      </c>
      <c r="D12" s="6">
        <v>20240103032</v>
      </c>
      <c r="E12" s="6" t="s">
        <v>48</v>
      </c>
      <c r="F12" s="6">
        <v>3.05</v>
      </c>
      <c r="G12" s="140" t="s">
        <v>22</v>
      </c>
      <c r="H12" s="55"/>
      <c r="I12" s="31"/>
      <c r="J12" s="144">
        <v>75245</v>
      </c>
      <c r="K12" s="4" t="s">
        <v>19</v>
      </c>
      <c r="L12" s="25"/>
    </row>
    <row r="13" spans="1:14">
      <c r="A13" s="137"/>
      <c r="B13" s="4">
        <v>8</v>
      </c>
      <c r="C13" s="5" t="s">
        <v>15</v>
      </c>
      <c r="D13" s="8">
        <v>20240124002</v>
      </c>
      <c r="E13" s="10" t="s">
        <v>48</v>
      </c>
      <c r="F13" s="6">
        <v>0.91500000000000004</v>
      </c>
      <c r="G13" s="142"/>
      <c r="H13" s="55"/>
      <c r="I13" s="31"/>
      <c r="J13" s="146"/>
      <c r="K13" s="4" t="s">
        <v>19</v>
      </c>
      <c r="L13" s="25"/>
    </row>
    <row r="14" spans="1:14">
      <c r="A14" s="137"/>
      <c r="B14" s="4">
        <v>9</v>
      </c>
      <c r="C14" s="55"/>
      <c r="D14" s="55"/>
      <c r="E14" s="55"/>
      <c r="F14" s="55"/>
      <c r="G14" s="4"/>
      <c r="H14" s="55"/>
      <c r="I14" s="31"/>
      <c r="J14" s="31"/>
      <c r="K14" s="4" t="s">
        <v>19</v>
      </c>
      <c r="L14" s="25"/>
    </row>
    <row r="15" spans="1:14">
      <c r="A15" s="137"/>
      <c r="B15" s="4">
        <v>10</v>
      </c>
      <c r="C15" s="55"/>
      <c r="D15" s="55"/>
      <c r="E15" s="55"/>
      <c r="F15" s="55"/>
      <c r="G15" s="4"/>
      <c r="H15" s="55"/>
      <c r="I15" s="31"/>
      <c r="J15" s="31"/>
      <c r="K15" s="4" t="s">
        <v>19</v>
      </c>
      <c r="L15" s="25"/>
    </row>
    <row r="16" spans="1:14">
      <c r="A16" s="137"/>
      <c r="B16" s="4">
        <v>11</v>
      </c>
      <c r="C16" s="9"/>
      <c r="D16" s="8"/>
      <c r="E16" s="10"/>
      <c r="F16" s="10"/>
      <c r="G16" s="8"/>
      <c r="H16" s="8"/>
      <c r="I16" s="32"/>
      <c r="J16" s="32"/>
      <c r="K16" s="6"/>
      <c r="L16" s="25"/>
    </row>
    <row r="17" spans="1:12" ht="15.75" thickBot="1">
      <c r="A17" s="138"/>
      <c r="B17" s="11">
        <v>12</v>
      </c>
      <c r="C17" s="12"/>
      <c r="D17" s="13"/>
      <c r="E17" s="13"/>
      <c r="F17" s="13"/>
      <c r="G17" s="13"/>
      <c r="H17" s="13"/>
      <c r="I17" s="33"/>
      <c r="J17" s="33"/>
      <c r="K17" s="11"/>
      <c r="L17" s="18"/>
    </row>
    <row r="18" spans="1:12">
      <c r="A18" s="139" t="s">
        <v>29</v>
      </c>
      <c r="B18" s="19">
        <v>13</v>
      </c>
      <c r="C18" s="5" t="s">
        <v>15</v>
      </c>
      <c r="D18" s="6">
        <v>20240103032</v>
      </c>
      <c r="E18" s="6" t="s">
        <v>48</v>
      </c>
      <c r="F18" s="16">
        <v>0.91500000000000004</v>
      </c>
      <c r="G18" s="141" t="s">
        <v>25</v>
      </c>
      <c r="H18" s="14"/>
      <c r="I18" s="56"/>
      <c r="J18" s="145">
        <v>39472</v>
      </c>
      <c r="K18" s="16" t="s">
        <v>19</v>
      </c>
      <c r="L18" s="46"/>
    </row>
    <row r="19" spans="1:12">
      <c r="A19" s="137"/>
      <c r="B19" s="4">
        <v>14</v>
      </c>
      <c r="C19" s="5" t="s">
        <v>15</v>
      </c>
      <c r="D19" s="8">
        <v>20240124002</v>
      </c>
      <c r="E19" s="10" t="s">
        <v>48</v>
      </c>
      <c r="F19" s="6">
        <v>1.83</v>
      </c>
      <c r="G19" s="142"/>
      <c r="H19" s="4"/>
      <c r="I19" s="36"/>
      <c r="J19" s="146"/>
      <c r="K19" s="6" t="s">
        <v>19</v>
      </c>
      <c r="L19" s="25"/>
    </row>
    <row r="20" spans="1:12">
      <c r="A20" s="137"/>
      <c r="B20" s="4">
        <v>15</v>
      </c>
      <c r="C20" s="5" t="s">
        <v>15</v>
      </c>
      <c r="D20" s="6">
        <v>20240103032</v>
      </c>
      <c r="E20" s="6" t="s">
        <v>48</v>
      </c>
      <c r="F20" s="6">
        <v>3.05</v>
      </c>
      <c r="G20" s="140" t="s">
        <v>27</v>
      </c>
      <c r="H20" s="4"/>
      <c r="I20" s="36"/>
      <c r="J20" s="144">
        <v>68792</v>
      </c>
      <c r="K20" s="6" t="s">
        <v>19</v>
      </c>
      <c r="L20" s="25"/>
    </row>
    <row r="21" spans="1:12">
      <c r="A21" s="137"/>
      <c r="B21" s="4">
        <v>16</v>
      </c>
      <c r="C21" s="5" t="s">
        <v>15</v>
      </c>
      <c r="D21" s="8">
        <v>20240124002</v>
      </c>
      <c r="E21" s="10" t="s">
        <v>48</v>
      </c>
      <c r="F21" s="6">
        <v>0.91500000000000004</v>
      </c>
      <c r="G21" s="142"/>
      <c r="H21" s="4"/>
      <c r="I21" s="36"/>
      <c r="J21" s="146"/>
      <c r="K21" s="6" t="s">
        <v>19</v>
      </c>
      <c r="L21" s="25"/>
    </row>
    <row r="22" spans="1:12">
      <c r="A22" s="137"/>
      <c r="B22" s="4">
        <v>17</v>
      </c>
      <c r="C22" s="5"/>
      <c r="D22" s="4">
        <v>20240130001</v>
      </c>
      <c r="E22" s="4" t="s">
        <v>46</v>
      </c>
      <c r="F22" s="6">
        <v>1.83</v>
      </c>
      <c r="G22" s="57" t="s">
        <v>17</v>
      </c>
      <c r="H22" s="4"/>
      <c r="I22" s="36"/>
      <c r="J22" s="31">
        <v>92335</v>
      </c>
      <c r="K22" s="6" t="s">
        <v>19</v>
      </c>
      <c r="L22" s="25"/>
    </row>
    <row r="23" spans="1:12">
      <c r="A23" s="137"/>
      <c r="B23" s="4">
        <v>18</v>
      </c>
      <c r="C23" s="5"/>
      <c r="D23" s="6"/>
      <c r="E23" s="6"/>
      <c r="F23" s="6">
        <v>3.05</v>
      </c>
      <c r="G23" s="57"/>
      <c r="H23" s="4"/>
      <c r="I23" s="36"/>
      <c r="J23" s="31"/>
      <c r="K23" s="6"/>
      <c r="L23" s="25"/>
    </row>
    <row r="24" spans="1:12">
      <c r="A24" s="137"/>
      <c r="B24" s="4">
        <v>19</v>
      </c>
      <c r="C24" s="4"/>
      <c r="D24" s="4"/>
      <c r="E24" s="4"/>
      <c r="F24" s="4"/>
      <c r="G24" s="4"/>
      <c r="H24" s="4"/>
      <c r="I24" s="36"/>
      <c r="J24" s="36"/>
      <c r="K24" s="4"/>
      <c r="L24" s="25"/>
    </row>
    <row r="25" spans="1:12">
      <c r="A25" s="137"/>
      <c r="B25" s="4">
        <v>20</v>
      </c>
      <c r="C25" s="4"/>
      <c r="D25" s="4"/>
      <c r="E25" s="4"/>
      <c r="F25" s="4"/>
      <c r="G25" s="4"/>
      <c r="H25" s="4"/>
      <c r="I25" s="36"/>
      <c r="J25" s="36"/>
      <c r="K25" s="4"/>
      <c r="L25" s="25"/>
    </row>
    <row r="26" spans="1:12">
      <c r="A26" s="137"/>
      <c r="B26" s="4">
        <v>21</v>
      </c>
      <c r="C26" s="4"/>
      <c r="D26" s="4"/>
      <c r="E26" s="4"/>
      <c r="F26" s="4"/>
      <c r="G26" s="4"/>
      <c r="H26" s="4"/>
      <c r="I26" s="36"/>
      <c r="J26" s="36"/>
      <c r="K26" s="4"/>
      <c r="L26" s="25"/>
    </row>
    <row r="27" spans="1:12">
      <c r="A27" s="137"/>
      <c r="B27" s="4">
        <v>22</v>
      </c>
      <c r="C27" s="4"/>
      <c r="D27" s="57"/>
      <c r="E27" s="4"/>
      <c r="F27" s="4"/>
      <c r="G27" s="4"/>
      <c r="H27" s="4"/>
      <c r="I27" s="37"/>
      <c r="J27" s="37"/>
      <c r="K27" s="4"/>
      <c r="L27" s="25"/>
    </row>
    <row r="28" spans="1:12">
      <c r="A28" s="137"/>
      <c r="B28" s="4">
        <v>23</v>
      </c>
      <c r="C28" s="4"/>
      <c r="D28" s="4"/>
      <c r="E28" s="4"/>
      <c r="F28" s="4"/>
      <c r="G28" s="4"/>
      <c r="H28" s="4"/>
      <c r="I28" s="36"/>
      <c r="J28" s="36"/>
      <c r="K28" s="4"/>
      <c r="L28" s="25"/>
    </row>
    <row r="29" spans="1:12" ht="15.75" thickBot="1">
      <c r="A29" s="138"/>
      <c r="B29" s="11">
        <v>24</v>
      </c>
      <c r="C29" s="18"/>
      <c r="D29" s="18"/>
      <c r="E29" s="18"/>
      <c r="F29" s="18"/>
      <c r="G29" s="18"/>
      <c r="H29" s="18"/>
      <c r="I29" s="38"/>
      <c r="J29" s="38"/>
      <c r="K29" s="18"/>
      <c r="L29" s="18"/>
    </row>
    <row r="30" spans="1:12">
      <c r="A30" s="137" t="s">
        <v>31</v>
      </c>
      <c r="B30" s="14">
        <v>1</v>
      </c>
      <c r="C30" s="143" t="s">
        <v>23</v>
      </c>
      <c r="D30" s="143">
        <v>20240122001</v>
      </c>
      <c r="E30" s="143" t="s">
        <v>40</v>
      </c>
      <c r="F30" s="48"/>
      <c r="G30" s="14" t="s">
        <v>25</v>
      </c>
      <c r="H30" s="48" t="s">
        <v>33</v>
      </c>
      <c r="I30" s="56">
        <f t="shared" ref="I30:I35" si="0">95877*$F$30</f>
        <v>0</v>
      </c>
      <c r="J30" s="56">
        <v>110969</v>
      </c>
      <c r="K30" s="14" t="s">
        <v>19</v>
      </c>
      <c r="L30" s="35"/>
    </row>
    <row r="31" spans="1:12">
      <c r="A31" s="137"/>
      <c r="B31" s="14">
        <v>2</v>
      </c>
      <c r="C31" s="141"/>
      <c r="D31" s="141"/>
      <c r="E31" s="141"/>
      <c r="F31" s="57"/>
      <c r="G31" s="10" t="s">
        <v>17</v>
      </c>
      <c r="H31" s="57"/>
      <c r="I31" s="36">
        <f t="shared" si="0"/>
        <v>0</v>
      </c>
      <c r="J31" s="36">
        <v>79637</v>
      </c>
      <c r="K31" s="4" t="s">
        <v>19</v>
      </c>
      <c r="L31" s="25"/>
    </row>
    <row r="32" spans="1:12">
      <c r="A32" s="137"/>
      <c r="B32" s="14">
        <v>3</v>
      </c>
      <c r="C32" s="141"/>
      <c r="D32" s="141"/>
      <c r="E32" s="141"/>
      <c r="F32" s="47"/>
      <c r="G32" s="6" t="s">
        <v>55</v>
      </c>
      <c r="H32" s="47"/>
      <c r="I32" s="30">
        <f t="shared" si="0"/>
        <v>0</v>
      </c>
      <c r="J32" s="30">
        <v>112676</v>
      </c>
      <c r="K32" s="6" t="s">
        <v>19</v>
      </c>
      <c r="L32" s="39"/>
    </row>
    <row r="33" spans="1:12">
      <c r="A33" s="137"/>
      <c r="B33" s="14">
        <v>4</v>
      </c>
      <c r="C33" s="157" t="s">
        <v>23</v>
      </c>
      <c r="D33" s="157">
        <v>20231109001</v>
      </c>
      <c r="E33" s="157" t="s">
        <v>32</v>
      </c>
      <c r="F33" s="157">
        <v>1.59</v>
      </c>
      <c r="G33" s="4" t="s">
        <v>25</v>
      </c>
      <c r="H33" s="157" t="s">
        <v>33</v>
      </c>
      <c r="I33" s="36">
        <f t="shared" si="0"/>
        <v>0</v>
      </c>
      <c r="J33" s="36">
        <v>245453</v>
      </c>
      <c r="K33" s="4" t="s">
        <v>19</v>
      </c>
      <c r="L33" s="25"/>
    </row>
    <row r="34" spans="1:12">
      <c r="A34" s="137"/>
      <c r="B34" s="14">
        <v>5</v>
      </c>
      <c r="C34" s="157"/>
      <c r="D34" s="157"/>
      <c r="E34" s="157"/>
      <c r="F34" s="157"/>
      <c r="G34" s="10" t="s">
        <v>27</v>
      </c>
      <c r="H34" s="157"/>
      <c r="I34" s="36">
        <f t="shared" si="0"/>
        <v>0</v>
      </c>
      <c r="J34" s="36">
        <f>216639-31237</f>
        <v>185402</v>
      </c>
      <c r="K34" s="4" t="s">
        <v>19</v>
      </c>
      <c r="L34" s="25"/>
    </row>
    <row r="35" spans="1:12">
      <c r="A35" s="137"/>
      <c r="B35" s="14">
        <v>6</v>
      </c>
      <c r="C35" s="157"/>
      <c r="D35" s="157"/>
      <c r="E35" s="157"/>
      <c r="F35" s="157"/>
      <c r="G35" s="4" t="s">
        <v>17</v>
      </c>
      <c r="H35" s="157"/>
      <c r="I35" s="36">
        <f t="shared" si="0"/>
        <v>0</v>
      </c>
      <c r="J35" s="36">
        <f>108872-21179</f>
        <v>87693</v>
      </c>
      <c r="K35" s="4" t="s">
        <v>19</v>
      </c>
      <c r="L35" s="25"/>
    </row>
    <row r="36" spans="1:12">
      <c r="A36" s="137"/>
      <c r="B36" s="14">
        <v>7</v>
      </c>
      <c r="C36" s="140" t="s">
        <v>37</v>
      </c>
      <c r="D36" s="140">
        <v>20240217007</v>
      </c>
      <c r="E36" s="154" t="s">
        <v>42</v>
      </c>
      <c r="F36" s="21"/>
      <c r="G36" s="4" t="s">
        <v>25</v>
      </c>
      <c r="H36" s="21"/>
      <c r="I36" s="21"/>
      <c r="J36" s="57">
        <v>15750</v>
      </c>
      <c r="K36" s="6" t="s">
        <v>19</v>
      </c>
      <c r="L36" s="25"/>
    </row>
    <row r="37" spans="1:12">
      <c r="A37" s="137"/>
      <c r="B37" s="14">
        <v>8</v>
      </c>
      <c r="C37" s="141"/>
      <c r="D37" s="141"/>
      <c r="E37" s="155"/>
      <c r="F37" s="6"/>
      <c r="G37" s="6" t="s">
        <v>28</v>
      </c>
      <c r="H37" s="6"/>
      <c r="I37" s="30"/>
      <c r="J37" s="57">
        <v>15750</v>
      </c>
      <c r="K37" s="6" t="s">
        <v>19</v>
      </c>
      <c r="L37" s="25"/>
    </row>
    <row r="38" spans="1:12">
      <c r="A38" s="137"/>
      <c r="B38" s="14">
        <v>9</v>
      </c>
      <c r="C38" s="141"/>
      <c r="D38" s="141"/>
      <c r="E38" s="155"/>
      <c r="F38" s="21"/>
      <c r="G38" s="4" t="s">
        <v>17</v>
      </c>
      <c r="H38" s="21"/>
      <c r="I38" s="21"/>
      <c r="J38" s="57">
        <v>15750</v>
      </c>
      <c r="K38" s="6" t="s">
        <v>19</v>
      </c>
      <c r="L38" s="25"/>
    </row>
    <row r="39" spans="1:12">
      <c r="A39" s="137"/>
      <c r="B39" s="14">
        <v>10</v>
      </c>
      <c r="C39" s="142"/>
      <c r="D39" s="142"/>
      <c r="E39" s="156"/>
      <c r="F39" s="6"/>
      <c r="G39" s="6" t="s">
        <v>56</v>
      </c>
      <c r="H39" s="6"/>
      <c r="I39" s="30"/>
      <c r="J39" s="57">
        <v>15750</v>
      </c>
      <c r="K39" s="6" t="s">
        <v>19</v>
      </c>
      <c r="L39" s="25"/>
    </row>
    <row r="40" spans="1:12">
      <c r="A40" s="137"/>
      <c r="B40" s="14">
        <v>11</v>
      </c>
      <c r="C40" s="6"/>
      <c r="D40" s="10"/>
      <c r="E40" s="4"/>
      <c r="F40" s="6"/>
      <c r="G40" s="6"/>
      <c r="H40" s="4"/>
      <c r="I40" s="40"/>
      <c r="J40" s="40"/>
      <c r="K40" s="4"/>
      <c r="L40" s="25"/>
    </row>
    <row r="41" spans="1:12" ht="15.75" thickBot="1">
      <c r="A41" s="138"/>
      <c r="B41" s="23">
        <v>12</v>
      </c>
      <c r="C41" s="11"/>
      <c r="D41" s="11"/>
      <c r="E41" s="11"/>
      <c r="F41" s="11"/>
      <c r="G41" s="11"/>
      <c r="H41" s="11"/>
      <c r="I41" s="41"/>
      <c r="J41" s="41"/>
      <c r="K41" s="11"/>
      <c r="L41" s="18"/>
    </row>
    <row r="42" spans="1:12">
      <c r="A42" s="139" t="s">
        <v>34</v>
      </c>
      <c r="B42" s="14">
        <v>1</v>
      </c>
      <c r="C42" s="143" t="s">
        <v>37</v>
      </c>
      <c r="D42" s="143">
        <v>20240217007</v>
      </c>
      <c r="E42" s="143" t="s">
        <v>38</v>
      </c>
      <c r="F42" s="20"/>
      <c r="G42" s="20" t="s">
        <v>57</v>
      </c>
      <c r="H42" s="14"/>
      <c r="I42" s="42"/>
      <c r="J42" s="42">
        <v>78750</v>
      </c>
      <c r="K42" s="6" t="s">
        <v>19</v>
      </c>
      <c r="L42" s="35"/>
    </row>
    <row r="43" spans="1:12">
      <c r="A43" s="137"/>
      <c r="B43" s="14">
        <v>2</v>
      </c>
      <c r="C43" s="142"/>
      <c r="D43" s="142"/>
      <c r="E43" s="142"/>
      <c r="F43" s="6"/>
      <c r="G43" s="6" t="s">
        <v>17</v>
      </c>
      <c r="H43" s="6"/>
      <c r="I43" s="30"/>
      <c r="J43" s="30">
        <v>78750</v>
      </c>
      <c r="K43" s="6" t="s">
        <v>19</v>
      </c>
      <c r="L43" s="25"/>
    </row>
    <row r="44" spans="1:12">
      <c r="A44" s="137"/>
      <c r="B44" s="14">
        <v>3</v>
      </c>
      <c r="C44" s="6"/>
      <c r="D44" s="6"/>
      <c r="E44" s="6"/>
      <c r="F44" s="6"/>
      <c r="G44" s="6"/>
      <c r="H44" s="6"/>
      <c r="I44" s="30"/>
      <c r="J44" s="30"/>
      <c r="K44" s="4"/>
      <c r="L44" s="25"/>
    </row>
    <row r="45" spans="1:12">
      <c r="A45" s="137"/>
      <c r="B45" s="14">
        <v>4</v>
      </c>
      <c r="C45" s="6"/>
      <c r="D45" s="6"/>
      <c r="E45" s="6"/>
      <c r="F45" s="6"/>
      <c r="G45" s="6"/>
      <c r="H45" s="6"/>
      <c r="I45" s="30"/>
      <c r="J45" s="30"/>
      <c r="K45" s="4"/>
      <c r="L45" s="25"/>
    </row>
    <row r="46" spans="1:12">
      <c r="A46" s="137"/>
      <c r="B46" s="14">
        <v>5</v>
      </c>
      <c r="C46" s="22"/>
      <c r="D46" s="4"/>
      <c r="E46" s="4"/>
      <c r="F46" s="4"/>
      <c r="G46" s="4"/>
      <c r="H46" s="4"/>
      <c r="I46" s="36"/>
      <c r="J46" s="36"/>
      <c r="K46" s="4"/>
      <c r="L46" s="25"/>
    </row>
    <row r="47" spans="1:12">
      <c r="A47" s="137"/>
      <c r="B47" s="14">
        <v>6</v>
      </c>
      <c r="C47" s="22"/>
      <c r="D47" s="10"/>
      <c r="E47" s="4"/>
      <c r="F47" s="4"/>
      <c r="G47" s="4"/>
      <c r="H47" s="4"/>
      <c r="I47" s="40"/>
      <c r="J47" s="40"/>
      <c r="K47" s="4"/>
      <c r="L47" s="25"/>
    </row>
    <row r="48" spans="1:12">
      <c r="A48" s="137"/>
      <c r="B48" s="14">
        <v>7</v>
      </c>
      <c r="C48" s="22"/>
      <c r="D48" s="10"/>
      <c r="E48" s="4"/>
      <c r="F48" s="4"/>
      <c r="G48" s="4"/>
      <c r="H48" s="4"/>
      <c r="I48" s="40"/>
      <c r="J48" s="40"/>
      <c r="K48" s="4"/>
      <c r="L48" s="25"/>
    </row>
    <row r="49" spans="1:12">
      <c r="A49" s="137"/>
      <c r="B49" s="14">
        <v>8</v>
      </c>
      <c r="C49" s="4"/>
      <c r="D49" s="25"/>
      <c r="E49" s="4"/>
      <c r="F49" s="4"/>
      <c r="G49" s="4"/>
      <c r="H49" s="4"/>
      <c r="I49" s="36"/>
      <c r="J49" s="36"/>
      <c r="K49" s="4"/>
      <c r="L49" s="25"/>
    </row>
    <row r="50" spans="1:12">
      <c r="A50" s="137"/>
      <c r="B50" s="14">
        <v>9</v>
      </c>
      <c r="C50" s="4"/>
      <c r="D50" s="25"/>
      <c r="E50" s="4"/>
      <c r="F50" s="4"/>
      <c r="G50" s="4"/>
      <c r="H50" s="4"/>
      <c r="I50" s="36"/>
      <c r="J50" s="36"/>
      <c r="K50" s="4"/>
      <c r="L50" s="25"/>
    </row>
    <row r="51" spans="1:12" ht="15.75" thickBot="1">
      <c r="A51" s="138"/>
      <c r="B51" s="14">
        <v>10</v>
      </c>
      <c r="C51" s="11"/>
      <c r="D51" s="11"/>
      <c r="E51" s="11"/>
      <c r="F51" s="11"/>
      <c r="G51" s="11"/>
      <c r="H51" s="11"/>
      <c r="I51" s="41"/>
      <c r="J51" s="41"/>
      <c r="K51" s="11"/>
      <c r="L51" s="18"/>
    </row>
    <row r="52" spans="1:12" ht="15" customHeight="1">
      <c r="A52" s="148" t="s">
        <v>35</v>
      </c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</row>
    <row r="53" spans="1:12">
      <c r="A53" s="149"/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49"/>
    </row>
    <row r="54" spans="1:12" ht="15" customHeight="1">
      <c r="A54" s="150" t="s">
        <v>36</v>
      </c>
      <c r="B54" s="150"/>
      <c r="C54" s="150"/>
      <c r="D54" s="150"/>
      <c r="E54" s="150"/>
      <c r="F54" s="150"/>
      <c r="G54" s="150"/>
      <c r="H54" s="150"/>
      <c r="I54" s="150"/>
      <c r="J54" s="150"/>
      <c r="K54" s="150"/>
      <c r="L54" s="150"/>
    </row>
    <row r="55" spans="1:12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</row>
    <row r="56" spans="1:12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</row>
    <row r="57" spans="1:12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</row>
    <row r="58" spans="1:12" ht="16.5" customHeight="1"/>
    <row r="111" ht="15" customHeight="1"/>
    <row r="112" ht="15" customHeight="1"/>
    <row r="113" ht="15" customHeight="1"/>
  </sheetData>
  <mergeCells count="33">
    <mergeCell ref="A52:L53"/>
    <mergeCell ref="A54:L56"/>
    <mergeCell ref="D33:D35"/>
    <mergeCell ref="E33:E35"/>
    <mergeCell ref="F33:F35"/>
    <mergeCell ref="H33:H35"/>
    <mergeCell ref="C36:C39"/>
    <mergeCell ref="D36:D39"/>
    <mergeCell ref="E36:E39"/>
    <mergeCell ref="A30:A41"/>
    <mergeCell ref="C30:C32"/>
    <mergeCell ref="D30:D32"/>
    <mergeCell ref="E30:E32"/>
    <mergeCell ref="C33:C35"/>
    <mergeCell ref="A42:A51"/>
    <mergeCell ref="C42:C43"/>
    <mergeCell ref="D42:D43"/>
    <mergeCell ref="A18:A29"/>
    <mergeCell ref="G18:G19"/>
    <mergeCell ref="J18:J19"/>
    <mergeCell ref="G20:G21"/>
    <mergeCell ref="J20:J21"/>
    <mergeCell ref="E42:E43"/>
    <mergeCell ref="A1:L1"/>
    <mergeCell ref="A2:L2"/>
    <mergeCell ref="A6:A17"/>
    <mergeCell ref="C6:C9"/>
    <mergeCell ref="D6:D9"/>
    <mergeCell ref="E6:E9"/>
    <mergeCell ref="G10:G11"/>
    <mergeCell ref="J10:J11"/>
    <mergeCell ref="G12:G13"/>
    <mergeCell ref="J12:J13"/>
  </mergeCells>
  <pageMargins left="0.59055118110236204" right="0.31496062992126" top="0.39370078740157499" bottom="0.39370078740157499" header="0.31496062992126" footer="0.31496062992126"/>
  <pageSetup paperSize="9" scale="8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topLeftCell="A13" workbookViewId="0">
      <selection activeCell="J35" sqref="J35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7109375" style="1" customWidth="1"/>
    <col min="5" max="5" width="21.140625" style="1" customWidth="1"/>
    <col min="6" max="6" width="14.140625" style="1" hidden="1" customWidth="1"/>
    <col min="7" max="7" width="14.140625" style="1" customWidth="1"/>
    <col min="8" max="8" width="15.5703125" style="1" hidden="1" customWidth="1"/>
    <col min="9" max="9" width="8.28515625" style="1" hidden="1" customWidth="1"/>
    <col min="10" max="10" width="10.28515625" style="1" customWidth="1"/>
    <col min="11" max="11" width="5.42578125" style="1" customWidth="1"/>
    <col min="12" max="12" width="12.7109375" style="1" customWidth="1"/>
    <col min="13" max="16384" width="9" style="1"/>
  </cols>
  <sheetData>
    <row r="1" spans="1:14" ht="18" customHeight="1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27"/>
      <c r="N1" s="27"/>
    </row>
    <row r="2" spans="1:14" ht="18.75">
      <c r="A2" s="135" t="s">
        <v>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28"/>
      <c r="N2" s="28"/>
    </row>
    <row r="3" spans="1:14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8.75">
      <c r="A4" s="2"/>
      <c r="B4" s="2"/>
      <c r="C4" s="2"/>
      <c r="D4" s="2"/>
      <c r="E4" s="2"/>
      <c r="F4" s="2"/>
      <c r="G4" s="2"/>
      <c r="H4" s="2"/>
      <c r="K4" s="29" t="s">
        <v>60</v>
      </c>
      <c r="L4" s="2"/>
      <c r="M4" s="2"/>
      <c r="N4" s="2"/>
    </row>
    <row r="5" spans="1:14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11</v>
      </c>
      <c r="K5" s="3" t="s">
        <v>12</v>
      </c>
      <c r="L5" s="3" t="s">
        <v>13</v>
      </c>
    </row>
    <row r="6" spans="1:14">
      <c r="A6" s="136" t="s">
        <v>14</v>
      </c>
      <c r="B6" s="4">
        <v>1</v>
      </c>
      <c r="C6" s="140" t="s">
        <v>23</v>
      </c>
      <c r="D6" s="140">
        <v>20240115001</v>
      </c>
      <c r="E6" s="140" t="s">
        <v>24</v>
      </c>
      <c r="F6" s="6"/>
      <c r="G6" s="7" t="s">
        <v>25</v>
      </c>
      <c r="H6" s="4"/>
      <c r="I6" s="36"/>
      <c r="J6" s="31">
        <f>109940-35393</f>
        <v>74547</v>
      </c>
      <c r="K6" s="6" t="s">
        <v>19</v>
      </c>
      <c r="L6" s="25"/>
    </row>
    <row r="7" spans="1:14">
      <c r="A7" s="137"/>
      <c r="B7" s="4">
        <v>2</v>
      </c>
      <c r="C7" s="141"/>
      <c r="D7" s="141"/>
      <c r="E7" s="141"/>
      <c r="F7" s="6"/>
      <c r="G7" s="8" t="s">
        <v>27</v>
      </c>
      <c r="H7" s="4"/>
      <c r="I7" s="36"/>
      <c r="J7" s="31">
        <f>104549-27382</f>
        <v>77167</v>
      </c>
      <c r="K7" s="6" t="s">
        <v>19</v>
      </c>
      <c r="L7" s="25"/>
    </row>
    <row r="8" spans="1:14">
      <c r="A8" s="137"/>
      <c r="B8" s="4">
        <v>3</v>
      </c>
      <c r="C8" s="141"/>
      <c r="D8" s="141"/>
      <c r="E8" s="141"/>
      <c r="F8" s="6"/>
      <c r="G8" s="6" t="s">
        <v>17</v>
      </c>
      <c r="H8" s="4"/>
      <c r="I8" s="36"/>
      <c r="J8" s="31">
        <f>93922-53172</f>
        <v>40750</v>
      </c>
      <c r="K8" s="6" t="s">
        <v>19</v>
      </c>
      <c r="L8" s="25"/>
    </row>
    <row r="9" spans="1:14" ht="15.75" thickBot="1">
      <c r="A9" s="137"/>
      <c r="B9" s="4">
        <v>4</v>
      </c>
      <c r="C9" s="142"/>
      <c r="D9" s="142"/>
      <c r="E9" s="142"/>
      <c r="F9" s="6"/>
      <c r="G9" s="4" t="s">
        <v>28</v>
      </c>
      <c r="H9" s="4"/>
      <c r="I9" s="36"/>
      <c r="J9" s="31">
        <v>83923</v>
      </c>
      <c r="K9" s="6" t="s">
        <v>19</v>
      </c>
      <c r="L9" s="25"/>
    </row>
    <row r="10" spans="1:14">
      <c r="A10" s="137"/>
      <c r="B10" s="4">
        <v>5</v>
      </c>
      <c r="C10" s="5" t="s">
        <v>15</v>
      </c>
      <c r="D10" s="6">
        <v>20240103032</v>
      </c>
      <c r="E10" s="6" t="s">
        <v>48</v>
      </c>
      <c r="F10" s="16">
        <v>0.91500000000000004</v>
      </c>
      <c r="G10" s="141" t="s">
        <v>17</v>
      </c>
      <c r="H10" s="4"/>
      <c r="I10" s="36"/>
      <c r="J10" s="144">
        <f>67181-15906</f>
        <v>51275</v>
      </c>
      <c r="K10" s="6" t="s">
        <v>19</v>
      </c>
      <c r="L10" s="25"/>
    </row>
    <row r="11" spans="1:14">
      <c r="A11" s="137"/>
      <c r="B11" s="4">
        <v>6</v>
      </c>
      <c r="C11" s="5" t="s">
        <v>15</v>
      </c>
      <c r="D11" s="8">
        <v>20240124002</v>
      </c>
      <c r="E11" s="10" t="s">
        <v>48</v>
      </c>
      <c r="F11" s="6">
        <v>1.83</v>
      </c>
      <c r="G11" s="142"/>
      <c r="H11" s="4"/>
      <c r="I11" s="36"/>
      <c r="J11" s="146"/>
      <c r="K11" s="6" t="s">
        <v>19</v>
      </c>
      <c r="L11" s="25"/>
    </row>
    <row r="12" spans="1:14">
      <c r="A12" s="137"/>
      <c r="B12" s="4">
        <v>7</v>
      </c>
      <c r="C12" s="5" t="s">
        <v>15</v>
      </c>
      <c r="D12" s="6">
        <v>20240103032</v>
      </c>
      <c r="E12" s="6" t="s">
        <v>48</v>
      </c>
      <c r="F12" s="6">
        <v>3.05</v>
      </c>
      <c r="G12" s="140" t="s">
        <v>22</v>
      </c>
      <c r="H12" s="55"/>
      <c r="I12" s="31"/>
      <c r="J12" s="144">
        <v>75245</v>
      </c>
      <c r="K12" s="4" t="s">
        <v>19</v>
      </c>
      <c r="L12" s="25"/>
    </row>
    <row r="13" spans="1:14">
      <c r="A13" s="137"/>
      <c r="B13" s="4">
        <v>8</v>
      </c>
      <c r="C13" s="5" t="s">
        <v>15</v>
      </c>
      <c r="D13" s="8">
        <v>20240124002</v>
      </c>
      <c r="E13" s="10" t="s">
        <v>48</v>
      </c>
      <c r="F13" s="6">
        <v>0.91500000000000004</v>
      </c>
      <c r="G13" s="142"/>
      <c r="H13" s="55"/>
      <c r="I13" s="31"/>
      <c r="J13" s="146"/>
      <c r="K13" s="4" t="s">
        <v>19</v>
      </c>
      <c r="L13" s="25"/>
    </row>
    <row r="14" spans="1:14">
      <c r="A14" s="137"/>
      <c r="B14" s="4">
        <v>9</v>
      </c>
      <c r="C14" s="55"/>
      <c r="D14" s="55"/>
      <c r="E14" s="55"/>
      <c r="F14" s="55"/>
      <c r="G14" s="4"/>
      <c r="H14" s="55"/>
      <c r="I14" s="31"/>
      <c r="J14" s="31"/>
      <c r="K14" s="4" t="s">
        <v>19</v>
      </c>
      <c r="L14" s="25"/>
    </row>
    <row r="15" spans="1:14">
      <c r="A15" s="137"/>
      <c r="B15" s="4">
        <v>10</v>
      </c>
      <c r="C15" s="55"/>
      <c r="D15" s="55"/>
      <c r="E15" s="55"/>
      <c r="F15" s="55"/>
      <c r="G15" s="4"/>
      <c r="H15" s="55"/>
      <c r="I15" s="31"/>
      <c r="J15" s="31"/>
      <c r="K15" s="4" t="s">
        <v>19</v>
      </c>
      <c r="L15" s="25"/>
    </row>
    <row r="16" spans="1:14">
      <c r="A16" s="137"/>
      <c r="B16" s="4">
        <v>11</v>
      </c>
      <c r="C16" s="9"/>
      <c r="D16" s="8"/>
      <c r="E16" s="10"/>
      <c r="F16" s="10"/>
      <c r="G16" s="8"/>
      <c r="H16" s="8"/>
      <c r="I16" s="32"/>
      <c r="J16" s="32"/>
      <c r="K16" s="6"/>
      <c r="L16" s="25"/>
    </row>
    <row r="17" spans="1:12" ht="15.75" thickBot="1">
      <c r="A17" s="138"/>
      <c r="B17" s="11">
        <v>12</v>
      </c>
      <c r="C17" s="12"/>
      <c r="D17" s="13"/>
      <c r="E17" s="13"/>
      <c r="F17" s="13"/>
      <c r="G17" s="13"/>
      <c r="H17" s="13"/>
      <c r="I17" s="33"/>
      <c r="J17" s="33"/>
      <c r="K17" s="11"/>
      <c r="L17" s="18"/>
    </row>
    <row r="18" spans="1:12">
      <c r="A18" s="139" t="s">
        <v>29</v>
      </c>
      <c r="B18" s="19">
        <v>13</v>
      </c>
      <c r="C18" s="5" t="s">
        <v>15</v>
      </c>
      <c r="D18" s="6">
        <v>20240103032</v>
      </c>
      <c r="E18" s="6" t="s">
        <v>48</v>
      </c>
      <c r="F18" s="16">
        <v>0.91500000000000004</v>
      </c>
      <c r="G18" s="141" t="s">
        <v>25</v>
      </c>
      <c r="H18" s="14"/>
      <c r="I18" s="56"/>
      <c r="J18" s="145">
        <v>39472</v>
      </c>
      <c r="K18" s="16" t="s">
        <v>19</v>
      </c>
      <c r="L18" s="46"/>
    </row>
    <row r="19" spans="1:12">
      <c r="A19" s="137"/>
      <c r="B19" s="4">
        <v>14</v>
      </c>
      <c r="C19" s="5" t="s">
        <v>15</v>
      </c>
      <c r="D19" s="8">
        <v>20240124002</v>
      </c>
      <c r="E19" s="10" t="s">
        <v>48</v>
      </c>
      <c r="F19" s="6">
        <v>1.83</v>
      </c>
      <c r="G19" s="142"/>
      <c r="H19" s="4"/>
      <c r="I19" s="36"/>
      <c r="J19" s="146"/>
      <c r="K19" s="6" t="s">
        <v>19</v>
      </c>
      <c r="L19" s="25"/>
    </row>
    <row r="20" spans="1:12">
      <c r="A20" s="137"/>
      <c r="B20" s="4">
        <v>15</v>
      </c>
      <c r="C20" s="5" t="s">
        <v>15</v>
      </c>
      <c r="D20" s="6">
        <v>20240103032</v>
      </c>
      <c r="E20" s="6" t="s">
        <v>48</v>
      </c>
      <c r="F20" s="6">
        <v>3.05</v>
      </c>
      <c r="G20" s="140" t="s">
        <v>27</v>
      </c>
      <c r="H20" s="4"/>
      <c r="I20" s="36"/>
      <c r="J20" s="144">
        <v>68792</v>
      </c>
      <c r="K20" s="6" t="s">
        <v>19</v>
      </c>
      <c r="L20" s="25"/>
    </row>
    <row r="21" spans="1:12">
      <c r="A21" s="137"/>
      <c r="B21" s="4">
        <v>16</v>
      </c>
      <c r="C21" s="5" t="s">
        <v>15</v>
      </c>
      <c r="D21" s="8">
        <v>20240124002</v>
      </c>
      <c r="E21" s="10" t="s">
        <v>48</v>
      </c>
      <c r="F21" s="6">
        <v>0.91500000000000004</v>
      </c>
      <c r="G21" s="142"/>
      <c r="H21" s="4"/>
      <c r="I21" s="36"/>
      <c r="J21" s="146"/>
      <c r="K21" s="6" t="s">
        <v>19</v>
      </c>
      <c r="L21" s="25"/>
    </row>
    <row r="22" spans="1:12">
      <c r="A22" s="137"/>
      <c r="B22" s="4">
        <v>17</v>
      </c>
      <c r="C22" s="5"/>
      <c r="D22" s="4">
        <v>20240130001</v>
      </c>
      <c r="E22" s="4" t="s">
        <v>46</v>
      </c>
      <c r="F22" s="6">
        <v>1.83</v>
      </c>
      <c r="G22" s="61" t="s">
        <v>17</v>
      </c>
      <c r="H22" s="4"/>
      <c r="I22" s="36"/>
      <c r="J22" s="31">
        <v>92335</v>
      </c>
      <c r="K22" s="6" t="s">
        <v>19</v>
      </c>
      <c r="L22" s="25"/>
    </row>
    <row r="23" spans="1:12">
      <c r="A23" s="137"/>
      <c r="B23" s="4">
        <v>18</v>
      </c>
      <c r="C23" s="5"/>
      <c r="D23" s="6"/>
      <c r="E23" s="6"/>
      <c r="F23" s="6">
        <v>3.05</v>
      </c>
      <c r="G23" s="61"/>
      <c r="H23" s="4"/>
      <c r="I23" s="36"/>
      <c r="J23" s="31"/>
      <c r="K23" s="6"/>
      <c r="L23" s="25"/>
    </row>
    <row r="24" spans="1:12">
      <c r="A24" s="137"/>
      <c r="B24" s="4">
        <v>19</v>
      </c>
      <c r="C24" s="4"/>
      <c r="D24" s="4"/>
      <c r="E24" s="4"/>
      <c r="F24" s="4"/>
      <c r="G24" s="4"/>
      <c r="H24" s="4"/>
      <c r="I24" s="36"/>
      <c r="J24" s="36"/>
      <c r="K24" s="4"/>
      <c r="L24" s="25"/>
    </row>
    <row r="25" spans="1:12">
      <c r="A25" s="137"/>
      <c r="B25" s="4">
        <v>20</v>
      </c>
      <c r="C25" s="4"/>
      <c r="D25" s="4"/>
      <c r="E25" s="4"/>
      <c r="F25" s="4"/>
      <c r="G25" s="4"/>
      <c r="H25" s="4"/>
      <c r="I25" s="36"/>
      <c r="J25" s="36"/>
      <c r="K25" s="4"/>
      <c r="L25" s="25"/>
    </row>
    <row r="26" spans="1:12">
      <c r="A26" s="137"/>
      <c r="B26" s="4">
        <v>21</v>
      </c>
      <c r="C26" s="4"/>
      <c r="D26" s="4"/>
      <c r="E26" s="4"/>
      <c r="F26" s="4"/>
      <c r="G26" s="4"/>
      <c r="H26" s="4"/>
      <c r="I26" s="36"/>
      <c r="J26" s="36"/>
      <c r="K26" s="4"/>
      <c r="L26" s="25"/>
    </row>
    <row r="27" spans="1:12">
      <c r="A27" s="137"/>
      <c r="B27" s="4">
        <v>22</v>
      </c>
      <c r="C27" s="4"/>
      <c r="D27" s="61"/>
      <c r="E27" s="4"/>
      <c r="F27" s="4"/>
      <c r="G27" s="4"/>
      <c r="H27" s="4"/>
      <c r="I27" s="37"/>
      <c r="J27" s="37"/>
      <c r="K27" s="4"/>
      <c r="L27" s="25"/>
    </row>
    <row r="28" spans="1:12">
      <c r="A28" s="137"/>
      <c r="B28" s="4">
        <v>23</v>
      </c>
      <c r="C28" s="4"/>
      <c r="D28" s="4"/>
      <c r="E28" s="4"/>
      <c r="F28" s="4"/>
      <c r="G28" s="4"/>
      <c r="H28" s="4"/>
      <c r="I28" s="36"/>
      <c r="J28" s="36"/>
      <c r="K28" s="4"/>
      <c r="L28" s="25"/>
    </row>
    <row r="29" spans="1:12" ht="15.75" thickBot="1">
      <c r="A29" s="138"/>
      <c r="B29" s="11">
        <v>24</v>
      </c>
      <c r="C29" s="18"/>
      <c r="D29" s="18"/>
      <c r="E29" s="18"/>
      <c r="F29" s="18"/>
      <c r="G29" s="18"/>
      <c r="H29" s="18"/>
      <c r="I29" s="38"/>
      <c r="J29" s="38"/>
      <c r="K29" s="18"/>
      <c r="L29" s="18"/>
    </row>
    <row r="30" spans="1:12">
      <c r="A30" s="137" t="s">
        <v>31</v>
      </c>
      <c r="B30" s="14">
        <v>1</v>
      </c>
      <c r="C30" s="143" t="s">
        <v>23</v>
      </c>
      <c r="D30" s="143">
        <v>20240122001</v>
      </c>
      <c r="E30" s="143" t="s">
        <v>40</v>
      </c>
      <c r="F30" s="60"/>
      <c r="G30" s="14" t="s">
        <v>25</v>
      </c>
      <c r="H30" s="60" t="s">
        <v>33</v>
      </c>
      <c r="I30" s="56">
        <f t="shared" ref="I30:I35" si="0">95877*$F$30</f>
        <v>0</v>
      </c>
      <c r="J30" s="56">
        <v>110969</v>
      </c>
      <c r="K30" s="14" t="s">
        <v>19</v>
      </c>
      <c r="L30" s="35"/>
    </row>
    <row r="31" spans="1:12">
      <c r="A31" s="137"/>
      <c r="B31" s="14">
        <v>2</v>
      </c>
      <c r="C31" s="141"/>
      <c r="D31" s="141"/>
      <c r="E31" s="141"/>
      <c r="F31" s="61"/>
      <c r="G31" s="10" t="s">
        <v>17</v>
      </c>
      <c r="H31" s="61"/>
      <c r="I31" s="36">
        <f t="shared" si="0"/>
        <v>0</v>
      </c>
      <c r="J31" s="36">
        <v>79637</v>
      </c>
      <c r="K31" s="4" t="s">
        <v>19</v>
      </c>
      <c r="L31" s="25"/>
    </row>
    <row r="32" spans="1:12">
      <c r="A32" s="137"/>
      <c r="B32" s="14">
        <v>3</v>
      </c>
      <c r="C32" s="141"/>
      <c r="D32" s="141"/>
      <c r="E32" s="141"/>
      <c r="F32" s="59"/>
      <c r="G32" s="6" t="s">
        <v>55</v>
      </c>
      <c r="H32" s="59"/>
      <c r="I32" s="30">
        <f t="shared" si="0"/>
        <v>0</v>
      </c>
      <c r="J32" s="30">
        <v>112676</v>
      </c>
      <c r="K32" s="6" t="s">
        <v>19</v>
      </c>
      <c r="L32" s="39"/>
    </row>
    <row r="33" spans="1:12">
      <c r="A33" s="137"/>
      <c r="B33" s="14">
        <v>4</v>
      </c>
      <c r="C33" s="157" t="s">
        <v>23</v>
      </c>
      <c r="D33" s="157">
        <v>20231109001</v>
      </c>
      <c r="E33" s="157" t="s">
        <v>32</v>
      </c>
      <c r="F33" s="157">
        <v>1.59</v>
      </c>
      <c r="G33" s="4" t="s">
        <v>25</v>
      </c>
      <c r="H33" s="157" t="s">
        <v>33</v>
      </c>
      <c r="I33" s="36">
        <f t="shared" si="0"/>
        <v>0</v>
      </c>
      <c r="J33" s="36">
        <v>245453</v>
      </c>
      <c r="K33" s="4" t="s">
        <v>19</v>
      </c>
      <c r="L33" s="25"/>
    </row>
    <row r="34" spans="1:12">
      <c r="A34" s="137"/>
      <c r="B34" s="14">
        <v>5</v>
      </c>
      <c r="C34" s="157"/>
      <c r="D34" s="157"/>
      <c r="E34" s="157"/>
      <c r="F34" s="157"/>
      <c r="G34" s="10" t="s">
        <v>27</v>
      </c>
      <c r="H34" s="157"/>
      <c r="I34" s="36">
        <f t="shared" si="0"/>
        <v>0</v>
      </c>
      <c r="J34" s="36">
        <f>216639-31237-13884</f>
        <v>171518</v>
      </c>
      <c r="K34" s="4" t="s">
        <v>19</v>
      </c>
      <c r="L34" s="25"/>
    </row>
    <row r="35" spans="1:12">
      <c r="A35" s="137"/>
      <c r="B35" s="14">
        <v>6</v>
      </c>
      <c r="C35" s="157"/>
      <c r="D35" s="157"/>
      <c r="E35" s="157"/>
      <c r="F35" s="157"/>
      <c r="G35" s="4" t="s">
        <v>17</v>
      </c>
      <c r="H35" s="157"/>
      <c r="I35" s="36">
        <f t="shared" si="0"/>
        <v>0</v>
      </c>
      <c r="J35" s="36">
        <f>108872-21179</f>
        <v>87693</v>
      </c>
      <c r="K35" s="4" t="s">
        <v>19</v>
      </c>
      <c r="L35" s="25"/>
    </row>
    <row r="36" spans="1:12">
      <c r="A36" s="137"/>
      <c r="B36" s="14">
        <v>7</v>
      </c>
      <c r="C36" s="140" t="s">
        <v>37</v>
      </c>
      <c r="D36" s="140">
        <v>20240217007</v>
      </c>
      <c r="E36" s="154" t="s">
        <v>42</v>
      </c>
      <c r="F36" s="21"/>
      <c r="G36" s="4" t="s">
        <v>25</v>
      </c>
      <c r="H36" s="21"/>
      <c r="I36" s="21"/>
      <c r="J36" s="61">
        <v>15750</v>
      </c>
      <c r="K36" s="6" t="s">
        <v>19</v>
      </c>
      <c r="L36" s="25"/>
    </row>
    <row r="37" spans="1:12">
      <c r="A37" s="137"/>
      <c r="B37" s="14">
        <v>8</v>
      </c>
      <c r="C37" s="141"/>
      <c r="D37" s="141"/>
      <c r="E37" s="155"/>
      <c r="F37" s="6"/>
      <c r="G37" s="6" t="s">
        <v>28</v>
      </c>
      <c r="H37" s="6"/>
      <c r="I37" s="30"/>
      <c r="J37" s="61">
        <v>15750</v>
      </c>
      <c r="K37" s="6" t="s">
        <v>19</v>
      </c>
      <c r="L37" s="25"/>
    </row>
    <row r="38" spans="1:12">
      <c r="A38" s="137"/>
      <c r="B38" s="14">
        <v>9</v>
      </c>
      <c r="C38" s="141"/>
      <c r="D38" s="141"/>
      <c r="E38" s="155"/>
      <c r="F38" s="21"/>
      <c r="G38" s="4" t="s">
        <v>17</v>
      </c>
      <c r="H38" s="21"/>
      <c r="I38" s="21"/>
      <c r="J38" s="61">
        <v>15750</v>
      </c>
      <c r="K38" s="6" t="s">
        <v>19</v>
      </c>
      <c r="L38" s="25"/>
    </row>
    <row r="39" spans="1:12">
      <c r="A39" s="137"/>
      <c r="B39" s="14">
        <v>10</v>
      </c>
      <c r="C39" s="142"/>
      <c r="D39" s="142"/>
      <c r="E39" s="156"/>
      <c r="F39" s="6"/>
      <c r="G39" s="6" t="s">
        <v>56</v>
      </c>
      <c r="H39" s="6"/>
      <c r="I39" s="30"/>
      <c r="J39" s="61">
        <v>15750</v>
      </c>
      <c r="K39" s="6" t="s">
        <v>19</v>
      </c>
      <c r="L39" s="25"/>
    </row>
    <row r="40" spans="1:12">
      <c r="A40" s="137"/>
      <c r="B40" s="14">
        <v>11</v>
      </c>
      <c r="C40" s="6"/>
      <c r="D40" s="10"/>
      <c r="E40" s="4"/>
      <c r="F40" s="6"/>
      <c r="G40" s="6"/>
      <c r="H40" s="4"/>
      <c r="I40" s="40"/>
      <c r="J40" s="40"/>
      <c r="K40" s="4"/>
      <c r="L40" s="25"/>
    </row>
    <row r="41" spans="1:12" ht="15.75" thickBot="1">
      <c r="A41" s="138"/>
      <c r="B41" s="23">
        <v>12</v>
      </c>
      <c r="C41" s="11"/>
      <c r="D41" s="11"/>
      <c r="E41" s="11"/>
      <c r="F41" s="11"/>
      <c r="G41" s="11"/>
      <c r="H41" s="11"/>
      <c r="I41" s="41"/>
      <c r="J41" s="41"/>
      <c r="K41" s="11"/>
      <c r="L41" s="18"/>
    </row>
    <row r="42" spans="1:12">
      <c r="A42" s="139" t="s">
        <v>34</v>
      </c>
      <c r="B42" s="14">
        <v>1</v>
      </c>
      <c r="C42" s="143" t="s">
        <v>37</v>
      </c>
      <c r="D42" s="143">
        <v>20240217007</v>
      </c>
      <c r="E42" s="143" t="s">
        <v>38</v>
      </c>
      <c r="F42" s="20"/>
      <c r="G42" s="20" t="s">
        <v>57</v>
      </c>
      <c r="H42" s="14"/>
      <c r="I42" s="42"/>
      <c r="J42" s="42">
        <f>78750-27125</f>
        <v>51625</v>
      </c>
      <c r="K42" s="6" t="s">
        <v>19</v>
      </c>
      <c r="L42" s="35"/>
    </row>
    <row r="43" spans="1:12">
      <c r="A43" s="137"/>
      <c r="B43" s="14">
        <v>2</v>
      </c>
      <c r="C43" s="142"/>
      <c r="D43" s="142"/>
      <c r="E43" s="142"/>
      <c r="F43" s="6"/>
      <c r="G43" s="6" t="s">
        <v>17</v>
      </c>
      <c r="H43" s="6"/>
      <c r="I43" s="30"/>
      <c r="J43" s="30">
        <f>78750-4151</f>
        <v>74599</v>
      </c>
      <c r="K43" s="6" t="s">
        <v>19</v>
      </c>
      <c r="L43" s="25"/>
    </row>
    <row r="44" spans="1:12">
      <c r="A44" s="137"/>
      <c r="B44" s="14">
        <v>3</v>
      </c>
      <c r="C44" s="6"/>
      <c r="D44" s="6"/>
      <c r="E44" s="6"/>
      <c r="F44" s="6"/>
      <c r="G44" s="6"/>
      <c r="H44" s="6"/>
      <c r="I44" s="30"/>
      <c r="J44" s="30"/>
      <c r="K44" s="4"/>
      <c r="L44" s="25"/>
    </row>
    <row r="45" spans="1:12">
      <c r="A45" s="137"/>
      <c r="B45" s="14">
        <v>4</v>
      </c>
      <c r="C45" s="6"/>
      <c r="D45" s="6"/>
      <c r="E45" s="6"/>
      <c r="F45" s="6"/>
      <c r="G45" s="6"/>
      <c r="H45" s="6"/>
      <c r="I45" s="30"/>
      <c r="J45" s="30"/>
      <c r="K45" s="4"/>
      <c r="L45" s="25"/>
    </row>
    <row r="46" spans="1:12">
      <c r="A46" s="137"/>
      <c r="B46" s="14">
        <v>5</v>
      </c>
      <c r="C46" s="22"/>
      <c r="D46" s="4"/>
      <c r="E46" s="4"/>
      <c r="F46" s="4"/>
      <c r="G46" s="4"/>
      <c r="H46" s="4"/>
      <c r="I46" s="36"/>
      <c r="J46" s="36"/>
      <c r="K46" s="4"/>
      <c r="L46" s="25"/>
    </row>
    <row r="47" spans="1:12">
      <c r="A47" s="137"/>
      <c r="B47" s="14">
        <v>6</v>
      </c>
      <c r="C47" s="22"/>
      <c r="D47" s="10"/>
      <c r="E47" s="4"/>
      <c r="F47" s="4"/>
      <c r="G47" s="4"/>
      <c r="H47" s="4"/>
      <c r="I47" s="40"/>
      <c r="J47" s="40"/>
      <c r="K47" s="4"/>
      <c r="L47" s="25"/>
    </row>
    <row r="48" spans="1:12">
      <c r="A48" s="137"/>
      <c r="B48" s="14">
        <v>7</v>
      </c>
      <c r="C48" s="22"/>
      <c r="D48" s="10"/>
      <c r="E48" s="4"/>
      <c r="F48" s="4"/>
      <c r="G48" s="4"/>
      <c r="H48" s="4"/>
      <c r="I48" s="40"/>
      <c r="J48" s="40"/>
      <c r="K48" s="4"/>
      <c r="L48" s="25"/>
    </row>
    <row r="49" spans="1:12">
      <c r="A49" s="137"/>
      <c r="B49" s="14">
        <v>8</v>
      </c>
      <c r="C49" s="4"/>
      <c r="D49" s="25"/>
      <c r="E49" s="4"/>
      <c r="F49" s="4"/>
      <c r="G49" s="4"/>
      <c r="H49" s="4"/>
      <c r="I49" s="36"/>
      <c r="J49" s="36"/>
      <c r="K49" s="4"/>
      <c r="L49" s="25"/>
    </row>
    <row r="50" spans="1:12">
      <c r="A50" s="137"/>
      <c r="B50" s="14">
        <v>9</v>
      </c>
      <c r="C50" s="4"/>
      <c r="D50" s="25"/>
      <c r="E50" s="4"/>
      <c r="F50" s="4"/>
      <c r="G50" s="4"/>
      <c r="H50" s="4"/>
      <c r="I50" s="36"/>
      <c r="J50" s="36"/>
      <c r="K50" s="4"/>
      <c r="L50" s="25"/>
    </row>
    <row r="51" spans="1:12" ht="15.75" thickBot="1">
      <c r="A51" s="138"/>
      <c r="B51" s="14">
        <v>10</v>
      </c>
      <c r="C51" s="11"/>
      <c r="D51" s="11"/>
      <c r="E51" s="11"/>
      <c r="F51" s="11"/>
      <c r="G51" s="11"/>
      <c r="H51" s="11"/>
      <c r="I51" s="41"/>
      <c r="J51" s="41"/>
      <c r="K51" s="11"/>
      <c r="L51" s="18"/>
    </row>
    <row r="52" spans="1:12" ht="15" customHeight="1">
      <c r="A52" s="148" t="s">
        <v>35</v>
      </c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</row>
    <row r="53" spans="1:12">
      <c r="A53" s="149"/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49"/>
    </row>
    <row r="54" spans="1:12" ht="15" customHeight="1">
      <c r="A54" s="150" t="s">
        <v>36</v>
      </c>
      <c r="B54" s="150"/>
      <c r="C54" s="150"/>
      <c r="D54" s="150"/>
      <c r="E54" s="150"/>
      <c r="F54" s="150"/>
      <c r="G54" s="150"/>
      <c r="H54" s="150"/>
      <c r="I54" s="150"/>
      <c r="J54" s="150"/>
      <c r="K54" s="150"/>
      <c r="L54" s="150"/>
    </row>
    <row r="55" spans="1:12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</row>
    <row r="56" spans="1:12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</row>
    <row r="57" spans="1:12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</row>
    <row r="58" spans="1:12" ht="16.5" customHeight="1"/>
    <row r="111" ht="15" customHeight="1"/>
    <row r="112" ht="15" customHeight="1"/>
    <row r="113" ht="15" customHeight="1"/>
  </sheetData>
  <mergeCells count="33">
    <mergeCell ref="A1:L1"/>
    <mergeCell ref="A2:L2"/>
    <mergeCell ref="A6:A17"/>
    <mergeCell ref="C6:C9"/>
    <mergeCell ref="D6:D9"/>
    <mergeCell ref="E6:E9"/>
    <mergeCell ref="G10:G11"/>
    <mergeCell ref="J10:J11"/>
    <mergeCell ref="G12:G13"/>
    <mergeCell ref="J12:J13"/>
    <mergeCell ref="D42:D43"/>
    <mergeCell ref="A18:A29"/>
    <mergeCell ref="G18:G19"/>
    <mergeCell ref="J18:J19"/>
    <mergeCell ref="G20:G21"/>
    <mergeCell ref="J20:J21"/>
    <mergeCell ref="E42:E43"/>
    <mergeCell ref="A52:L53"/>
    <mergeCell ref="A54:L56"/>
    <mergeCell ref="D33:D35"/>
    <mergeCell ref="E33:E35"/>
    <mergeCell ref="F33:F35"/>
    <mergeCell ref="H33:H35"/>
    <mergeCell ref="C36:C39"/>
    <mergeCell ref="D36:D39"/>
    <mergeCell ref="E36:E39"/>
    <mergeCell ref="A30:A41"/>
    <mergeCell ref="C30:C32"/>
    <mergeCell ref="D30:D32"/>
    <mergeCell ref="E30:E32"/>
    <mergeCell ref="C33:C35"/>
    <mergeCell ref="A42:A51"/>
    <mergeCell ref="C42:C43"/>
  </mergeCells>
  <pageMargins left="0.59055118110236204" right="0.31496062992126" top="0.39370078740157499" bottom="0.39370078740157499" header="0.31496062992126" footer="0.31496062992126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A19" zoomScaleNormal="100" workbookViewId="0">
      <selection activeCell="J37" sqref="J37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7109375" style="1" customWidth="1"/>
    <col min="5" max="5" width="21.140625" style="1" customWidth="1"/>
    <col min="6" max="6" width="14.140625" style="1" hidden="1" customWidth="1"/>
    <col min="7" max="7" width="14.140625" style="1" customWidth="1"/>
    <col min="8" max="8" width="15.5703125" style="1" hidden="1" customWidth="1"/>
    <col min="9" max="9" width="8.28515625" style="1" hidden="1" customWidth="1"/>
    <col min="10" max="10" width="10.28515625" style="1" customWidth="1"/>
    <col min="11" max="11" width="5.42578125" style="1" customWidth="1"/>
    <col min="12" max="12" width="17.42578125" style="1" customWidth="1"/>
    <col min="13" max="16384" width="9" style="1"/>
  </cols>
  <sheetData>
    <row r="1" spans="1:14" ht="18" customHeight="1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27"/>
      <c r="N1" s="27"/>
    </row>
    <row r="2" spans="1:14" ht="18.75">
      <c r="A2" s="135" t="s">
        <v>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28"/>
      <c r="N2" s="28"/>
    </row>
    <row r="3" spans="1:14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8.75">
      <c r="A4" s="2"/>
      <c r="B4" s="2"/>
      <c r="C4" s="2"/>
      <c r="D4" s="2"/>
      <c r="E4" s="2"/>
      <c r="F4" s="2"/>
      <c r="G4" s="2"/>
      <c r="H4" s="2"/>
      <c r="K4" s="29" t="s">
        <v>61</v>
      </c>
      <c r="L4" s="2"/>
      <c r="M4" s="2"/>
      <c r="N4" s="2"/>
    </row>
    <row r="5" spans="1:14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11</v>
      </c>
      <c r="K5" s="3" t="s">
        <v>12</v>
      </c>
      <c r="L5" s="3" t="s">
        <v>13</v>
      </c>
    </row>
    <row r="6" spans="1:14">
      <c r="A6" s="136" t="s">
        <v>14</v>
      </c>
      <c r="B6" s="4">
        <v>1</v>
      </c>
      <c r="C6" s="140" t="s">
        <v>23</v>
      </c>
      <c r="D6" s="140">
        <v>20240115001</v>
      </c>
      <c r="E6" s="140" t="s">
        <v>24</v>
      </c>
      <c r="F6" s="6"/>
      <c r="G6" s="7" t="s">
        <v>25</v>
      </c>
      <c r="H6" s="4"/>
      <c r="I6" s="36"/>
      <c r="J6" s="31">
        <f>109940-35393</f>
        <v>74547</v>
      </c>
      <c r="K6" s="6" t="s">
        <v>19</v>
      </c>
      <c r="L6" s="25"/>
    </row>
    <row r="7" spans="1:14">
      <c r="A7" s="137"/>
      <c r="B7" s="4">
        <v>2</v>
      </c>
      <c r="C7" s="141"/>
      <c r="D7" s="141"/>
      <c r="E7" s="141"/>
      <c r="F7" s="6"/>
      <c r="G7" s="8" t="s">
        <v>27</v>
      </c>
      <c r="H7" s="4"/>
      <c r="I7" s="36"/>
      <c r="J7" s="31">
        <f>104549-27382</f>
        <v>77167</v>
      </c>
      <c r="K7" s="6" t="s">
        <v>19</v>
      </c>
      <c r="L7" s="25"/>
    </row>
    <row r="8" spans="1:14">
      <c r="A8" s="137"/>
      <c r="B8" s="4">
        <v>3</v>
      </c>
      <c r="C8" s="141"/>
      <c r="D8" s="141"/>
      <c r="E8" s="141"/>
      <c r="F8" s="6"/>
      <c r="G8" s="6" t="s">
        <v>17</v>
      </c>
      <c r="H8" s="4"/>
      <c r="I8" s="36"/>
      <c r="J8" s="31">
        <f>93922-53172-40084</f>
        <v>666</v>
      </c>
      <c r="K8" s="6" t="s">
        <v>19</v>
      </c>
      <c r="L8" s="25"/>
    </row>
    <row r="9" spans="1:14" ht="15.75" thickBot="1">
      <c r="A9" s="137"/>
      <c r="B9" s="4">
        <v>4</v>
      </c>
      <c r="C9" s="142"/>
      <c r="D9" s="142"/>
      <c r="E9" s="142"/>
      <c r="F9" s="6"/>
      <c r="G9" s="4" t="s">
        <v>28</v>
      </c>
      <c r="H9" s="4"/>
      <c r="I9" s="36"/>
      <c r="J9" s="31">
        <f>83923-14053-33831</f>
        <v>36039</v>
      </c>
      <c r="K9" s="6" t="s">
        <v>19</v>
      </c>
      <c r="L9" s="25"/>
    </row>
    <row r="10" spans="1:14">
      <c r="A10" s="137"/>
      <c r="B10" s="4">
        <v>5</v>
      </c>
      <c r="C10" s="5" t="s">
        <v>15</v>
      </c>
      <c r="D10" s="6">
        <v>20240103032</v>
      </c>
      <c r="E10" s="6" t="s">
        <v>48</v>
      </c>
      <c r="F10" s="16">
        <v>0.91500000000000004</v>
      </c>
      <c r="G10" s="141" t="s">
        <v>17</v>
      </c>
      <c r="H10" s="4"/>
      <c r="I10" s="36"/>
      <c r="J10" s="144">
        <f>67181-15906</f>
        <v>51275</v>
      </c>
      <c r="K10" s="6" t="s">
        <v>19</v>
      </c>
      <c r="L10" s="25"/>
    </row>
    <row r="11" spans="1:14">
      <c r="A11" s="137"/>
      <c r="B11" s="4">
        <v>6</v>
      </c>
      <c r="C11" s="5" t="s">
        <v>15</v>
      </c>
      <c r="D11" s="8">
        <v>20240124002</v>
      </c>
      <c r="E11" s="10" t="s">
        <v>48</v>
      </c>
      <c r="F11" s="6">
        <v>1.83</v>
      </c>
      <c r="G11" s="142"/>
      <c r="H11" s="4"/>
      <c r="I11" s="36"/>
      <c r="J11" s="146"/>
      <c r="K11" s="6" t="s">
        <v>19</v>
      </c>
      <c r="L11" s="25"/>
    </row>
    <row r="12" spans="1:14">
      <c r="A12" s="137"/>
      <c r="B12" s="4">
        <v>7</v>
      </c>
      <c r="C12" s="5" t="s">
        <v>15</v>
      </c>
      <c r="D12" s="6">
        <v>20240103032</v>
      </c>
      <c r="E12" s="6" t="s">
        <v>48</v>
      </c>
      <c r="F12" s="6">
        <v>3.05</v>
      </c>
      <c r="G12" s="140" t="s">
        <v>22</v>
      </c>
      <c r="H12" s="55"/>
      <c r="I12" s="31"/>
      <c r="J12" s="144">
        <f>75245-49729</f>
        <v>25516</v>
      </c>
      <c r="K12" s="4" t="s">
        <v>19</v>
      </c>
      <c r="L12" s="25"/>
    </row>
    <row r="13" spans="1:14" ht="15.75" thickBot="1">
      <c r="A13" s="137"/>
      <c r="B13" s="4">
        <v>8</v>
      </c>
      <c r="C13" s="5" t="s">
        <v>15</v>
      </c>
      <c r="D13" s="8">
        <v>20240124002</v>
      </c>
      <c r="E13" s="10" t="s">
        <v>48</v>
      </c>
      <c r="F13" s="6">
        <v>0.91500000000000004</v>
      </c>
      <c r="G13" s="142"/>
      <c r="H13" s="55"/>
      <c r="I13" s="31"/>
      <c r="J13" s="146"/>
      <c r="K13" s="4" t="s">
        <v>19</v>
      </c>
      <c r="L13" s="25"/>
    </row>
    <row r="14" spans="1:14">
      <c r="A14" s="137"/>
      <c r="B14" s="4">
        <v>9</v>
      </c>
      <c r="C14" s="5" t="s">
        <v>15</v>
      </c>
      <c r="D14" s="6">
        <v>20240103032</v>
      </c>
      <c r="E14" s="6" t="s">
        <v>48</v>
      </c>
      <c r="F14" s="16">
        <v>0.91500000000000004</v>
      </c>
      <c r="G14" s="141" t="s">
        <v>25</v>
      </c>
      <c r="H14" s="14"/>
      <c r="I14" s="56"/>
      <c r="J14" s="145">
        <f>39472-15663</f>
        <v>23809</v>
      </c>
      <c r="K14" s="4" t="s">
        <v>19</v>
      </c>
      <c r="L14" s="25"/>
    </row>
    <row r="15" spans="1:14">
      <c r="A15" s="137"/>
      <c r="B15" s="4">
        <v>10</v>
      </c>
      <c r="C15" s="5" t="s">
        <v>15</v>
      </c>
      <c r="D15" s="8">
        <v>20240124002</v>
      </c>
      <c r="E15" s="10" t="s">
        <v>48</v>
      </c>
      <c r="F15" s="6">
        <v>1.83</v>
      </c>
      <c r="G15" s="142"/>
      <c r="H15" s="4"/>
      <c r="I15" s="36"/>
      <c r="J15" s="146"/>
      <c r="K15" s="4" t="s">
        <v>19</v>
      </c>
      <c r="L15" s="25"/>
    </row>
    <row r="16" spans="1:14">
      <c r="A16" s="137"/>
      <c r="B16" s="4">
        <v>11</v>
      </c>
      <c r="C16" s="5" t="s">
        <v>15</v>
      </c>
      <c r="D16" s="6">
        <v>20240103032</v>
      </c>
      <c r="E16" s="6" t="s">
        <v>48</v>
      </c>
      <c r="F16" s="6">
        <v>3.05</v>
      </c>
      <c r="G16" s="140" t="s">
        <v>27</v>
      </c>
      <c r="H16" s="4"/>
      <c r="I16" s="36"/>
      <c r="J16" s="144">
        <f>68792-39075-28617</f>
        <v>1100</v>
      </c>
      <c r="K16" s="4" t="s">
        <v>19</v>
      </c>
      <c r="L16" s="25"/>
    </row>
    <row r="17" spans="1:12">
      <c r="A17" s="137"/>
      <c r="B17" s="4">
        <v>12</v>
      </c>
      <c r="C17" s="22" t="s">
        <v>15</v>
      </c>
      <c r="D17" s="10">
        <v>20240124002</v>
      </c>
      <c r="E17" s="10" t="s">
        <v>48</v>
      </c>
      <c r="F17" s="6"/>
      <c r="G17" s="141"/>
      <c r="H17" s="6"/>
      <c r="I17" s="30"/>
      <c r="J17" s="145"/>
      <c r="K17" s="4" t="s">
        <v>19</v>
      </c>
      <c r="L17" s="39"/>
    </row>
    <row r="18" spans="1:12" ht="15.75" thickBot="1">
      <c r="A18" s="138"/>
      <c r="B18" s="11">
        <v>13</v>
      </c>
      <c r="C18" s="72"/>
      <c r="D18" s="11">
        <v>20240130001</v>
      </c>
      <c r="E18" s="11" t="s">
        <v>46</v>
      </c>
      <c r="F18" s="11">
        <v>1.83</v>
      </c>
      <c r="G18" s="73" t="s">
        <v>17</v>
      </c>
      <c r="H18" s="11"/>
      <c r="I18" s="41"/>
      <c r="J18" s="74">
        <v>92335</v>
      </c>
      <c r="K18" s="11" t="s">
        <v>19</v>
      </c>
      <c r="L18" s="18"/>
    </row>
    <row r="19" spans="1:12">
      <c r="A19" s="139" t="s">
        <v>29</v>
      </c>
      <c r="B19" s="14">
        <v>1</v>
      </c>
      <c r="C19" s="71"/>
      <c r="D19" s="20"/>
      <c r="E19" s="20"/>
      <c r="F19" s="20"/>
      <c r="G19" s="75"/>
      <c r="H19" s="14"/>
      <c r="I19" s="56"/>
      <c r="J19" s="76"/>
      <c r="K19" s="20"/>
      <c r="L19" s="35"/>
    </row>
    <row r="20" spans="1:12">
      <c r="A20" s="137"/>
      <c r="B20" s="4">
        <v>2</v>
      </c>
      <c r="C20" s="5"/>
      <c r="D20" s="8"/>
      <c r="E20" s="10"/>
      <c r="F20" s="6"/>
      <c r="G20" s="55"/>
      <c r="H20" s="4"/>
      <c r="I20" s="36"/>
      <c r="J20" s="78"/>
      <c r="K20" s="6"/>
      <c r="L20" s="25"/>
    </row>
    <row r="21" spans="1:12">
      <c r="A21" s="137"/>
      <c r="B21" s="4">
        <v>3</v>
      </c>
      <c r="C21" s="5"/>
      <c r="D21" s="6"/>
      <c r="E21" s="6"/>
      <c r="F21" s="6"/>
      <c r="G21" s="55"/>
      <c r="H21" s="4"/>
      <c r="I21" s="36"/>
      <c r="J21" s="78"/>
      <c r="K21" s="6"/>
      <c r="L21" s="25"/>
    </row>
    <row r="22" spans="1:12">
      <c r="A22" s="137"/>
      <c r="B22" s="4">
        <v>4</v>
      </c>
      <c r="C22" s="5"/>
      <c r="D22" s="8"/>
      <c r="E22" s="10"/>
      <c r="F22" s="6"/>
      <c r="G22" s="55"/>
      <c r="H22" s="4"/>
      <c r="I22" s="36"/>
      <c r="J22" s="78"/>
      <c r="K22" s="6"/>
      <c r="L22" s="25"/>
    </row>
    <row r="23" spans="1:12">
      <c r="A23" s="137"/>
      <c r="B23" s="4">
        <v>5</v>
      </c>
      <c r="C23" s="5"/>
      <c r="D23" s="4"/>
      <c r="E23" s="4"/>
      <c r="F23" s="6"/>
      <c r="G23" s="65"/>
      <c r="H23" s="4"/>
      <c r="I23" s="36"/>
      <c r="J23" s="31"/>
      <c r="K23" s="6"/>
      <c r="L23" s="25"/>
    </row>
    <row r="24" spans="1:12">
      <c r="A24" s="137"/>
      <c r="B24" s="4">
        <v>6</v>
      </c>
      <c r="C24" s="77"/>
      <c r="D24" s="6"/>
      <c r="E24" s="55"/>
      <c r="F24" s="6"/>
      <c r="G24" s="55"/>
      <c r="H24" s="4"/>
      <c r="I24" s="36"/>
      <c r="J24" s="78"/>
      <c r="K24" s="55"/>
      <c r="L24" s="25"/>
    </row>
    <row r="25" spans="1:12">
      <c r="A25" s="137"/>
      <c r="B25" s="4">
        <v>7</v>
      </c>
      <c r="C25" s="77"/>
      <c r="D25" s="4"/>
      <c r="E25" s="55"/>
      <c r="F25" s="4"/>
      <c r="G25" s="55"/>
      <c r="H25" s="4"/>
      <c r="I25" s="36"/>
      <c r="J25" s="78"/>
      <c r="K25" s="55"/>
      <c r="L25" s="25"/>
    </row>
    <row r="26" spans="1:12">
      <c r="A26" s="137"/>
      <c r="B26" s="4">
        <v>8</v>
      </c>
      <c r="C26" s="4"/>
      <c r="D26" s="4"/>
      <c r="E26" s="4"/>
      <c r="F26" s="4"/>
      <c r="G26" s="4"/>
      <c r="H26" s="4"/>
      <c r="I26" s="36"/>
      <c r="J26" s="36"/>
      <c r="K26" s="4"/>
      <c r="L26" s="25"/>
    </row>
    <row r="27" spans="1:12">
      <c r="A27" s="137"/>
      <c r="B27" s="4">
        <v>9</v>
      </c>
      <c r="C27" s="4"/>
      <c r="D27" s="4"/>
      <c r="E27" s="4"/>
      <c r="F27" s="4"/>
      <c r="G27" s="4"/>
      <c r="H27" s="4"/>
      <c r="I27" s="36"/>
      <c r="J27" s="36"/>
      <c r="K27" s="4"/>
      <c r="L27" s="25"/>
    </row>
    <row r="28" spans="1:12">
      <c r="A28" s="137"/>
      <c r="B28" s="4">
        <v>10</v>
      </c>
      <c r="C28" s="4"/>
      <c r="D28" s="65"/>
      <c r="E28" s="4"/>
      <c r="F28" s="4"/>
      <c r="G28" s="4"/>
      <c r="H28" s="4"/>
      <c r="I28" s="37"/>
      <c r="J28" s="37"/>
      <c r="K28" s="4"/>
      <c r="L28" s="25"/>
    </row>
    <row r="29" spans="1:12">
      <c r="A29" s="137"/>
      <c r="B29" s="4">
        <v>11</v>
      </c>
      <c r="C29" s="4"/>
      <c r="D29" s="4"/>
      <c r="E29" s="4"/>
      <c r="F29" s="4"/>
      <c r="G29" s="4"/>
      <c r="H29" s="4"/>
      <c r="I29" s="36"/>
      <c r="J29" s="36"/>
      <c r="K29" s="4"/>
      <c r="L29" s="25"/>
    </row>
    <row r="30" spans="1:12">
      <c r="A30" s="137"/>
      <c r="B30" s="4">
        <v>12</v>
      </c>
      <c r="C30" s="6"/>
      <c r="D30" s="6"/>
      <c r="E30" s="6"/>
      <c r="F30" s="6"/>
      <c r="G30" s="6"/>
      <c r="H30" s="6"/>
      <c r="I30" s="30"/>
      <c r="J30" s="30"/>
      <c r="K30" s="6"/>
      <c r="L30" s="39"/>
    </row>
    <row r="31" spans="1:12" ht="15.75" thickBot="1">
      <c r="A31" s="138"/>
      <c r="B31" s="11">
        <v>13</v>
      </c>
      <c r="C31" s="18"/>
      <c r="D31" s="18"/>
      <c r="E31" s="18"/>
      <c r="F31" s="18"/>
      <c r="G31" s="18"/>
      <c r="H31" s="18"/>
      <c r="I31" s="38"/>
      <c r="J31" s="38"/>
      <c r="K31" s="18"/>
      <c r="L31" s="18"/>
    </row>
    <row r="32" spans="1:12">
      <c r="A32" s="137" t="s">
        <v>31</v>
      </c>
      <c r="B32" s="14">
        <v>1</v>
      </c>
      <c r="C32" s="143" t="s">
        <v>23</v>
      </c>
      <c r="D32" s="143">
        <v>20240122001</v>
      </c>
      <c r="E32" s="143" t="s">
        <v>40</v>
      </c>
      <c r="F32" s="64"/>
      <c r="G32" s="14" t="s">
        <v>25</v>
      </c>
      <c r="H32" s="64" t="s">
        <v>33</v>
      </c>
      <c r="I32" s="56">
        <f t="shared" ref="I32:I37" si="0">95877*$F$32</f>
        <v>0</v>
      </c>
      <c r="J32" s="56">
        <f>110969-30971</f>
        <v>79998</v>
      </c>
      <c r="K32" s="14" t="s">
        <v>19</v>
      </c>
      <c r="L32" s="35"/>
    </row>
    <row r="33" spans="1:12">
      <c r="A33" s="137"/>
      <c r="B33" s="14">
        <v>2</v>
      </c>
      <c r="C33" s="141"/>
      <c r="D33" s="141"/>
      <c r="E33" s="141"/>
      <c r="F33" s="65"/>
      <c r="G33" s="10" t="s">
        <v>17</v>
      </c>
      <c r="H33" s="65"/>
      <c r="I33" s="36">
        <f t="shared" si="0"/>
        <v>0</v>
      </c>
      <c r="J33" s="36">
        <v>79637</v>
      </c>
      <c r="K33" s="4" t="s">
        <v>19</v>
      </c>
      <c r="L33" s="25"/>
    </row>
    <row r="34" spans="1:12">
      <c r="A34" s="137"/>
      <c r="B34" s="14">
        <v>3</v>
      </c>
      <c r="C34" s="141"/>
      <c r="D34" s="141"/>
      <c r="E34" s="141"/>
      <c r="F34" s="63"/>
      <c r="G34" s="6" t="s">
        <v>55</v>
      </c>
      <c r="H34" s="63"/>
      <c r="I34" s="30">
        <f t="shared" si="0"/>
        <v>0</v>
      </c>
      <c r="J34" s="30">
        <f>112676-37832</f>
        <v>74844</v>
      </c>
      <c r="K34" s="6" t="s">
        <v>19</v>
      </c>
      <c r="L34" s="39"/>
    </row>
    <row r="35" spans="1:12">
      <c r="A35" s="137"/>
      <c r="B35" s="14">
        <v>4</v>
      </c>
      <c r="C35" s="157" t="s">
        <v>23</v>
      </c>
      <c r="D35" s="157">
        <v>20231109001</v>
      </c>
      <c r="E35" s="157" t="s">
        <v>32</v>
      </c>
      <c r="F35" s="157">
        <v>1.59</v>
      </c>
      <c r="G35" s="4" t="s">
        <v>25</v>
      </c>
      <c r="H35" s="157" t="s">
        <v>33</v>
      </c>
      <c r="I35" s="36">
        <f t="shared" si="0"/>
        <v>0</v>
      </c>
      <c r="J35" s="36">
        <f>245453-50720-40502</f>
        <v>154231</v>
      </c>
      <c r="K35" s="4" t="s">
        <v>19</v>
      </c>
      <c r="L35" s="25"/>
    </row>
    <row r="36" spans="1:12">
      <c r="A36" s="137"/>
      <c r="B36" s="14">
        <v>5</v>
      </c>
      <c r="C36" s="157"/>
      <c r="D36" s="157"/>
      <c r="E36" s="157"/>
      <c r="F36" s="157"/>
      <c r="G36" s="10" t="s">
        <v>27</v>
      </c>
      <c r="H36" s="157"/>
      <c r="I36" s="36">
        <f t="shared" si="0"/>
        <v>0</v>
      </c>
      <c r="J36" s="36">
        <f>216639-31237-13884-20263-16621</f>
        <v>134634</v>
      </c>
      <c r="K36" s="4" t="s">
        <v>19</v>
      </c>
      <c r="L36" s="25"/>
    </row>
    <row r="37" spans="1:12">
      <c r="A37" s="137"/>
      <c r="B37" s="14">
        <v>6</v>
      </c>
      <c r="C37" s="157"/>
      <c r="D37" s="157"/>
      <c r="E37" s="157"/>
      <c r="F37" s="157"/>
      <c r="G37" s="4" t="s">
        <v>17</v>
      </c>
      <c r="H37" s="157"/>
      <c r="I37" s="36">
        <f t="shared" si="0"/>
        <v>0</v>
      </c>
      <c r="J37" s="36">
        <f>108872-21179</f>
        <v>87693</v>
      </c>
      <c r="K37" s="4" t="s">
        <v>19</v>
      </c>
      <c r="L37" s="25"/>
    </row>
    <row r="38" spans="1:12">
      <c r="A38" s="137"/>
      <c r="B38" s="14">
        <v>7</v>
      </c>
      <c r="C38" s="140" t="s">
        <v>37</v>
      </c>
      <c r="D38" s="140">
        <v>20240217007</v>
      </c>
      <c r="E38" s="154" t="s">
        <v>42</v>
      </c>
      <c r="F38" s="21"/>
      <c r="G38" s="4" t="s">
        <v>25</v>
      </c>
      <c r="H38" s="21"/>
      <c r="I38" s="21"/>
      <c r="J38" s="65">
        <v>15750</v>
      </c>
      <c r="K38" s="6" t="s">
        <v>19</v>
      </c>
      <c r="L38" s="25"/>
    </row>
    <row r="39" spans="1:12">
      <c r="A39" s="137"/>
      <c r="B39" s="14">
        <v>8</v>
      </c>
      <c r="C39" s="141"/>
      <c r="D39" s="141"/>
      <c r="E39" s="155"/>
      <c r="F39" s="6"/>
      <c r="G39" s="6" t="s">
        <v>28</v>
      </c>
      <c r="H39" s="6"/>
      <c r="I39" s="30"/>
      <c r="J39" s="65">
        <v>15750</v>
      </c>
      <c r="K39" s="6" t="s">
        <v>19</v>
      </c>
      <c r="L39" s="25"/>
    </row>
    <row r="40" spans="1:12">
      <c r="A40" s="137"/>
      <c r="B40" s="14">
        <v>9</v>
      </c>
      <c r="C40" s="141"/>
      <c r="D40" s="141"/>
      <c r="E40" s="155"/>
      <c r="F40" s="21"/>
      <c r="G40" s="4" t="s">
        <v>17</v>
      </c>
      <c r="H40" s="21"/>
      <c r="I40" s="21"/>
      <c r="J40" s="65">
        <v>15750</v>
      </c>
      <c r="K40" s="6" t="s">
        <v>19</v>
      </c>
      <c r="L40" s="25"/>
    </row>
    <row r="41" spans="1:12">
      <c r="A41" s="137"/>
      <c r="B41" s="14">
        <v>10</v>
      </c>
      <c r="C41" s="142"/>
      <c r="D41" s="142"/>
      <c r="E41" s="156"/>
      <c r="F41" s="6"/>
      <c r="G41" s="6" t="s">
        <v>56</v>
      </c>
      <c r="H41" s="6"/>
      <c r="I41" s="30"/>
      <c r="J41" s="65">
        <v>15750</v>
      </c>
      <c r="K41" s="6" t="s">
        <v>19</v>
      </c>
      <c r="L41" s="25"/>
    </row>
    <row r="42" spans="1:12">
      <c r="A42" s="137"/>
      <c r="B42" s="14">
        <v>11</v>
      </c>
      <c r="C42" s="154" t="s">
        <v>23</v>
      </c>
      <c r="D42" s="6">
        <v>20240111008</v>
      </c>
      <c r="E42" s="140" t="s">
        <v>44</v>
      </c>
      <c r="F42" s="6">
        <v>3.05</v>
      </c>
      <c r="G42" s="140" t="s">
        <v>17</v>
      </c>
      <c r="H42" s="4"/>
      <c r="I42" s="36"/>
      <c r="J42" s="144">
        <f>64219-29675</f>
        <v>34544</v>
      </c>
      <c r="K42" s="140" t="s">
        <v>19</v>
      </c>
      <c r="L42" s="25"/>
    </row>
    <row r="43" spans="1:12">
      <c r="A43" s="137"/>
      <c r="B43" s="14">
        <v>12</v>
      </c>
      <c r="C43" s="156"/>
      <c r="D43" s="4">
        <v>20240207011</v>
      </c>
      <c r="E43" s="142"/>
      <c r="F43" s="4"/>
      <c r="G43" s="142"/>
      <c r="H43" s="4"/>
      <c r="I43" s="36"/>
      <c r="J43" s="146"/>
      <c r="K43" s="142"/>
      <c r="L43" s="39"/>
    </row>
    <row r="44" spans="1:12" ht="15.75" thickBot="1">
      <c r="A44" s="138"/>
      <c r="B44" s="11">
        <v>13</v>
      </c>
      <c r="C44" s="11"/>
      <c r="D44" s="11"/>
      <c r="E44" s="11"/>
      <c r="F44" s="11"/>
      <c r="G44" s="11"/>
      <c r="H44" s="11"/>
      <c r="I44" s="41"/>
      <c r="J44" s="41"/>
      <c r="K44" s="11"/>
      <c r="L44" s="18"/>
    </row>
    <row r="45" spans="1:12">
      <c r="A45" s="139" t="s">
        <v>34</v>
      </c>
      <c r="B45" s="14">
        <v>1</v>
      </c>
      <c r="C45" s="143" t="s">
        <v>37</v>
      </c>
      <c r="D45" s="143">
        <v>20240217007</v>
      </c>
      <c r="E45" s="143" t="s">
        <v>38</v>
      </c>
      <c r="F45" s="20"/>
      <c r="G45" s="20" t="s">
        <v>57</v>
      </c>
      <c r="H45" s="14"/>
      <c r="I45" s="42"/>
      <c r="J45" s="42">
        <f>78750-27125</f>
        <v>51625</v>
      </c>
      <c r="K45" s="6" t="s">
        <v>19</v>
      </c>
      <c r="L45" s="35"/>
    </row>
    <row r="46" spans="1:12">
      <c r="A46" s="137"/>
      <c r="B46" s="14">
        <v>2</v>
      </c>
      <c r="C46" s="142"/>
      <c r="D46" s="142"/>
      <c r="E46" s="142"/>
      <c r="F46" s="6"/>
      <c r="G46" s="6" t="s">
        <v>17</v>
      </c>
      <c r="H46" s="6"/>
      <c r="I46" s="30"/>
      <c r="J46" s="30">
        <f>78750-4151</f>
        <v>74599</v>
      </c>
      <c r="K46" s="6" t="s">
        <v>19</v>
      </c>
      <c r="L46" s="25"/>
    </row>
    <row r="47" spans="1:12">
      <c r="A47" s="137"/>
      <c r="B47" s="14">
        <v>3</v>
      </c>
      <c r="C47" s="6"/>
      <c r="D47" s="6"/>
      <c r="E47" s="6"/>
      <c r="F47" s="6"/>
      <c r="G47" s="6"/>
      <c r="H47" s="6"/>
      <c r="I47" s="30"/>
      <c r="J47" s="30"/>
      <c r="K47" s="4"/>
      <c r="L47" s="25"/>
    </row>
    <row r="48" spans="1:12">
      <c r="A48" s="137"/>
      <c r="B48" s="14">
        <v>4</v>
      </c>
      <c r="C48" s="6"/>
      <c r="D48" s="6"/>
      <c r="E48" s="6"/>
      <c r="F48" s="6"/>
      <c r="G48" s="6"/>
      <c r="H48" s="6"/>
      <c r="I48" s="30"/>
      <c r="J48" s="30"/>
      <c r="K48" s="4"/>
      <c r="L48" s="25"/>
    </row>
    <row r="49" spans="1:12">
      <c r="A49" s="137"/>
      <c r="B49" s="14">
        <v>5</v>
      </c>
      <c r="C49" s="22"/>
      <c r="D49" s="4"/>
      <c r="E49" s="4"/>
      <c r="F49" s="4"/>
      <c r="G49" s="4"/>
      <c r="H49" s="4"/>
      <c r="I49" s="36"/>
      <c r="J49" s="36"/>
      <c r="K49" s="4"/>
      <c r="L49" s="25"/>
    </row>
    <row r="50" spans="1:12">
      <c r="A50" s="137"/>
      <c r="B50" s="14">
        <v>6</v>
      </c>
      <c r="C50" s="22"/>
      <c r="D50" s="10"/>
      <c r="E50" s="4"/>
      <c r="F50" s="4"/>
      <c r="G50" s="4"/>
      <c r="H50" s="4"/>
      <c r="I50" s="40"/>
      <c r="J50" s="40"/>
      <c r="K50" s="4"/>
      <c r="L50" s="25"/>
    </row>
    <row r="51" spans="1:12">
      <c r="A51" s="137"/>
      <c r="B51" s="14">
        <v>7</v>
      </c>
      <c r="C51" s="22"/>
      <c r="D51" s="10"/>
      <c r="E51" s="4"/>
      <c r="F51" s="4"/>
      <c r="G51" s="4"/>
      <c r="H51" s="4"/>
      <c r="I51" s="40"/>
      <c r="J51" s="40"/>
      <c r="K51" s="4"/>
      <c r="L51" s="25"/>
    </row>
    <row r="52" spans="1:12">
      <c r="A52" s="137"/>
      <c r="B52" s="14">
        <v>8</v>
      </c>
      <c r="C52" s="22"/>
      <c r="D52" s="10"/>
      <c r="E52" s="4"/>
      <c r="F52" s="4"/>
      <c r="G52" s="4"/>
      <c r="H52" s="4"/>
      <c r="I52" s="40"/>
      <c r="J52" s="40"/>
      <c r="K52" s="4"/>
      <c r="L52" s="25"/>
    </row>
    <row r="53" spans="1:12">
      <c r="A53" s="137"/>
      <c r="B53" s="14">
        <v>9</v>
      </c>
      <c r="C53" s="22"/>
      <c r="D53" s="10"/>
      <c r="E53" s="4"/>
      <c r="F53" s="4"/>
      <c r="G53" s="4"/>
      <c r="H53" s="4"/>
      <c r="I53" s="40"/>
      <c r="J53" s="40"/>
      <c r="K53" s="4"/>
      <c r="L53" s="25"/>
    </row>
    <row r="54" spans="1:12">
      <c r="A54" s="137"/>
      <c r="B54" s="14">
        <v>10</v>
      </c>
      <c r="C54" s="22"/>
      <c r="D54" s="10"/>
      <c r="E54" s="4"/>
      <c r="F54" s="4"/>
      <c r="G54" s="4"/>
      <c r="H54" s="4"/>
      <c r="I54" s="40"/>
      <c r="J54" s="40"/>
      <c r="K54" s="4"/>
      <c r="L54" s="25"/>
    </row>
    <row r="55" spans="1:12">
      <c r="A55" s="137"/>
      <c r="B55" s="14">
        <v>11</v>
      </c>
      <c r="C55" s="4"/>
      <c r="D55" s="25"/>
      <c r="E55" s="4"/>
      <c r="F55" s="4"/>
      <c r="G55" s="4"/>
      <c r="H55" s="4"/>
      <c r="I55" s="36"/>
      <c r="J55" s="36"/>
      <c r="K55" s="4"/>
      <c r="L55" s="25"/>
    </row>
    <row r="56" spans="1:12" ht="15.75" thickBot="1">
      <c r="A56" s="138"/>
      <c r="B56" s="11">
        <v>12</v>
      </c>
      <c r="C56" s="11"/>
      <c r="D56" s="11"/>
      <c r="E56" s="11"/>
      <c r="F56" s="11"/>
      <c r="G56" s="11"/>
      <c r="H56" s="11"/>
      <c r="I56" s="41"/>
      <c r="J56" s="41"/>
      <c r="K56" s="11"/>
      <c r="L56" s="18"/>
    </row>
    <row r="57" spans="1:12" ht="15" customHeight="1">
      <c r="A57" s="148" t="s">
        <v>35</v>
      </c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</row>
    <row r="58" spans="1:12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</row>
    <row r="59" spans="1:12" ht="15" customHeight="1">
      <c r="A59" s="150" t="s">
        <v>36</v>
      </c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</row>
    <row r="60" spans="1:12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</row>
    <row r="61" spans="1:12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</row>
    <row r="62" spans="1:12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</row>
    <row r="63" spans="1:12" ht="16.5" customHeight="1"/>
    <row r="116" ht="15" customHeight="1"/>
    <row r="117" ht="15" customHeight="1"/>
    <row r="118" ht="15" customHeight="1"/>
  </sheetData>
  <mergeCells count="38">
    <mergeCell ref="C45:C46"/>
    <mergeCell ref="D45:D46"/>
    <mergeCell ref="E45:E46"/>
    <mergeCell ref="A19:A31"/>
    <mergeCell ref="J16:J17"/>
    <mergeCell ref="C42:C43"/>
    <mergeCell ref="E42:E43"/>
    <mergeCell ref="G42:G43"/>
    <mergeCell ref="J42:J43"/>
    <mergeCell ref="A57:L58"/>
    <mergeCell ref="A59:L61"/>
    <mergeCell ref="D35:D37"/>
    <mergeCell ref="E35:E37"/>
    <mergeCell ref="F35:F37"/>
    <mergeCell ref="H35:H37"/>
    <mergeCell ref="C38:C41"/>
    <mergeCell ref="D38:D41"/>
    <mergeCell ref="E38:E41"/>
    <mergeCell ref="A32:A44"/>
    <mergeCell ref="C32:C34"/>
    <mergeCell ref="D32:D34"/>
    <mergeCell ref="E32:E34"/>
    <mergeCell ref="C35:C37"/>
    <mergeCell ref="K42:K43"/>
    <mergeCell ref="A45:A56"/>
    <mergeCell ref="A1:L1"/>
    <mergeCell ref="A2:L2"/>
    <mergeCell ref="A6:A18"/>
    <mergeCell ref="C6:C9"/>
    <mergeCell ref="D6:D9"/>
    <mergeCell ref="E6:E9"/>
    <mergeCell ref="G10:G11"/>
    <mergeCell ref="J10:J11"/>
    <mergeCell ref="G12:G13"/>
    <mergeCell ref="J12:J13"/>
    <mergeCell ref="G14:G15"/>
    <mergeCell ref="J14:J15"/>
    <mergeCell ref="G16:G17"/>
  </mergeCells>
  <pageMargins left="0.70866141732283472" right="0.31496062992125984" top="0.31496062992125984" bottom="0.31496062992125984" header="0.31496062992125984" footer="0.31496062992125984"/>
  <pageSetup paperSize="9"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A16" zoomScaleNormal="100" workbookViewId="0">
      <selection activeCell="J36" sqref="J36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7109375" style="1" customWidth="1"/>
    <col min="5" max="5" width="21.140625" style="1" customWidth="1"/>
    <col min="6" max="6" width="14.140625" style="1" hidden="1" customWidth="1"/>
    <col min="7" max="7" width="14.140625" style="1" customWidth="1"/>
    <col min="8" max="8" width="15.5703125" style="1" hidden="1" customWidth="1"/>
    <col min="9" max="9" width="8.28515625" style="1" hidden="1" customWidth="1"/>
    <col min="10" max="10" width="10.28515625" style="1" customWidth="1"/>
    <col min="11" max="11" width="5.42578125" style="1" customWidth="1"/>
    <col min="12" max="12" width="17.42578125" style="1" customWidth="1"/>
    <col min="13" max="16384" width="9" style="1"/>
  </cols>
  <sheetData>
    <row r="1" spans="1:14" ht="18" customHeight="1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27"/>
      <c r="N1" s="27"/>
    </row>
    <row r="2" spans="1:14" ht="18.75">
      <c r="A2" s="135" t="s">
        <v>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28"/>
      <c r="N2" s="28"/>
    </row>
    <row r="3" spans="1:14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8.75">
      <c r="A4" s="2"/>
      <c r="B4" s="2"/>
      <c r="C4" s="2"/>
      <c r="D4" s="2"/>
      <c r="E4" s="2"/>
      <c r="F4" s="2"/>
      <c r="G4" s="2"/>
      <c r="H4" s="2"/>
      <c r="K4" s="29" t="s">
        <v>62</v>
      </c>
      <c r="L4" s="2"/>
      <c r="M4" s="2"/>
      <c r="N4" s="2"/>
    </row>
    <row r="5" spans="1:14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11</v>
      </c>
      <c r="K5" s="3" t="s">
        <v>12</v>
      </c>
      <c r="L5" s="3" t="s">
        <v>13</v>
      </c>
    </row>
    <row r="6" spans="1:14">
      <c r="A6" s="136" t="s">
        <v>14</v>
      </c>
      <c r="B6" s="4">
        <v>1</v>
      </c>
      <c r="C6" s="140" t="s">
        <v>23</v>
      </c>
      <c r="D6" s="140">
        <v>20240115001</v>
      </c>
      <c r="E6" s="140" t="s">
        <v>24</v>
      </c>
      <c r="F6" s="6"/>
      <c r="G6" s="7" t="s">
        <v>25</v>
      </c>
      <c r="H6" s="4"/>
      <c r="I6" s="36"/>
      <c r="J6" s="31">
        <f>109940-35393-9121-4389</f>
        <v>61037</v>
      </c>
      <c r="K6" s="6" t="s">
        <v>19</v>
      </c>
      <c r="L6" s="25"/>
    </row>
    <row r="7" spans="1:14">
      <c r="A7" s="137"/>
      <c r="B7" s="4">
        <v>2</v>
      </c>
      <c r="C7" s="141"/>
      <c r="D7" s="141"/>
      <c r="E7" s="141"/>
      <c r="F7" s="6"/>
      <c r="G7" s="8" t="s">
        <v>27</v>
      </c>
      <c r="H7" s="4"/>
      <c r="I7" s="36"/>
      <c r="J7" s="31">
        <f>104549-27382-43334</f>
        <v>33833</v>
      </c>
      <c r="K7" s="6" t="s">
        <v>19</v>
      </c>
      <c r="L7" s="25"/>
    </row>
    <row r="8" spans="1:14">
      <c r="A8" s="137"/>
      <c r="B8" s="4">
        <v>3</v>
      </c>
      <c r="C8" s="141"/>
      <c r="D8" s="141"/>
      <c r="E8" s="141"/>
      <c r="F8" s="6"/>
      <c r="G8" s="6" t="s">
        <v>17</v>
      </c>
      <c r="H8" s="4"/>
      <c r="I8" s="36"/>
      <c r="J8" s="31">
        <f>93922-53172-40084</f>
        <v>666</v>
      </c>
      <c r="K8" s="6" t="s">
        <v>19</v>
      </c>
      <c r="L8" s="25"/>
    </row>
    <row r="9" spans="1:14" ht="15.75" thickBot="1">
      <c r="A9" s="137"/>
      <c r="B9" s="4">
        <v>4</v>
      </c>
      <c r="C9" s="142"/>
      <c r="D9" s="142"/>
      <c r="E9" s="142"/>
      <c r="F9" s="6"/>
      <c r="G9" s="4" t="s">
        <v>28</v>
      </c>
      <c r="H9" s="4"/>
      <c r="I9" s="36"/>
      <c r="J9" s="31">
        <f>83923-14053-33831</f>
        <v>36039</v>
      </c>
      <c r="K9" s="6" t="s">
        <v>19</v>
      </c>
      <c r="L9" s="25"/>
    </row>
    <row r="10" spans="1:14">
      <c r="A10" s="137"/>
      <c r="B10" s="4">
        <v>5</v>
      </c>
      <c r="C10" s="154" t="s">
        <v>15</v>
      </c>
      <c r="D10" s="6">
        <v>20240124003</v>
      </c>
      <c r="E10" s="6" t="s">
        <v>48</v>
      </c>
      <c r="F10" s="16">
        <v>0.91500000000000004</v>
      </c>
      <c r="G10" s="141" t="s">
        <v>17</v>
      </c>
      <c r="H10" s="4"/>
      <c r="I10" s="36"/>
      <c r="J10" s="144">
        <f>67181-15906+37900</f>
        <v>89175</v>
      </c>
      <c r="K10" s="6" t="s">
        <v>19</v>
      </c>
      <c r="L10" s="25"/>
    </row>
    <row r="11" spans="1:14">
      <c r="A11" s="137"/>
      <c r="B11" s="4">
        <v>6</v>
      </c>
      <c r="C11" s="155"/>
      <c r="D11" s="8">
        <v>20240124006</v>
      </c>
      <c r="E11" s="10" t="s">
        <v>48</v>
      </c>
      <c r="F11" s="6">
        <v>1.83</v>
      </c>
      <c r="G11" s="142"/>
      <c r="H11" s="4"/>
      <c r="I11" s="36"/>
      <c r="J11" s="146"/>
      <c r="K11" s="6" t="s">
        <v>19</v>
      </c>
      <c r="L11" s="25"/>
    </row>
    <row r="12" spans="1:14">
      <c r="A12" s="137"/>
      <c r="B12" s="4">
        <v>7</v>
      </c>
      <c r="C12" s="155"/>
      <c r="D12" s="6">
        <v>20240124003</v>
      </c>
      <c r="E12" s="6" t="s">
        <v>48</v>
      </c>
      <c r="F12" s="6">
        <v>3.05</v>
      </c>
      <c r="G12" s="140" t="s">
        <v>22</v>
      </c>
      <c r="H12" s="55"/>
      <c r="I12" s="31"/>
      <c r="J12" s="144">
        <f>75245-49729+37900</f>
        <v>63416</v>
      </c>
      <c r="K12" s="4" t="s">
        <v>19</v>
      </c>
      <c r="L12" s="25"/>
    </row>
    <row r="13" spans="1:14" ht="15.75" thickBot="1">
      <c r="A13" s="137"/>
      <c r="B13" s="4">
        <v>8</v>
      </c>
      <c r="C13" s="155"/>
      <c r="D13" s="8">
        <v>20240124006</v>
      </c>
      <c r="E13" s="10" t="s">
        <v>48</v>
      </c>
      <c r="F13" s="6">
        <v>0.91500000000000004</v>
      </c>
      <c r="G13" s="142"/>
      <c r="H13" s="55"/>
      <c r="I13" s="31"/>
      <c r="J13" s="146"/>
      <c r="K13" s="4" t="s">
        <v>19</v>
      </c>
      <c r="L13" s="25"/>
    </row>
    <row r="14" spans="1:14">
      <c r="A14" s="137"/>
      <c r="B14" s="4">
        <v>9</v>
      </c>
      <c r="C14" s="155"/>
      <c r="D14" s="6">
        <v>20240124003</v>
      </c>
      <c r="E14" s="6" t="s">
        <v>48</v>
      </c>
      <c r="F14" s="16">
        <v>0.91500000000000004</v>
      </c>
      <c r="G14" s="141" t="s">
        <v>25</v>
      </c>
      <c r="H14" s="14"/>
      <c r="I14" s="56"/>
      <c r="J14" s="145">
        <f>39472-15663-33423+37900</f>
        <v>28286</v>
      </c>
      <c r="K14" s="4" t="s">
        <v>19</v>
      </c>
      <c r="L14" s="25"/>
    </row>
    <row r="15" spans="1:14">
      <c r="A15" s="137"/>
      <c r="B15" s="4">
        <v>10</v>
      </c>
      <c r="C15" s="155"/>
      <c r="D15" s="8">
        <v>20240124006</v>
      </c>
      <c r="E15" s="10" t="s">
        <v>48</v>
      </c>
      <c r="F15" s="6">
        <v>1.83</v>
      </c>
      <c r="G15" s="142"/>
      <c r="H15" s="4"/>
      <c r="I15" s="36"/>
      <c r="J15" s="146"/>
      <c r="K15" s="4" t="s">
        <v>19</v>
      </c>
      <c r="L15" s="25"/>
    </row>
    <row r="16" spans="1:14">
      <c r="A16" s="137"/>
      <c r="B16" s="4">
        <v>11</v>
      </c>
      <c r="C16" s="155"/>
      <c r="D16" s="6">
        <v>20240124003</v>
      </c>
      <c r="E16" s="6" t="s">
        <v>48</v>
      </c>
      <c r="F16" s="6">
        <v>3.05</v>
      </c>
      <c r="G16" s="140" t="s">
        <v>27</v>
      </c>
      <c r="H16" s="4"/>
      <c r="I16" s="36"/>
      <c r="J16" s="144">
        <f>68792-39075-28617+37900</f>
        <v>39000</v>
      </c>
      <c r="K16" s="4" t="s">
        <v>19</v>
      </c>
      <c r="L16" s="25"/>
    </row>
    <row r="17" spans="1:12">
      <c r="A17" s="137"/>
      <c r="B17" s="4">
        <v>12</v>
      </c>
      <c r="C17" s="156"/>
      <c r="D17" s="8">
        <v>20240124006</v>
      </c>
      <c r="E17" s="10" t="s">
        <v>48</v>
      </c>
      <c r="F17" s="6"/>
      <c r="G17" s="141"/>
      <c r="H17" s="6"/>
      <c r="I17" s="30"/>
      <c r="J17" s="145"/>
      <c r="K17" s="4" t="s">
        <v>19</v>
      </c>
      <c r="L17" s="39"/>
    </row>
    <row r="18" spans="1:12" ht="15.75" thickBot="1">
      <c r="A18" s="138"/>
      <c r="B18" s="11">
        <v>13</v>
      </c>
      <c r="C18" s="72"/>
      <c r="D18" s="11">
        <v>20240130001</v>
      </c>
      <c r="E18" s="11" t="s">
        <v>46</v>
      </c>
      <c r="F18" s="11">
        <v>1.83</v>
      </c>
      <c r="G18" s="73" t="s">
        <v>17</v>
      </c>
      <c r="H18" s="11"/>
      <c r="I18" s="41"/>
      <c r="J18" s="74">
        <v>92335</v>
      </c>
      <c r="K18" s="11" t="s">
        <v>19</v>
      </c>
      <c r="L18" s="18"/>
    </row>
    <row r="19" spans="1:12">
      <c r="A19" s="139" t="s">
        <v>29</v>
      </c>
      <c r="B19" s="14">
        <v>1</v>
      </c>
      <c r="C19" s="71"/>
      <c r="D19" s="20"/>
      <c r="E19" s="20"/>
      <c r="F19" s="20"/>
      <c r="G19" s="75"/>
      <c r="H19" s="14"/>
      <c r="I19" s="56"/>
      <c r="J19" s="76"/>
      <c r="K19" s="20"/>
      <c r="L19" s="35"/>
    </row>
    <row r="20" spans="1:12">
      <c r="A20" s="137"/>
      <c r="B20" s="4">
        <v>2</v>
      </c>
      <c r="C20" s="5"/>
      <c r="D20" s="8"/>
      <c r="E20" s="10"/>
      <c r="F20" s="6"/>
      <c r="G20" s="55"/>
      <c r="H20" s="4"/>
      <c r="I20" s="36"/>
      <c r="J20" s="78"/>
      <c r="K20" s="6"/>
      <c r="L20" s="25"/>
    </row>
    <row r="21" spans="1:12">
      <c r="A21" s="137"/>
      <c r="B21" s="4">
        <v>3</v>
      </c>
      <c r="C21" s="5"/>
      <c r="D21" s="6"/>
      <c r="E21" s="6"/>
      <c r="F21" s="6"/>
      <c r="G21" s="55"/>
      <c r="H21" s="4"/>
      <c r="I21" s="36"/>
      <c r="J21" s="78"/>
      <c r="K21" s="6"/>
      <c r="L21" s="25"/>
    </row>
    <row r="22" spans="1:12">
      <c r="A22" s="137"/>
      <c r="B22" s="4">
        <v>4</v>
      </c>
      <c r="C22" s="5"/>
      <c r="D22" s="8"/>
      <c r="E22" s="10"/>
      <c r="F22" s="6"/>
      <c r="G22" s="55"/>
      <c r="H22" s="4"/>
      <c r="I22" s="36"/>
      <c r="J22" s="78"/>
      <c r="K22" s="6"/>
      <c r="L22" s="25"/>
    </row>
    <row r="23" spans="1:12">
      <c r="A23" s="137"/>
      <c r="B23" s="4">
        <v>5</v>
      </c>
      <c r="C23" s="5"/>
      <c r="D23" s="4"/>
      <c r="E23" s="4"/>
      <c r="F23" s="6"/>
      <c r="G23" s="69"/>
      <c r="H23" s="4"/>
      <c r="I23" s="36"/>
      <c r="J23" s="31"/>
      <c r="K23" s="6"/>
      <c r="L23" s="25"/>
    </row>
    <row r="24" spans="1:12">
      <c r="A24" s="137"/>
      <c r="B24" s="4">
        <v>6</v>
      </c>
      <c r="C24" s="77"/>
      <c r="D24" s="6"/>
      <c r="E24" s="55"/>
      <c r="F24" s="6"/>
      <c r="G24" s="55"/>
      <c r="H24" s="4"/>
      <c r="I24" s="36"/>
      <c r="J24" s="78"/>
      <c r="K24" s="55"/>
      <c r="L24" s="25"/>
    </row>
    <row r="25" spans="1:12">
      <c r="A25" s="137"/>
      <c r="B25" s="4">
        <v>7</v>
      </c>
      <c r="C25" s="77"/>
      <c r="D25" s="4"/>
      <c r="E25" s="55"/>
      <c r="F25" s="4"/>
      <c r="G25" s="55"/>
      <c r="H25" s="4"/>
      <c r="I25" s="36"/>
      <c r="J25" s="78"/>
      <c r="K25" s="55"/>
      <c r="L25" s="25"/>
    </row>
    <row r="26" spans="1:12">
      <c r="A26" s="137"/>
      <c r="B26" s="4">
        <v>8</v>
      </c>
      <c r="C26" s="4"/>
      <c r="D26" s="4"/>
      <c r="E26" s="4"/>
      <c r="F26" s="4"/>
      <c r="G26" s="4"/>
      <c r="H26" s="4"/>
      <c r="I26" s="36"/>
      <c r="J26" s="36"/>
      <c r="K26" s="4"/>
      <c r="L26" s="25"/>
    </row>
    <row r="27" spans="1:12">
      <c r="A27" s="137"/>
      <c r="B27" s="4">
        <v>9</v>
      </c>
      <c r="C27" s="4"/>
      <c r="D27" s="4"/>
      <c r="E27" s="4"/>
      <c r="F27" s="4"/>
      <c r="G27" s="4"/>
      <c r="H27" s="4"/>
      <c r="I27" s="36"/>
      <c r="J27" s="36"/>
      <c r="K27" s="4"/>
      <c r="L27" s="25"/>
    </row>
    <row r="28" spans="1:12">
      <c r="A28" s="137"/>
      <c r="B28" s="4">
        <v>10</v>
      </c>
      <c r="C28" s="4"/>
      <c r="D28" s="69"/>
      <c r="E28" s="4"/>
      <c r="F28" s="4"/>
      <c r="G28" s="4"/>
      <c r="H28" s="4"/>
      <c r="I28" s="37"/>
      <c r="J28" s="37"/>
      <c r="K28" s="4"/>
      <c r="L28" s="25"/>
    </row>
    <row r="29" spans="1:12">
      <c r="A29" s="137"/>
      <c r="B29" s="4">
        <v>11</v>
      </c>
      <c r="C29" s="4"/>
      <c r="D29" s="4"/>
      <c r="E29" s="4"/>
      <c r="F29" s="4"/>
      <c r="G29" s="4"/>
      <c r="H29" s="4"/>
      <c r="I29" s="36"/>
      <c r="J29" s="36"/>
      <c r="K29" s="4"/>
      <c r="L29" s="25"/>
    </row>
    <row r="30" spans="1:12">
      <c r="A30" s="137"/>
      <c r="B30" s="4">
        <v>12</v>
      </c>
      <c r="C30" s="6"/>
      <c r="D30" s="6"/>
      <c r="E30" s="6"/>
      <c r="F30" s="6"/>
      <c r="G30" s="6"/>
      <c r="H30" s="6"/>
      <c r="I30" s="30"/>
      <c r="J30" s="30"/>
      <c r="K30" s="6"/>
      <c r="L30" s="39"/>
    </row>
    <row r="31" spans="1:12" ht="15.75" thickBot="1">
      <c r="A31" s="138"/>
      <c r="B31" s="11">
        <v>13</v>
      </c>
      <c r="C31" s="18"/>
      <c r="D31" s="18"/>
      <c r="E31" s="18"/>
      <c r="F31" s="18"/>
      <c r="G31" s="18"/>
      <c r="H31" s="18"/>
      <c r="I31" s="38"/>
      <c r="J31" s="38"/>
      <c r="K31" s="18"/>
      <c r="L31" s="18"/>
    </row>
    <row r="32" spans="1:12">
      <c r="A32" s="137" t="s">
        <v>31</v>
      </c>
      <c r="B32" s="14">
        <v>1</v>
      </c>
      <c r="C32" s="143" t="s">
        <v>23</v>
      </c>
      <c r="D32" s="143">
        <v>20240122001</v>
      </c>
      <c r="E32" s="143" t="s">
        <v>40</v>
      </c>
      <c r="F32" s="68"/>
      <c r="G32" s="14" t="s">
        <v>25</v>
      </c>
      <c r="H32" s="68" t="s">
        <v>33</v>
      </c>
      <c r="I32" s="56">
        <f t="shared" ref="I32:I37" si="0">95877*$F$32</f>
        <v>0</v>
      </c>
      <c r="J32" s="56">
        <f>110969-30971</f>
        <v>79998</v>
      </c>
      <c r="K32" s="14" t="s">
        <v>19</v>
      </c>
      <c r="L32" s="35"/>
    </row>
    <row r="33" spans="1:12">
      <c r="A33" s="137"/>
      <c r="B33" s="14">
        <v>2</v>
      </c>
      <c r="C33" s="141"/>
      <c r="D33" s="141"/>
      <c r="E33" s="141"/>
      <c r="F33" s="69"/>
      <c r="G33" s="10" t="s">
        <v>17</v>
      </c>
      <c r="H33" s="69"/>
      <c r="I33" s="36">
        <f t="shared" si="0"/>
        <v>0</v>
      </c>
      <c r="J33" s="36">
        <v>79637</v>
      </c>
      <c r="K33" s="4" t="s">
        <v>19</v>
      </c>
      <c r="L33" s="25"/>
    </row>
    <row r="34" spans="1:12">
      <c r="A34" s="137"/>
      <c r="B34" s="14">
        <v>3</v>
      </c>
      <c r="C34" s="141"/>
      <c r="D34" s="141"/>
      <c r="E34" s="141"/>
      <c r="F34" s="67"/>
      <c r="G34" s="6" t="s">
        <v>55</v>
      </c>
      <c r="H34" s="67"/>
      <c r="I34" s="30">
        <f t="shared" si="0"/>
        <v>0</v>
      </c>
      <c r="J34" s="30">
        <f>112676-37832</f>
        <v>74844</v>
      </c>
      <c r="K34" s="6" t="s">
        <v>19</v>
      </c>
      <c r="L34" s="39"/>
    </row>
    <row r="35" spans="1:12">
      <c r="A35" s="137"/>
      <c r="B35" s="14">
        <v>4</v>
      </c>
      <c r="C35" s="157" t="s">
        <v>23</v>
      </c>
      <c r="D35" s="157">
        <v>20231109001</v>
      </c>
      <c r="E35" s="157" t="s">
        <v>32</v>
      </c>
      <c r="F35" s="157">
        <v>1.59</v>
      </c>
      <c r="G35" s="4" t="s">
        <v>25</v>
      </c>
      <c r="H35" s="157" t="s">
        <v>33</v>
      </c>
      <c r="I35" s="36">
        <f t="shared" si="0"/>
        <v>0</v>
      </c>
      <c r="J35" s="36">
        <f>245453-50720-40502-37812</f>
        <v>116419</v>
      </c>
      <c r="K35" s="4" t="s">
        <v>19</v>
      </c>
      <c r="L35" s="25"/>
    </row>
    <row r="36" spans="1:12">
      <c r="A36" s="137"/>
      <c r="B36" s="14">
        <v>5</v>
      </c>
      <c r="C36" s="157"/>
      <c r="D36" s="157"/>
      <c r="E36" s="157"/>
      <c r="F36" s="157"/>
      <c r="G36" s="10" t="s">
        <v>27</v>
      </c>
      <c r="H36" s="157"/>
      <c r="I36" s="36">
        <f t="shared" si="0"/>
        <v>0</v>
      </c>
      <c r="J36" s="36">
        <f>216639-31237-13884-20263-16621-52209</f>
        <v>82425</v>
      </c>
      <c r="K36" s="4" t="s">
        <v>19</v>
      </c>
      <c r="L36" s="25"/>
    </row>
    <row r="37" spans="1:12">
      <c r="A37" s="137"/>
      <c r="B37" s="14">
        <v>6</v>
      </c>
      <c r="C37" s="157"/>
      <c r="D37" s="157"/>
      <c r="E37" s="157"/>
      <c r="F37" s="157"/>
      <c r="G37" s="4" t="s">
        <v>17</v>
      </c>
      <c r="H37" s="157"/>
      <c r="I37" s="36">
        <f t="shared" si="0"/>
        <v>0</v>
      </c>
      <c r="J37" s="36">
        <f>108872-21179</f>
        <v>87693</v>
      </c>
      <c r="K37" s="4" t="s">
        <v>19</v>
      </c>
      <c r="L37" s="25"/>
    </row>
    <row r="38" spans="1:12">
      <c r="A38" s="137"/>
      <c r="B38" s="14">
        <v>7</v>
      </c>
      <c r="C38" s="140" t="s">
        <v>37</v>
      </c>
      <c r="D38" s="140">
        <v>20240217007</v>
      </c>
      <c r="E38" s="154" t="s">
        <v>42</v>
      </c>
      <c r="F38" s="21"/>
      <c r="G38" s="4" t="s">
        <v>25</v>
      </c>
      <c r="H38" s="21"/>
      <c r="I38" s="21"/>
      <c r="J38" s="69">
        <v>15750</v>
      </c>
      <c r="K38" s="6" t="s">
        <v>19</v>
      </c>
      <c r="L38" s="25"/>
    </row>
    <row r="39" spans="1:12">
      <c r="A39" s="137"/>
      <c r="B39" s="14">
        <v>8</v>
      </c>
      <c r="C39" s="141"/>
      <c r="D39" s="141"/>
      <c r="E39" s="155"/>
      <c r="F39" s="6"/>
      <c r="G39" s="6" t="s">
        <v>28</v>
      </c>
      <c r="H39" s="6"/>
      <c r="I39" s="30"/>
      <c r="J39" s="69">
        <v>15750</v>
      </c>
      <c r="K39" s="6" t="s">
        <v>19</v>
      </c>
      <c r="L39" s="25"/>
    </row>
    <row r="40" spans="1:12">
      <c r="A40" s="137"/>
      <c r="B40" s="14">
        <v>9</v>
      </c>
      <c r="C40" s="141"/>
      <c r="D40" s="141"/>
      <c r="E40" s="155"/>
      <c r="F40" s="21"/>
      <c r="G40" s="4" t="s">
        <v>17</v>
      </c>
      <c r="H40" s="21"/>
      <c r="I40" s="21"/>
      <c r="J40" s="69">
        <v>15750</v>
      </c>
      <c r="K40" s="6" t="s">
        <v>19</v>
      </c>
      <c r="L40" s="25"/>
    </row>
    <row r="41" spans="1:12">
      <c r="A41" s="137"/>
      <c r="B41" s="14">
        <v>10</v>
      </c>
      <c r="C41" s="142"/>
      <c r="D41" s="142"/>
      <c r="E41" s="156"/>
      <c r="F41" s="6"/>
      <c r="G41" s="6" t="s">
        <v>56</v>
      </c>
      <c r="H41" s="6"/>
      <c r="I41" s="30"/>
      <c r="J41" s="69">
        <v>15750</v>
      </c>
      <c r="K41" s="6" t="s">
        <v>19</v>
      </c>
      <c r="L41" s="25"/>
    </row>
    <row r="42" spans="1:12">
      <c r="A42" s="137"/>
      <c r="B42" s="14">
        <v>11</v>
      </c>
      <c r="C42" s="154" t="s">
        <v>23</v>
      </c>
      <c r="D42" s="6">
        <v>20240111008</v>
      </c>
      <c r="E42" s="140" t="s">
        <v>44</v>
      </c>
      <c r="F42" s="6">
        <v>3.05</v>
      </c>
      <c r="G42" s="140" t="s">
        <v>17</v>
      </c>
      <c r="H42" s="4"/>
      <c r="I42" s="36"/>
      <c r="J42" s="144">
        <f>64219-29675</f>
        <v>34544</v>
      </c>
      <c r="K42" s="140" t="s">
        <v>19</v>
      </c>
      <c r="L42" s="25"/>
    </row>
    <row r="43" spans="1:12">
      <c r="A43" s="137"/>
      <c r="B43" s="14">
        <v>12</v>
      </c>
      <c r="C43" s="156"/>
      <c r="D43" s="4">
        <v>20240207011</v>
      </c>
      <c r="E43" s="142"/>
      <c r="F43" s="4"/>
      <c r="G43" s="142"/>
      <c r="H43" s="4"/>
      <c r="I43" s="36"/>
      <c r="J43" s="146"/>
      <c r="K43" s="142"/>
      <c r="L43" s="39"/>
    </row>
    <row r="44" spans="1:12" ht="15.75" thickBot="1">
      <c r="A44" s="138"/>
      <c r="B44" s="11">
        <v>13</v>
      </c>
      <c r="C44" s="11"/>
      <c r="D44" s="11"/>
      <c r="E44" s="11"/>
      <c r="F44" s="11"/>
      <c r="G44" s="11"/>
      <c r="H44" s="11"/>
      <c r="I44" s="41"/>
      <c r="J44" s="41"/>
      <c r="K44" s="11"/>
      <c r="L44" s="18"/>
    </row>
    <row r="45" spans="1:12">
      <c r="A45" s="139" t="s">
        <v>34</v>
      </c>
      <c r="B45" s="14">
        <v>1</v>
      </c>
      <c r="C45" s="143" t="s">
        <v>37</v>
      </c>
      <c r="D45" s="143">
        <v>20240217007</v>
      </c>
      <c r="E45" s="143" t="s">
        <v>38</v>
      </c>
      <c r="F45" s="20"/>
      <c r="G45" s="20" t="s">
        <v>57</v>
      </c>
      <c r="H45" s="14"/>
      <c r="I45" s="42"/>
      <c r="J45" s="42">
        <f>78750-27125</f>
        <v>51625</v>
      </c>
      <c r="K45" s="6" t="s">
        <v>19</v>
      </c>
      <c r="L45" s="35"/>
    </row>
    <row r="46" spans="1:12">
      <c r="A46" s="137"/>
      <c r="B46" s="14">
        <v>2</v>
      </c>
      <c r="C46" s="142"/>
      <c r="D46" s="142"/>
      <c r="E46" s="142"/>
      <c r="F46" s="6"/>
      <c r="G46" s="6" t="s">
        <v>17</v>
      </c>
      <c r="H46" s="6"/>
      <c r="I46" s="30"/>
      <c r="J46" s="30">
        <f>78750-4151</f>
        <v>74599</v>
      </c>
      <c r="K46" s="6" t="s">
        <v>19</v>
      </c>
      <c r="L46" s="25"/>
    </row>
    <row r="47" spans="1:12">
      <c r="A47" s="137"/>
      <c r="B47" s="14">
        <v>3</v>
      </c>
      <c r="C47" s="6"/>
      <c r="D47" s="6"/>
      <c r="E47" s="6"/>
      <c r="F47" s="6"/>
      <c r="G47" s="6"/>
      <c r="H47" s="6"/>
      <c r="I47" s="30"/>
      <c r="J47" s="30"/>
      <c r="K47" s="4"/>
      <c r="L47" s="25"/>
    </row>
    <row r="48" spans="1:12">
      <c r="A48" s="137"/>
      <c r="B48" s="14">
        <v>4</v>
      </c>
      <c r="C48" s="6"/>
      <c r="D48" s="6"/>
      <c r="E48" s="6"/>
      <c r="F48" s="6"/>
      <c r="G48" s="6"/>
      <c r="H48" s="6"/>
      <c r="I48" s="30"/>
      <c r="J48" s="30"/>
      <c r="K48" s="4"/>
      <c r="L48" s="25"/>
    </row>
    <row r="49" spans="1:12">
      <c r="A49" s="137"/>
      <c r="B49" s="14">
        <v>5</v>
      </c>
      <c r="C49" s="22"/>
      <c r="D49" s="4"/>
      <c r="E49" s="4"/>
      <c r="F49" s="4"/>
      <c r="G49" s="4"/>
      <c r="H49" s="4"/>
      <c r="I49" s="36"/>
      <c r="J49" s="36"/>
      <c r="K49" s="4"/>
      <c r="L49" s="25"/>
    </row>
    <row r="50" spans="1:12">
      <c r="A50" s="137"/>
      <c r="B50" s="14">
        <v>6</v>
      </c>
      <c r="C50" s="22"/>
      <c r="D50" s="10"/>
      <c r="E50" s="4"/>
      <c r="F50" s="4"/>
      <c r="G50" s="4"/>
      <c r="H50" s="4"/>
      <c r="I50" s="40"/>
      <c r="J50" s="40"/>
      <c r="K50" s="4"/>
      <c r="L50" s="25"/>
    </row>
    <row r="51" spans="1:12">
      <c r="A51" s="137"/>
      <c r="B51" s="14">
        <v>7</v>
      </c>
      <c r="C51" s="22"/>
      <c r="D51" s="10"/>
      <c r="E51" s="4"/>
      <c r="F51" s="4"/>
      <c r="G51" s="4"/>
      <c r="H51" s="4"/>
      <c r="I51" s="40"/>
      <c r="J51" s="40"/>
      <c r="K51" s="4"/>
      <c r="L51" s="25"/>
    </row>
    <row r="52" spans="1:12">
      <c r="A52" s="137"/>
      <c r="B52" s="14">
        <v>8</v>
      </c>
      <c r="C52" s="22"/>
      <c r="D52" s="10"/>
      <c r="E52" s="4"/>
      <c r="F52" s="4"/>
      <c r="G52" s="4"/>
      <c r="H52" s="4"/>
      <c r="I52" s="40"/>
      <c r="J52" s="40"/>
      <c r="K52" s="4"/>
      <c r="L52" s="25"/>
    </row>
    <row r="53" spans="1:12">
      <c r="A53" s="137"/>
      <c r="B53" s="14">
        <v>9</v>
      </c>
      <c r="C53" s="22"/>
      <c r="D53" s="10"/>
      <c r="E53" s="4"/>
      <c r="F53" s="4"/>
      <c r="G53" s="4"/>
      <c r="H53" s="4"/>
      <c r="I53" s="40"/>
      <c r="J53" s="40"/>
      <c r="K53" s="4"/>
      <c r="L53" s="25"/>
    </row>
    <row r="54" spans="1:12">
      <c r="A54" s="137"/>
      <c r="B54" s="14">
        <v>10</v>
      </c>
      <c r="C54" s="22"/>
      <c r="D54" s="10"/>
      <c r="E54" s="4"/>
      <c r="F54" s="4"/>
      <c r="G54" s="4"/>
      <c r="H54" s="4"/>
      <c r="I54" s="40"/>
      <c r="J54" s="40"/>
      <c r="K54" s="4"/>
      <c r="L54" s="25"/>
    </row>
    <row r="55" spans="1:12">
      <c r="A55" s="137"/>
      <c r="B55" s="14">
        <v>11</v>
      </c>
      <c r="C55" s="4"/>
      <c r="D55" s="25"/>
      <c r="E55" s="4"/>
      <c r="F55" s="4"/>
      <c r="G55" s="4"/>
      <c r="H55" s="4"/>
      <c r="I55" s="36"/>
      <c r="J55" s="36"/>
      <c r="K55" s="4"/>
      <c r="L55" s="25"/>
    </row>
    <row r="56" spans="1:12" ht="15.75" thickBot="1">
      <c r="A56" s="138"/>
      <c r="B56" s="11">
        <v>12</v>
      </c>
      <c r="C56" s="11"/>
      <c r="D56" s="11"/>
      <c r="E56" s="11"/>
      <c r="F56" s="11"/>
      <c r="G56" s="11"/>
      <c r="H56" s="11"/>
      <c r="I56" s="41"/>
      <c r="J56" s="41"/>
      <c r="K56" s="11"/>
      <c r="L56" s="18"/>
    </row>
    <row r="57" spans="1:12" ht="15" customHeight="1">
      <c r="A57" s="148" t="s">
        <v>35</v>
      </c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</row>
    <row r="58" spans="1:12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</row>
    <row r="59" spans="1:12" ht="15" customHeight="1">
      <c r="A59" s="150" t="s">
        <v>36</v>
      </c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</row>
    <row r="60" spans="1:12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</row>
    <row r="61" spans="1:12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</row>
    <row r="62" spans="1:1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</row>
    <row r="63" spans="1:12" ht="16.5" customHeight="1"/>
    <row r="116" ht="15" customHeight="1"/>
    <row r="117" ht="15" customHeight="1"/>
    <row r="118" ht="15" customHeight="1"/>
  </sheetData>
  <mergeCells count="39">
    <mergeCell ref="A1:L1"/>
    <mergeCell ref="A2:L2"/>
    <mergeCell ref="A6:A18"/>
    <mergeCell ref="C6:C9"/>
    <mergeCell ref="D6:D9"/>
    <mergeCell ref="E6:E9"/>
    <mergeCell ref="G10:G11"/>
    <mergeCell ref="J10:J11"/>
    <mergeCell ref="G12:G13"/>
    <mergeCell ref="J12:J13"/>
    <mergeCell ref="G14:G15"/>
    <mergeCell ref="J14:J15"/>
    <mergeCell ref="G16:G17"/>
    <mergeCell ref="J16:J17"/>
    <mergeCell ref="A19:A31"/>
    <mergeCell ref="A32:A44"/>
    <mergeCell ref="C32:C34"/>
    <mergeCell ref="D32:D34"/>
    <mergeCell ref="E32:E34"/>
    <mergeCell ref="C35:C37"/>
    <mergeCell ref="C38:C41"/>
    <mergeCell ref="D38:D41"/>
    <mergeCell ref="E38:E41"/>
    <mergeCell ref="A57:L58"/>
    <mergeCell ref="A59:L61"/>
    <mergeCell ref="C10:C17"/>
    <mergeCell ref="C42:C43"/>
    <mergeCell ref="E42:E43"/>
    <mergeCell ref="G42:G43"/>
    <mergeCell ref="J42:J43"/>
    <mergeCell ref="K42:K43"/>
    <mergeCell ref="A45:A56"/>
    <mergeCell ref="C45:C46"/>
    <mergeCell ref="D45:D46"/>
    <mergeCell ref="E45:E46"/>
    <mergeCell ref="D35:D37"/>
    <mergeCell ref="E35:E37"/>
    <mergeCell ref="F35:F37"/>
    <mergeCell ref="H35:H37"/>
  </mergeCells>
  <pageMargins left="0.70866141732283472" right="0.31496062992125984" top="0.31496062992125984" bottom="0.31496062992125984" header="0.31496062992125984" footer="0.31496062992125984"/>
  <pageSetup paperSize="9"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A16" zoomScaleNormal="100" workbookViewId="0">
      <selection activeCell="J37" sqref="J37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7109375" style="1" customWidth="1"/>
    <col min="5" max="5" width="21.140625" style="1" customWidth="1"/>
    <col min="6" max="6" width="14.140625" style="1" hidden="1" customWidth="1"/>
    <col min="7" max="7" width="14.140625" style="1" customWidth="1"/>
    <col min="8" max="8" width="15.5703125" style="1" hidden="1" customWidth="1"/>
    <col min="9" max="9" width="8.28515625" style="1" hidden="1" customWidth="1"/>
    <col min="10" max="10" width="10.28515625" style="1" customWidth="1"/>
    <col min="11" max="11" width="5.42578125" style="1" customWidth="1"/>
    <col min="12" max="12" width="17.42578125" style="1" customWidth="1"/>
    <col min="13" max="16384" width="9" style="1"/>
  </cols>
  <sheetData>
    <row r="1" spans="1:14" ht="18" customHeight="1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27"/>
      <c r="N1" s="27"/>
    </row>
    <row r="2" spans="1:14" ht="18.75">
      <c r="A2" s="135" t="s">
        <v>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28"/>
      <c r="N2" s="28"/>
    </row>
    <row r="3" spans="1:14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8.75">
      <c r="A4" s="2"/>
      <c r="B4" s="2"/>
      <c r="C4" s="2"/>
      <c r="D4" s="2"/>
      <c r="E4" s="2"/>
      <c r="F4" s="2"/>
      <c r="G4" s="2"/>
      <c r="H4" s="2"/>
      <c r="K4" s="29" t="s">
        <v>63</v>
      </c>
      <c r="L4" s="2"/>
      <c r="M4" s="2"/>
      <c r="N4" s="2"/>
    </row>
    <row r="5" spans="1:14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11</v>
      </c>
      <c r="K5" s="3" t="s">
        <v>12</v>
      </c>
      <c r="L5" s="3" t="s">
        <v>13</v>
      </c>
    </row>
    <row r="6" spans="1:14">
      <c r="A6" s="136" t="s">
        <v>14</v>
      </c>
      <c r="B6" s="4">
        <v>1</v>
      </c>
      <c r="C6" s="140" t="s">
        <v>23</v>
      </c>
      <c r="D6" s="140">
        <v>20240115001</v>
      </c>
      <c r="E6" s="140" t="s">
        <v>24</v>
      </c>
      <c r="F6" s="6"/>
      <c r="G6" s="7" t="s">
        <v>25</v>
      </c>
      <c r="H6" s="4"/>
      <c r="I6" s="36"/>
      <c r="J6" s="31">
        <f>109940-35393-9121-4389-32874</f>
        <v>28163</v>
      </c>
      <c r="K6" s="6" t="s">
        <v>19</v>
      </c>
      <c r="L6" s="25"/>
    </row>
    <row r="7" spans="1:14">
      <c r="A7" s="137"/>
      <c r="B7" s="4">
        <v>2</v>
      </c>
      <c r="C7" s="141"/>
      <c r="D7" s="141"/>
      <c r="E7" s="141"/>
      <c r="F7" s="6"/>
      <c r="G7" s="8" t="s">
        <v>27</v>
      </c>
      <c r="H7" s="4"/>
      <c r="I7" s="36"/>
      <c r="J7" s="31">
        <f>104549-27382-43334</f>
        <v>33833</v>
      </c>
      <c r="K7" s="6" t="s">
        <v>19</v>
      </c>
      <c r="L7" s="25"/>
    </row>
    <row r="8" spans="1:14">
      <c r="A8" s="137"/>
      <c r="B8" s="4">
        <v>3</v>
      </c>
      <c r="C8" s="141"/>
      <c r="D8" s="141"/>
      <c r="E8" s="141"/>
      <c r="F8" s="6"/>
      <c r="G8" s="6" t="s">
        <v>17</v>
      </c>
      <c r="H8" s="4"/>
      <c r="I8" s="36"/>
      <c r="J8" s="31">
        <f>93922-53172-40084</f>
        <v>666</v>
      </c>
      <c r="K8" s="6" t="s">
        <v>19</v>
      </c>
      <c r="L8" s="25"/>
    </row>
    <row r="9" spans="1:14" ht="15.75" thickBot="1">
      <c r="A9" s="137"/>
      <c r="B9" s="4">
        <v>4</v>
      </c>
      <c r="C9" s="142"/>
      <c r="D9" s="142"/>
      <c r="E9" s="142"/>
      <c r="F9" s="6"/>
      <c r="G9" s="4" t="s">
        <v>28</v>
      </c>
      <c r="H9" s="4"/>
      <c r="I9" s="36"/>
      <c r="J9" s="31">
        <f>83923-14053-33831</f>
        <v>36039</v>
      </c>
      <c r="K9" s="6" t="s">
        <v>19</v>
      </c>
      <c r="L9" s="25"/>
    </row>
    <row r="10" spans="1:14">
      <c r="A10" s="137"/>
      <c r="B10" s="4">
        <v>5</v>
      </c>
      <c r="C10" s="154" t="s">
        <v>15</v>
      </c>
      <c r="D10" s="6">
        <v>20240124003</v>
      </c>
      <c r="E10" s="6" t="s">
        <v>48</v>
      </c>
      <c r="F10" s="16">
        <v>0.91500000000000004</v>
      </c>
      <c r="G10" s="141" t="s">
        <v>17</v>
      </c>
      <c r="H10" s="4"/>
      <c r="I10" s="36"/>
      <c r="J10" s="144">
        <f>67181-15906+37900</f>
        <v>89175</v>
      </c>
      <c r="K10" s="6" t="s">
        <v>19</v>
      </c>
      <c r="L10" s="25"/>
    </row>
    <row r="11" spans="1:14">
      <c r="A11" s="137"/>
      <c r="B11" s="4">
        <v>6</v>
      </c>
      <c r="C11" s="155"/>
      <c r="D11" s="8">
        <v>20240124006</v>
      </c>
      <c r="E11" s="10" t="s">
        <v>48</v>
      </c>
      <c r="F11" s="6">
        <v>1.83</v>
      </c>
      <c r="G11" s="142"/>
      <c r="H11" s="4"/>
      <c r="I11" s="36"/>
      <c r="J11" s="146"/>
      <c r="K11" s="6" t="s">
        <v>19</v>
      </c>
      <c r="L11" s="25"/>
    </row>
    <row r="12" spans="1:14">
      <c r="A12" s="137"/>
      <c r="B12" s="4">
        <v>7</v>
      </c>
      <c r="C12" s="155"/>
      <c r="D12" s="6">
        <v>20240124003</v>
      </c>
      <c r="E12" s="6" t="s">
        <v>48</v>
      </c>
      <c r="F12" s="6">
        <v>3.05</v>
      </c>
      <c r="G12" s="140" t="s">
        <v>22</v>
      </c>
      <c r="H12" s="55"/>
      <c r="I12" s="31"/>
      <c r="J12" s="144">
        <f>75245-49729+37900</f>
        <v>63416</v>
      </c>
      <c r="K12" s="4" t="s">
        <v>19</v>
      </c>
      <c r="L12" s="25"/>
    </row>
    <row r="13" spans="1:14" ht="15.75" thickBot="1">
      <c r="A13" s="137"/>
      <c r="B13" s="4">
        <v>8</v>
      </c>
      <c r="C13" s="155"/>
      <c r="D13" s="8">
        <v>20240124006</v>
      </c>
      <c r="E13" s="10" t="s">
        <v>48</v>
      </c>
      <c r="F13" s="6">
        <v>0.91500000000000004</v>
      </c>
      <c r="G13" s="142"/>
      <c r="H13" s="55"/>
      <c r="I13" s="31"/>
      <c r="J13" s="146"/>
      <c r="K13" s="4" t="s">
        <v>19</v>
      </c>
      <c r="L13" s="25"/>
    </row>
    <row r="14" spans="1:14">
      <c r="A14" s="137"/>
      <c r="B14" s="4">
        <v>9</v>
      </c>
      <c r="C14" s="155"/>
      <c r="D14" s="6">
        <v>20240124003</v>
      </c>
      <c r="E14" s="6" t="s">
        <v>48</v>
      </c>
      <c r="F14" s="16">
        <v>0.91500000000000004</v>
      </c>
      <c r="G14" s="141" t="s">
        <v>25</v>
      </c>
      <c r="H14" s="14"/>
      <c r="I14" s="56"/>
      <c r="J14" s="145">
        <f>39472-15663-33423+37900</f>
        <v>28286</v>
      </c>
      <c r="K14" s="4" t="s">
        <v>19</v>
      </c>
      <c r="L14" s="25"/>
    </row>
    <row r="15" spans="1:14">
      <c r="A15" s="137"/>
      <c r="B15" s="4">
        <v>10</v>
      </c>
      <c r="C15" s="155"/>
      <c r="D15" s="8">
        <v>20240124006</v>
      </c>
      <c r="E15" s="10" t="s">
        <v>48</v>
      </c>
      <c r="F15" s="6">
        <v>1.83</v>
      </c>
      <c r="G15" s="142"/>
      <c r="H15" s="4"/>
      <c r="I15" s="36"/>
      <c r="J15" s="146"/>
      <c r="K15" s="4" t="s">
        <v>19</v>
      </c>
      <c r="L15" s="25"/>
    </row>
    <row r="16" spans="1:14">
      <c r="A16" s="137"/>
      <c r="B16" s="4">
        <v>11</v>
      </c>
      <c r="C16" s="155"/>
      <c r="D16" s="6">
        <v>20240124003</v>
      </c>
      <c r="E16" s="6" t="s">
        <v>48</v>
      </c>
      <c r="F16" s="6">
        <v>3.05</v>
      </c>
      <c r="G16" s="140" t="s">
        <v>27</v>
      </c>
      <c r="H16" s="4"/>
      <c r="I16" s="36"/>
      <c r="J16" s="144">
        <f>68792-39075-28617+37900</f>
        <v>39000</v>
      </c>
      <c r="K16" s="4" t="s">
        <v>19</v>
      </c>
      <c r="L16" s="25"/>
    </row>
    <row r="17" spans="1:12">
      <c r="A17" s="137"/>
      <c r="B17" s="4">
        <v>12</v>
      </c>
      <c r="C17" s="156"/>
      <c r="D17" s="8">
        <v>20240124006</v>
      </c>
      <c r="E17" s="10" t="s">
        <v>48</v>
      </c>
      <c r="F17" s="6"/>
      <c r="G17" s="141"/>
      <c r="H17" s="6"/>
      <c r="I17" s="30"/>
      <c r="J17" s="145"/>
      <c r="K17" s="4" t="s">
        <v>19</v>
      </c>
      <c r="L17" s="39"/>
    </row>
    <row r="18" spans="1:12" ht="15.75" thickBot="1">
      <c r="A18" s="138"/>
      <c r="B18" s="11">
        <v>13</v>
      </c>
      <c r="C18" s="72"/>
      <c r="D18" s="11">
        <v>20240130001</v>
      </c>
      <c r="E18" s="11" t="s">
        <v>46</v>
      </c>
      <c r="F18" s="11">
        <v>1.83</v>
      </c>
      <c r="G18" s="73" t="s">
        <v>17</v>
      </c>
      <c r="H18" s="11"/>
      <c r="I18" s="41"/>
      <c r="J18" s="74">
        <v>92335</v>
      </c>
      <c r="K18" s="11" t="s">
        <v>19</v>
      </c>
      <c r="L18" s="18"/>
    </row>
    <row r="19" spans="1:12">
      <c r="A19" s="139" t="s">
        <v>29</v>
      </c>
      <c r="B19" s="14">
        <v>1</v>
      </c>
      <c r="C19" s="71"/>
      <c r="D19" s="20"/>
      <c r="E19" s="20"/>
      <c r="F19" s="20"/>
      <c r="G19" s="75"/>
      <c r="H19" s="14"/>
      <c r="I19" s="56"/>
      <c r="J19" s="76"/>
      <c r="K19" s="20"/>
      <c r="L19" s="35"/>
    </row>
    <row r="20" spans="1:12">
      <c r="A20" s="137"/>
      <c r="B20" s="4">
        <v>2</v>
      </c>
      <c r="C20" s="5"/>
      <c r="D20" s="8"/>
      <c r="E20" s="10"/>
      <c r="F20" s="6"/>
      <c r="G20" s="55"/>
      <c r="H20" s="4"/>
      <c r="I20" s="36"/>
      <c r="J20" s="78"/>
      <c r="K20" s="6"/>
      <c r="L20" s="25"/>
    </row>
    <row r="21" spans="1:12">
      <c r="A21" s="137"/>
      <c r="B21" s="4">
        <v>3</v>
      </c>
      <c r="C21" s="5"/>
      <c r="D21" s="6"/>
      <c r="E21" s="6"/>
      <c r="F21" s="6"/>
      <c r="G21" s="55"/>
      <c r="H21" s="4"/>
      <c r="I21" s="36"/>
      <c r="J21" s="78"/>
      <c r="K21" s="6"/>
      <c r="L21" s="25"/>
    </row>
    <row r="22" spans="1:12">
      <c r="A22" s="137"/>
      <c r="B22" s="4">
        <v>4</v>
      </c>
      <c r="C22" s="5"/>
      <c r="D22" s="8"/>
      <c r="E22" s="10"/>
      <c r="F22" s="6"/>
      <c r="G22" s="55"/>
      <c r="H22" s="4"/>
      <c r="I22" s="36"/>
      <c r="J22" s="78"/>
      <c r="K22" s="6"/>
      <c r="L22" s="25"/>
    </row>
    <row r="23" spans="1:12">
      <c r="A23" s="137"/>
      <c r="B23" s="4">
        <v>5</v>
      </c>
      <c r="C23" s="5"/>
      <c r="D23" s="4"/>
      <c r="E23" s="4"/>
      <c r="F23" s="6"/>
      <c r="G23" s="81"/>
      <c r="H23" s="4"/>
      <c r="I23" s="36"/>
      <c r="J23" s="31"/>
      <c r="K23" s="6"/>
      <c r="L23" s="25"/>
    </row>
    <row r="24" spans="1:12">
      <c r="A24" s="137"/>
      <c r="B24" s="4">
        <v>6</v>
      </c>
      <c r="C24" s="77"/>
      <c r="D24" s="6"/>
      <c r="E24" s="55"/>
      <c r="F24" s="6"/>
      <c r="G24" s="55"/>
      <c r="H24" s="4"/>
      <c r="I24" s="36"/>
      <c r="J24" s="78"/>
      <c r="K24" s="55"/>
      <c r="L24" s="25"/>
    </row>
    <row r="25" spans="1:12">
      <c r="A25" s="137"/>
      <c r="B25" s="4">
        <v>7</v>
      </c>
      <c r="C25" s="77"/>
      <c r="D25" s="4"/>
      <c r="E25" s="55"/>
      <c r="F25" s="4"/>
      <c r="G25" s="55"/>
      <c r="H25" s="4"/>
      <c r="I25" s="36"/>
      <c r="J25" s="78"/>
      <c r="K25" s="55"/>
      <c r="L25" s="25"/>
    </row>
    <row r="26" spans="1:12">
      <c r="A26" s="137"/>
      <c r="B26" s="4">
        <v>8</v>
      </c>
      <c r="C26" s="4"/>
      <c r="D26" s="4"/>
      <c r="E26" s="4"/>
      <c r="F26" s="4"/>
      <c r="G26" s="4"/>
      <c r="H26" s="4"/>
      <c r="I26" s="36"/>
      <c r="J26" s="36"/>
      <c r="K26" s="4"/>
      <c r="L26" s="25"/>
    </row>
    <row r="27" spans="1:12">
      <c r="A27" s="137"/>
      <c r="B27" s="4">
        <v>9</v>
      </c>
      <c r="C27" s="4"/>
      <c r="D27" s="4"/>
      <c r="E27" s="4"/>
      <c r="F27" s="4"/>
      <c r="G27" s="4"/>
      <c r="H27" s="4"/>
      <c r="I27" s="36"/>
      <c r="J27" s="36"/>
      <c r="K27" s="4"/>
      <c r="L27" s="25"/>
    </row>
    <row r="28" spans="1:12">
      <c r="A28" s="137"/>
      <c r="B28" s="4">
        <v>10</v>
      </c>
      <c r="C28" s="4"/>
      <c r="D28" s="81"/>
      <c r="E28" s="4"/>
      <c r="F28" s="4"/>
      <c r="G28" s="4"/>
      <c r="H28" s="4"/>
      <c r="I28" s="37"/>
      <c r="J28" s="37"/>
      <c r="K28" s="4"/>
      <c r="L28" s="25"/>
    </row>
    <row r="29" spans="1:12">
      <c r="A29" s="137"/>
      <c r="B29" s="4">
        <v>11</v>
      </c>
      <c r="C29" s="4"/>
      <c r="D29" s="4"/>
      <c r="E29" s="4"/>
      <c r="F29" s="4"/>
      <c r="G29" s="4"/>
      <c r="H29" s="4"/>
      <c r="I29" s="36"/>
      <c r="J29" s="36"/>
      <c r="K29" s="4"/>
      <c r="L29" s="25"/>
    </row>
    <row r="30" spans="1:12">
      <c r="A30" s="137"/>
      <c r="B30" s="4">
        <v>12</v>
      </c>
      <c r="C30" s="6"/>
      <c r="D30" s="6"/>
      <c r="E30" s="6"/>
      <c r="F30" s="6"/>
      <c r="G30" s="6"/>
      <c r="H30" s="6"/>
      <c r="I30" s="30"/>
      <c r="J30" s="30"/>
      <c r="K30" s="6"/>
      <c r="L30" s="39"/>
    </row>
    <row r="31" spans="1:12" ht="15.75" thickBot="1">
      <c r="A31" s="138"/>
      <c r="B31" s="11">
        <v>13</v>
      </c>
      <c r="C31" s="18"/>
      <c r="D31" s="18"/>
      <c r="E31" s="18"/>
      <c r="F31" s="18"/>
      <c r="G31" s="18"/>
      <c r="H31" s="18"/>
      <c r="I31" s="38"/>
      <c r="J31" s="38"/>
      <c r="K31" s="18"/>
      <c r="L31" s="18"/>
    </row>
    <row r="32" spans="1:12">
      <c r="A32" s="137" t="s">
        <v>31</v>
      </c>
      <c r="B32" s="14">
        <v>1</v>
      </c>
      <c r="C32" s="143" t="s">
        <v>23</v>
      </c>
      <c r="D32" s="143">
        <v>20240122001</v>
      </c>
      <c r="E32" s="143" t="s">
        <v>40</v>
      </c>
      <c r="F32" s="80"/>
      <c r="G32" s="14" t="s">
        <v>25</v>
      </c>
      <c r="H32" s="80" t="s">
        <v>33</v>
      </c>
      <c r="I32" s="56">
        <f t="shared" ref="I32:I37" si="0">95877*$F$32</f>
        <v>0</v>
      </c>
      <c r="J32" s="56">
        <f>110969-30971-26814</f>
        <v>53184</v>
      </c>
      <c r="K32" s="14" t="s">
        <v>19</v>
      </c>
      <c r="L32" s="35"/>
    </row>
    <row r="33" spans="1:12">
      <c r="A33" s="137"/>
      <c r="B33" s="14">
        <v>2</v>
      </c>
      <c r="C33" s="141"/>
      <c r="D33" s="141"/>
      <c r="E33" s="141"/>
      <c r="F33" s="81"/>
      <c r="G33" s="10" t="s">
        <v>17</v>
      </c>
      <c r="H33" s="81"/>
      <c r="I33" s="36">
        <f t="shared" si="0"/>
        <v>0</v>
      </c>
      <c r="J33" s="36">
        <f>79637-31420</f>
        <v>48217</v>
      </c>
      <c r="K33" s="4" t="s">
        <v>19</v>
      </c>
      <c r="L33" s="25"/>
    </row>
    <row r="34" spans="1:12">
      <c r="A34" s="137"/>
      <c r="B34" s="14">
        <v>3</v>
      </c>
      <c r="C34" s="141"/>
      <c r="D34" s="141"/>
      <c r="E34" s="141"/>
      <c r="F34" s="79"/>
      <c r="G34" s="6" t="s">
        <v>55</v>
      </c>
      <c r="H34" s="79"/>
      <c r="I34" s="30">
        <f t="shared" si="0"/>
        <v>0</v>
      </c>
      <c r="J34" s="30">
        <f>112676-37832</f>
        <v>74844</v>
      </c>
      <c r="K34" s="6" t="s">
        <v>19</v>
      </c>
      <c r="L34" s="39"/>
    </row>
    <row r="35" spans="1:12">
      <c r="A35" s="137"/>
      <c r="B35" s="14">
        <v>4</v>
      </c>
      <c r="C35" s="157" t="s">
        <v>23</v>
      </c>
      <c r="D35" s="157">
        <v>20231109001</v>
      </c>
      <c r="E35" s="157" t="s">
        <v>32</v>
      </c>
      <c r="F35" s="157">
        <v>1.59</v>
      </c>
      <c r="G35" s="4" t="s">
        <v>25</v>
      </c>
      <c r="H35" s="157" t="s">
        <v>33</v>
      </c>
      <c r="I35" s="36">
        <f t="shared" si="0"/>
        <v>0</v>
      </c>
      <c r="J35" s="36">
        <f>245453-50720-40502-37812-103493</f>
        <v>12926</v>
      </c>
      <c r="K35" s="4" t="s">
        <v>19</v>
      </c>
      <c r="L35" s="25"/>
    </row>
    <row r="36" spans="1:12">
      <c r="A36" s="137"/>
      <c r="B36" s="14">
        <v>5</v>
      </c>
      <c r="C36" s="157"/>
      <c r="D36" s="157"/>
      <c r="E36" s="157"/>
      <c r="F36" s="157"/>
      <c r="G36" s="10" t="s">
        <v>27</v>
      </c>
      <c r="H36" s="157"/>
      <c r="I36" s="36">
        <f t="shared" si="0"/>
        <v>0</v>
      </c>
      <c r="J36" s="36">
        <f>216639-31237-13884-20263-16621-52209</f>
        <v>82425</v>
      </c>
      <c r="K36" s="4" t="s">
        <v>19</v>
      </c>
      <c r="L36" s="25"/>
    </row>
    <row r="37" spans="1:12">
      <c r="A37" s="137"/>
      <c r="B37" s="14">
        <v>6</v>
      </c>
      <c r="C37" s="157"/>
      <c r="D37" s="157"/>
      <c r="E37" s="157"/>
      <c r="F37" s="157"/>
      <c r="G37" s="4" t="s">
        <v>17</v>
      </c>
      <c r="H37" s="157"/>
      <c r="I37" s="36">
        <f t="shared" si="0"/>
        <v>0</v>
      </c>
      <c r="J37" s="36">
        <f>108872-21179-33630</f>
        <v>54063</v>
      </c>
      <c r="K37" s="4" t="s">
        <v>19</v>
      </c>
      <c r="L37" s="25"/>
    </row>
    <row r="38" spans="1:12">
      <c r="A38" s="137"/>
      <c r="B38" s="14">
        <v>7</v>
      </c>
      <c r="C38" s="140" t="s">
        <v>37</v>
      </c>
      <c r="D38" s="140">
        <v>20240217007</v>
      </c>
      <c r="E38" s="154" t="s">
        <v>42</v>
      </c>
      <c r="F38" s="21"/>
      <c r="G38" s="4" t="s">
        <v>25</v>
      </c>
      <c r="H38" s="21"/>
      <c r="I38" s="21"/>
      <c r="J38" s="81">
        <v>15750</v>
      </c>
      <c r="K38" s="6" t="s">
        <v>19</v>
      </c>
      <c r="L38" s="25"/>
    </row>
    <row r="39" spans="1:12">
      <c r="A39" s="137"/>
      <c r="B39" s="14">
        <v>8</v>
      </c>
      <c r="C39" s="141"/>
      <c r="D39" s="141"/>
      <c r="E39" s="155"/>
      <c r="F39" s="6"/>
      <c r="G39" s="6" t="s">
        <v>28</v>
      </c>
      <c r="H39" s="6"/>
      <c r="I39" s="30"/>
      <c r="J39" s="81">
        <v>15750</v>
      </c>
      <c r="K39" s="6" t="s">
        <v>19</v>
      </c>
      <c r="L39" s="25"/>
    </row>
    <row r="40" spans="1:12">
      <c r="A40" s="137"/>
      <c r="B40" s="14">
        <v>9</v>
      </c>
      <c r="C40" s="141"/>
      <c r="D40" s="141"/>
      <c r="E40" s="155"/>
      <c r="F40" s="21"/>
      <c r="G40" s="4" t="s">
        <v>17</v>
      </c>
      <c r="H40" s="21"/>
      <c r="I40" s="21"/>
      <c r="J40" s="81">
        <v>15750</v>
      </c>
      <c r="K40" s="6" t="s">
        <v>19</v>
      </c>
      <c r="L40" s="25"/>
    </row>
    <row r="41" spans="1:12">
      <c r="A41" s="137"/>
      <c r="B41" s="14">
        <v>10</v>
      </c>
      <c r="C41" s="142"/>
      <c r="D41" s="142"/>
      <c r="E41" s="156"/>
      <c r="F41" s="6"/>
      <c r="G41" s="6" t="s">
        <v>56</v>
      </c>
      <c r="H41" s="6"/>
      <c r="I41" s="30"/>
      <c r="J41" s="81">
        <v>15750</v>
      </c>
      <c r="K41" s="6" t="s">
        <v>19</v>
      </c>
      <c r="L41" s="25"/>
    </row>
    <row r="42" spans="1:12">
      <c r="A42" s="137"/>
      <c r="B42" s="14">
        <v>11</v>
      </c>
      <c r="C42" s="154" t="s">
        <v>23</v>
      </c>
      <c r="D42" s="6">
        <v>20240111008</v>
      </c>
      <c r="E42" s="140" t="s">
        <v>44</v>
      </c>
      <c r="F42" s="6">
        <v>3.05</v>
      </c>
      <c r="G42" s="140" t="s">
        <v>17</v>
      </c>
      <c r="H42" s="4"/>
      <c r="I42" s="36"/>
      <c r="J42" s="144">
        <f>64219-29675</f>
        <v>34544</v>
      </c>
      <c r="K42" s="140" t="s">
        <v>19</v>
      </c>
      <c r="L42" s="25"/>
    </row>
    <row r="43" spans="1:12">
      <c r="A43" s="137"/>
      <c r="B43" s="14">
        <v>12</v>
      </c>
      <c r="C43" s="156"/>
      <c r="D43" s="4">
        <v>20240207011</v>
      </c>
      <c r="E43" s="142"/>
      <c r="F43" s="4"/>
      <c r="G43" s="142"/>
      <c r="H43" s="4"/>
      <c r="I43" s="36"/>
      <c r="J43" s="146"/>
      <c r="K43" s="142"/>
      <c r="L43" s="39"/>
    </row>
    <row r="44" spans="1:12" ht="15.75" thickBot="1">
      <c r="A44" s="138"/>
      <c r="B44" s="11">
        <v>13</v>
      </c>
      <c r="C44" s="11"/>
      <c r="D44" s="11"/>
      <c r="E44" s="11"/>
      <c r="F44" s="11"/>
      <c r="G44" s="11"/>
      <c r="H44" s="11"/>
      <c r="I44" s="41"/>
      <c r="J44" s="41"/>
      <c r="K44" s="11"/>
      <c r="L44" s="18"/>
    </row>
    <row r="45" spans="1:12">
      <c r="A45" s="139" t="s">
        <v>34</v>
      </c>
      <c r="B45" s="14">
        <v>1</v>
      </c>
      <c r="C45" s="143" t="s">
        <v>37</v>
      </c>
      <c r="D45" s="143">
        <v>20240217007</v>
      </c>
      <c r="E45" s="143" t="s">
        <v>38</v>
      </c>
      <c r="F45" s="20"/>
      <c r="G45" s="20" t="s">
        <v>57</v>
      </c>
      <c r="H45" s="14"/>
      <c r="I45" s="42"/>
      <c r="J45" s="42">
        <f>78750-27125</f>
        <v>51625</v>
      </c>
      <c r="K45" s="6" t="s">
        <v>19</v>
      </c>
      <c r="L45" s="35"/>
    </row>
    <row r="46" spans="1:12">
      <c r="A46" s="137"/>
      <c r="B46" s="14">
        <v>2</v>
      </c>
      <c r="C46" s="142"/>
      <c r="D46" s="142"/>
      <c r="E46" s="142"/>
      <c r="F46" s="6"/>
      <c r="G46" s="6" t="s">
        <v>17</v>
      </c>
      <c r="H46" s="6"/>
      <c r="I46" s="30"/>
      <c r="J46" s="30">
        <f>78750-4151</f>
        <v>74599</v>
      </c>
      <c r="K46" s="6" t="s">
        <v>19</v>
      </c>
      <c r="L46" s="25"/>
    </row>
    <row r="47" spans="1:12">
      <c r="A47" s="137"/>
      <c r="B47" s="14">
        <v>3</v>
      </c>
      <c r="C47" s="6"/>
      <c r="D47" s="6"/>
      <c r="E47" s="6"/>
      <c r="F47" s="6"/>
      <c r="G47" s="6"/>
      <c r="H47" s="6"/>
      <c r="I47" s="30"/>
      <c r="J47" s="30"/>
      <c r="K47" s="4"/>
      <c r="L47" s="25"/>
    </row>
    <row r="48" spans="1:12">
      <c r="A48" s="137"/>
      <c r="B48" s="14">
        <v>4</v>
      </c>
      <c r="C48" s="6"/>
      <c r="D48" s="6"/>
      <c r="E48" s="6"/>
      <c r="F48" s="6"/>
      <c r="G48" s="6"/>
      <c r="H48" s="6"/>
      <c r="I48" s="30"/>
      <c r="J48" s="30"/>
      <c r="K48" s="4"/>
      <c r="L48" s="25"/>
    </row>
    <row r="49" spans="1:12">
      <c r="A49" s="137"/>
      <c r="B49" s="14">
        <v>5</v>
      </c>
      <c r="C49" s="22"/>
      <c r="D49" s="4"/>
      <c r="E49" s="4"/>
      <c r="F49" s="4"/>
      <c r="G49" s="4"/>
      <c r="H49" s="4"/>
      <c r="I49" s="36"/>
      <c r="J49" s="36"/>
      <c r="K49" s="4"/>
      <c r="L49" s="25"/>
    </row>
    <row r="50" spans="1:12">
      <c r="A50" s="137"/>
      <c r="B50" s="14">
        <v>6</v>
      </c>
      <c r="C50" s="22"/>
      <c r="D50" s="10"/>
      <c r="E50" s="4"/>
      <c r="F50" s="4"/>
      <c r="G50" s="4"/>
      <c r="H50" s="4"/>
      <c r="I50" s="40"/>
      <c r="J50" s="40"/>
      <c r="K50" s="4"/>
      <c r="L50" s="25"/>
    </row>
    <row r="51" spans="1:12">
      <c r="A51" s="137"/>
      <c r="B51" s="14">
        <v>7</v>
      </c>
      <c r="C51" s="22"/>
      <c r="D51" s="10"/>
      <c r="E51" s="4"/>
      <c r="F51" s="4"/>
      <c r="G51" s="4"/>
      <c r="H51" s="4"/>
      <c r="I51" s="40"/>
      <c r="J51" s="40"/>
      <c r="K51" s="4"/>
      <c r="L51" s="25"/>
    </row>
    <row r="52" spans="1:12">
      <c r="A52" s="137"/>
      <c r="B52" s="14">
        <v>8</v>
      </c>
      <c r="C52" s="22"/>
      <c r="D52" s="10"/>
      <c r="E52" s="4"/>
      <c r="F52" s="4"/>
      <c r="G52" s="4"/>
      <c r="H52" s="4"/>
      <c r="I52" s="40"/>
      <c r="J52" s="40"/>
      <c r="K52" s="4"/>
      <c r="L52" s="25"/>
    </row>
    <row r="53" spans="1:12">
      <c r="A53" s="137"/>
      <c r="B53" s="14">
        <v>9</v>
      </c>
      <c r="C53" s="22"/>
      <c r="D53" s="10"/>
      <c r="E53" s="4"/>
      <c r="F53" s="4"/>
      <c r="G53" s="4"/>
      <c r="H53" s="4"/>
      <c r="I53" s="40"/>
      <c r="J53" s="40"/>
      <c r="K53" s="4"/>
      <c r="L53" s="25"/>
    </row>
    <row r="54" spans="1:12">
      <c r="A54" s="137"/>
      <c r="B54" s="14">
        <v>10</v>
      </c>
      <c r="C54" s="22"/>
      <c r="D54" s="10"/>
      <c r="E54" s="4"/>
      <c r="F54" s="4"/>
      <c r="G54" s="4"/>
      <c r="H54" s="4"/>
      <c r="I54" s="40"/>
      <c r="J54" s="40"/>
      <c r="K54" s="4"/>
      <c r="L54" s="25"/>
    </row>
    <row r="55" spans="1:12">
      <c r="A55" s="137"/>
      <c r="B55" s="14">
        <v>11</v>
      </c>
      <c r="C55" s="4"/>
      <c r="D55" s="25"/>
      <c r="E55" s="4"/>
      <c r="F55" s="4"/>
      <c r="G55" s="4"/>
      <c r="H55" s="4"/>
      <c r="I55" s="36"/>
      <c r="J55" s="36"/>
      <c r="K55" s="4"/>
      <c r="L55" s="25"/>
    </row>
    <row r="56" spans="1:12" ht="15.75" thickBot="1">
      <c r="A56" s="138"/>
      <c r="B56" s="11">
        <v>12</v>
      </c>
      <c r="C56" s="11"/>
      <c r="D56" s="11"/>
      <c r="E56" s="11"/>
      <c r="F56" s="11"/>
      <c r="G56" s="11"/>
      <c r="H56" s="11"/>
      <c r="I56" s="41"/>
      <c r="J56" s="41"/>
      <c r="K56" s="11"/>
      <c r="L56" s="18"/>
    </row>
    <row r="57" spans="1:12" ht="15" customHeight="1">
      <c r="A57" s="148" t="s">
        <v>35</v>
      </c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</row>
    <row r="58" spans="1:12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</row>
    <row r="59" spans="1:12" ht="15" customHeight="1">
      <c r="A59" s="150" t="s">
        <v>36</v>
      </c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</row>
    <row r="60" spans="1:12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</row>
    <row r="61" spans="1:12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</row>
    <row r="62" spans="1:12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1:12" ht="16.5" customHeight="1"/>
    <row r="116" ht="15" customHeight="1"/>
    <row r="117" ht="15" customHeight="1"/>
    <row r="118" ht="15" customHeight="1"/>
  </sheetData>
  <mergeCells count="39">
    <mergeCell ref="A57:L58"/>
    <mergeCell ref="A59:L61"/>
    <mergeCell ref="J42:J43"/>
    <mergeCell ref="K42:K43"/>
    <mergeCell ref="A45:A56"/>
    <mergeCell ref="C45:C46"/>
    <mergeCell ref="D45:D46"/>
    <mergeCell ref="E45:E46"/>
    <mergeCell ref="C42:C43"/>
    <mergeCell ref="E42:E43"/>
    <mergeCell ref="G42:G43"/>
    <mergeCell ref="A32:A44"/>
    <mergeCell ref="C32:C34"/>
    <mergeCell ref="D32:D34"/>
    <mergeCell ref="E32:E34"/>
    <mergeCell ref="F35:F37"/>
    <mergeCell ref="H35:H37"/>
    <mergeCell ref="C38:C41"/>
    <mergeCell ref="D38:D41"/>
    <mergeCell ref="E38:E41"/>
    <mergeCell ref="C35:C37"/>
    <mergeCell ref="D35:D37"/>
    <mergeCell ref="E35:E37"/>
    <mergeCell ref="A19:A31"/>
    <mergeCell ref="A1:L1"/>
    <mergeCell ref="A2:L2"/>
    <mergeCell ref="A6:A18"/>
    <mergeCell ref="C6:C9"/>
    <mergeCell ref="D6:D9"/>
    <mergeCell ref="E6:E9"/>
    <mergeCell ref="C10:C17"/>
    <mergeCell ref="G10:G11"/>
    <mergeCell ref="J10:J11"/>
    <mergeCell ref="G12:G13"/>
    <mergeCell ref="J12:J13"/>
    <mergeCell ref="G14:G15"/>
    <mergeCell ref="J14:J15"/>
    <mergeCell ref="G16:G17"/>
    <mergeCell ref="J16:J17"/>
  </mergeCells>
  <pageMargins left="0.70866141732283472" right="0.31496062992125984" top="0.31496062992125984" bottom="0.31496062992125984" header="0.31496062992125984" footer="0.31496062992125984"/>
  <pageSetup paperSize="9" scale="8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A19" zoomScaleNormal="100" workbookViewId="0">
      <selection activeCell="J36" sqref="J36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7109375" style="1" customWidth="1"/>
    <col min="5" max="5" width="21.140625" style="1" customWidth="1"/>
    <col min="6" max="6" width="14.140625" style="1" hidden="1" customWidth="1"/>
    <col min="7" max="7" width="14.140625" style="1" customWidth="1"/>
    <col min="8" max="8" width="15.5703125" style="1" hidden="1" customWidth="1"/>
    <col min="9" max="9" width="8.28515625" style="1" hidden="1" customWidth="1"/>
    <col min="10" max="10" width="10.28515625" style="1" customWidth="1"/>
    <col min="11" max="11" width="5.42578125" style="1" customWidth="1"/>
    <col min="12" max="12" width="17.42578125" style="1" customWidth="1"/>
    <col min="13" max="16384" width="9" style="1"/>
  </cols>
  <sheetData>
    <row r="1" spans="1:14" ht="18" customHeight="1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27"/>
      <c r="N1" s="27"/>
    </row>
    <row r="2" spans="1:14" ht="18.75">
      <c r="A2" s="135" t="s">
        <v>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28"/>
      <c r="N2" s="28"/>
    </row>
    <row r="3" spans="1:14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8.75">
      <c r="A4" s="2"/>
      <c r="B4" s="2"/>
      <c r="C4" s="2"/>
      <c r="D4" s="2"/>
      <c r="E4" s="2"/>
      <c r="F4" s="2"/>
      <c r="G4" s="2"/>
      <c r="H4" s="2"/>
      <c r="K4" s="29" t="s">
        <v>64</v>
      </c>
      <c r="L4" s="2"/>
      <c r="M4" s="2"/>
      <c r="N4" s="2"/>
    </row>
    <row r="5" spans="1:14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11</v>
      </c>
      <c r="K5" s="3" t="s">
        <v>12</v>
      </c>
      <c r="L5" s="3" t="s">
        <v>13</v>
      </c>
    </row>
    <row r="6" spans="1:14">
      <c r="A6" s="136" t="s">
        <v>14</v>
      </c>
      <c r="B6" s="4">
        <v>1</v>
      </c>
      <c r="C6" s="140" t="s">
        <v>23</v>
      </c>
      <c r="D6" s="140">
        <v>20240207005</v>
      </c>
      <c r="E6" s="140" t="s">
        <v>24</v>
      </c>
      <c r="F6" s="6"/>
      <c r="G6" s="7" t="s">
        <v>25</v>
      </c>
      <c r="H6" s="4"/>
      <c r="I6" s="36"/>
      <c r="J6" s="31">
        <f>109940-35393-9121-4389-32874+50000</f>
        <v>78163</v>
      </c>
      <c r="K6" s="6" t="s">
        <v>19</v>
      </c>
      <c r="L6" s="25"/>
    </row>
    <row r="7" spans="1:14">
      <c r="A7" s="137"/>
      <c r="B7" s="4">
        <v>2</v>
      </c>
      <c r="C7" s="141"/>
      <c r="D7" s="141"/>
      <c r="E7" s="141"/>
      <c r="F7" s="6"/>
      <c r="G7" s="8" t="s">
        <v>27</v>
      </c>
      <c r="H7" s="4"/>
      <c r="I7" s="36"/>
      <c r="J7" s="31">
        <f>104549-27382-43334+50000</f>
        <v>83833</v>
      </c>
      <c r="K7" s="6" t="s">
        <v>19</v>
      </c>
      <c r="L7" s="25"/>
    </row>
    <row r="8" spans="1:14">
      <c r="A8" s="137"/>
      <c r="B8" s="4">
        <v>3</v>
      </c>
      <c r="C8" s="141"/>
      <c r="D8" s="141"/>
      <c r="E8" s="141"/>
      <c r="F8" s="6"/>
      <c r="G8" s="6" t="s">
        <v>17</v>
      </c>
      <c r="H8" s="4"/>
      <c r="I8" s="36"/>
      <c r="J8" s="31">
        <f>93922-53172-40084+50000</f>
        <v>50666</v>
      </c>
      <c r="K8" s="6" t="s">
        <v>19</v>
      </c>
      <c r="L8" s="25"/>
    </row>
    <row r="9" spans="1:14" ht="15.75" thickBot="1">
      <c r="A9" s="137"/>
      <c r="B9" s="4">
        <v>4</v>
      </c>
      <c r="C9" s="142"/>
      <c r="D9" s="142"/>
      <c r="E9" s="142"/>
      <c r="F9" s="6"/>
      <c r="G9" s="4" t="s">
        <v>28</v>
      </c>
      <c r="H9" s="4"/>
      <c r="I9" s="36"/>
      <c r="J9" s="31">
        <f>83923-14053-33831+50000</f>
        <v>86039</v>
      </c>
      <c r="K9" s="6" t="s">
        <v>19</v>
      </c>
      <c r="L9" s="25"/>
    </row>
    <row r="10" spans="1:14">
      <c r="A10" s="137"/>
      <c r="B10" s="4">
        <v>5</v>
      </c>
      <c r="C10" s="154" t="s">
        <v>15</v>
      </c>
      <c r="D10" s="6">
        <v>20240124003</v>
      </c>
      <c r="E10" s="6" t="s">
        <v>48</v>
      </c>
      <c r="F10" s="16">
        <v>0.91500000000000004</v>
      </c>
      <c r="G10" s="141" t="s">
        <v>17</v>
      </c>
      <c r="H10" s="4"/>
      <c r="I10" s="36"/>
      <c r="J10" s="144">
        <f>67181-15906+37900</f>
        <v>89175</v>
      </c>
      <c r="K10" s="6" t="s">
        <v>19</v>
      </c>
      <c r="L10" s="25"/>
    </row>
    <row r="11" spans="1:14">
      <c r="A11" s="137"/>
      <c r="B11" s="4">
        <v>6</v>
      </c>
      <c r="C11" s="155"/>
      <c r="D11" s="8">
        <v>20240124006</v>
      </c>
      <c r="E11" s="10" t="s">
        <v>48</v>
      </c>
      <c r="F11" s="6">
        <v>1.83</v>
      </c>
      <c r="G11" s="142"/>
      <c r="H11" s="4"/>
      <c r="I11" s="36"/>
      <c r="J11" s="146"/>
      <c r="K11" s="6" t="s">
        <v>19</v>
      </c>
      <c r="L11" s="25"/>
    </row>
    <row r="12" spans="1:14">
      <c r="A12" s="137"/>
      <c r="B12" s="4">
        <v>7</v>
      </c>
      <c r="C12" s="155"/>
      <c r="D12" s="6">
        <v>20240124003</v>
      </c>
      <c r="E12" s="6" t="s">
        <v>48</v>
      </c>
      <c r="F12" s="6">
        <v>3.05</v>
      </c>
      <c r="G12" s="140" t="s">
        <v>22</v>
      </c>
      <c r="H12" s="55"/>
      <c r="I12" s="31"/>
      <c r="J12" s="144">
        <f>75245-49729+37900</f>
        <v>63416</v>
      </c>
      <c r="K12" s="4" t="s">
        <v>19</v>
      </c>
      <c r="L12" s="25"/>
    </row>
    <row r="13" spans="1:14" ht="15.75" thickBot="1">
      <c r="A13" s="137"/>
      <c r="B13" s="4">
        <v>8</v>
      </c>
      <c r="C13" s="155"/>
      <c r="D13" s="8">
        <v>20240124006</v>
      </c>
      <c r="E13" s="10" t="s">
        <v>48</v>
      </c>
      <c r="F13" s="6">
        <v>0.91500000000000004</v>
      </c>
      <c r="G13" s="142"/>
      <c r="H13" s="55"/>
      <c r="I13" s="31"/>
      <c r="J13" s="146"/>
      <c r="K13" s="4" t="s">
        <v>19</v>
      </c>
      <c r="L13" s="25"/>
    </row>
    <row r="14" spans="1:14">
      <c r="A14" s="137"/>
      <c r="B14" s="4">
        <v>9</v>
      </c>
      <c r="C14" s="155"/>
      <c r="D14" s="6">
        <v>20240124003</v>
      </c>
      <c r="E14" s="6" t="s">
        <v>48</v>
      </c>
      <c r="F14" s="16">
        <v>0.91500000000000004</v>
      </c>
      <c r="G14" s="141" t="s">
        <v>25</v>
      </c>
      <c r="H14" s="14"/>
      <c r="I14" s="56"/>
      <c r="J14" s="145">
        <f>39472-15663-33423+37900</f>
        <v>28286</v>
      </c>
      <c r="K14" s="4" t="s">
        <v>19</v>
      </c>
      <c r="L14" s="25"/>
    </row>
    <row r="15" spans="1:14">
      <c r="A15" s="137"/>
      <c r="B15" s="4">
        <v>10</v>
      </c>
      <c r="C15" s="155"/>
      <c r="D15" s="8">
        <v>20240124006</v>
      </c>
      <c r="E15" s="10" t="s">
        <v>48</v>
      </c>
      <c r="F15" s="6">
        <v>1.83</v>
      </c>
      <c r="G15" s="142"/>
      <c r="H15" s="4"/>
      <c r="I15" s="36"/>
      <c r="J15" s="146"/>
      <c r="K15" s="4" t="s">
        <v>19</v>
      </c>
      <c r="L15" s="25"/>
    </row>
    <row r="16" spans="1:14">
      <c r="A16" s="137"/>
      <c r="B16" s="4">
        <v>11</v>
      </c>
      <c r="C16" s="155"/>
      <c r="D16" s="6">
        <v>20240124003</v>
      </c>
      <c r="E16" s="6" t="s">
        <v>48</v>
      </c>
      <c r="F16" s="6">
        <v>3.05</v>
      </c>
      <c r="G16" s="140" t="s">
        <v>27</v>
      </c>
      <c r="H16" s="4"/>
      <c r="I16" s="36"/>
      <c r="J16" s="144">
        <f>68792-39075-28617+37900</f>
        <v>39000</v>
      </c>
      <c r="K16" s="4" t="s">
        <v>19</v>
      </c>
      <c r="L16" s="25"/>
    </row>
    <row r="17" spans="1:12">
      <c r="A17" s="137"/>
      <c r="B17" s="4">
        <v>12</v>
      </c>
      <c r="C17" s="156"/>
      <c r="D17" s="8">
        <v>20240124006</v>
      </c>
      <c r="E17" s="10" t="s">
        <v>48</v>
      </c>
      <c r="F17" s="6"/>
      <c r="G17" s="141"/>
      <c r="H17" s="6"/>
      <c r="I17" s="30"/>
      <c r="J17" s="145"/>
      <c r="K17" s="4" t="s">
        <v>19</v>
      </c>
      <c r="L17" s="39"/>
    </row>
    <row r="18" spans="1:12" ht="15.75" thickBot="1">
      <c r="A18" s="138"/>
      <c r="B18" s="11">
        <v>13</v>
      </c>
      <c r="C18" s="72"/>
      <c r="D18" s="11">
        <v>20240130001</v>
      </c>
      <c r="E18" s="11" t="s">
        <v>46</v>
      </c>
      <c r="F18" s="11">
        <v>1.83</v>
      </c>
      <c r="G18" s="73" t="s">
        <v>17</v>
      </c>
      <c r="H18" s="11"/>
      <c r="I18" s="41"/>
      <c r="J18" s="74">
        <v>92335</v>
      </c>
      <c r="K18" s="11" t="s">
        <v>19</v>
      </c>
      <c r="L18" s="18"/>
    </row>
    <row r="19" spans="1:12">
      <c r="A19" s="139" t="s">
        <v>29</v>
      </c>
      <c r="B19" s="14">
        <v>1</v>
      </c>
      <c r="C19" s="71"/>
      <c r="D19" s="20"/>
      <c r="E19" s="20"/>
      <c r="F19" s="20"/>
      <c r="G19" s="75"/>
      <c r="H19" s="14"/>
      <c r="I19" s="56"/>
      <c r="J19" s="76"/>
      <c r="K19" s="20"/>
      <c r="L19" s="35"/>
    </row>
    <row r="20" spans="1:12">
      <c r="A20" s="137"/>
      <c r="B20" s="4">
        <v>2</v>
      </c>
      <c r="C20" s="5"/>
      <c r="D20" s="8"/>
      <c r="E20" s="10"/>
      <c r="F20" s="6"/>
      <c r="G20" s="55"/>
      <c r="H20" s="4"/>
      <c r="I20" s="36"/>
      <c r="J20" s="78"/>
      <c r="K20" s="6"/>
      <c r="L20" s="25"/>
    </row>
    <row r="21" spans="1:12">
      <c r="A21" s="137"/>
      <c r="B21" s="4">
        <v>3</v>
      </c>
      <c r="C21" s="5"/>
      <c r="D21" s="6"/>
      <c r="E21" s="6"/>
      <c r="F21" s="6"/>
      <c r="G21" s="55"/>
      <c r="H21" s="4"/>
      <c r="I21" s="36"/>
      <c r="J21" s="78"/>
      <c r="K21" s="6"/>
      <c r="L21" s="25"/>
    </row>
    <row r="22" spans="1:12">
      <c r="A22" s="137"/>
      <c r="B22" s="4">
        <v>4</v>
      </c>
      <c r="C22" s="5"/>
      <c r="D22" s="8"/>
      <c r="E22" s="10"/>
      <c r="F22" s="6"/>
      <c r="G22" s="55"/>
      <c r="H22" s="4"/>
      <c r="I22" s="36"/>
      <c r="J22" s="78"/>
      <c r="K22" s="6"/>
      <c r="L22" s="25"/>
    </row>
    <row r="23" spans="1:12">
      <c r="A23" s="137"/>
      <c r="B23" s="4">
        <v>5</v>
      </c>
      <c r="C23" s="5"/>
      <c r="D23" s="4"/>
      <c r="E23" s="4"/>
      <c r="F23" s="6"/>
      <c r="G23" s="85"/>
      <c r="H23" s="4"/>
      <c r="I23" s="36"/>
      <c r="J23" s="31"/>
      <c r="K23" s="6"/>
      <c r="L23" s="25"/>
    </row>
    <row r="24" spans="1:12">
      <c r="A24" s="137"/>
      <c r="B24" s="4">
        <v>6</v>
      </c>
      <c r="C24" s="77"/>
      <c r="D24" s="6"/>
      <c r="E24" s="55"/>
      <c r="F24" s="6"/>
      <c r="G24" s="55"/>
      <c r="H24" s="4"/>
      <c r="I24" s="36"/>
      <c r="J24" s="78"/>
      <c r="K24" s="55"/>
      <c r="L24" s="25"/>
    </row>
    <row r="25" spans="1:12">
      <c r="A25" s="137"/>
      <c r="B25" s="4">
        <v>7</v>
      </c>
      <c r="C25" s="77"/>
      <c r="D25" s="4"/>
      <c r="E25" s="55"/>
      <c r="F25" s="4"/>
      <c r="G25" s="55"/>
      <c r="H25" s="4"/>
      <c r="I25" s="36"/>
      <c r="J25" s="78"/>
      <c r="K25" s="55"/>
      <c r="L25" s="25"/>
    </row>
    <row r="26" spans="1:12">
      <c r="A26" s="137"/>
      <c r="B26" s="4">
        <v>8</v>
      </c>
      <c r="C26" s="4"/>
      <c r="D26" s="4"/>
      <c r="E26" s="4"/>
      <c r="F26" s="4"/>
      <c r="G26" s="4"/>
      <c r="H26" s="4"/>
      <c r="I26" s="36"/>
      <c r="J26" s="36"/>
      <c r="K26" s="4"/>
      <c r="L26" s="25"/>
    </row>
    <row r="27" spans="1:12">
      <c r="A27" s="137"/>
      <c r="B27" s="4">
        <v>9</v>
      </c>
      <c r="C27" s="4"/>
      <c r="D27" s="4"/>
      <c r="E27" s="4"/>
      <c r="F27" s="4"/>
      <c r="G27" s="4"/>
      <c r="H27" s="4"/>
      <c r="I27" s="36"/>
      <c r="J27" s="36"/>
      <c r="K27" s="4"/>
      <c r="L27" s="25"/>
    </row>
    <row r="28" spans="1:12">
      <c r="A28" s="137"/>
      <c r="B28" s="4">
        <v>10</v>
      </c>
      <c r="C28" s="4"/>
      <c r="D28" s="85"/>
      <c r="E28" s="4"/>
      <c r="F28" s="4"/>
      <c r="G28" s="4"/>
      <c r="H28" s="4"/>
      <c r="I28" s="37"/>
      <c r="J28" s="37"/>
      <c r="K28" s="4"/>
      <c r="L28" s="25"/>
    </row>
    <row r="29" spans="1:12">
      <c r="A29" s="137"/>
      <c r="B29" s="4">
        <v>11</v>
      </c>
      <c r="C29" s="4"/>
      <c r="D29" s="4"/>
      <c r="E29" s="4"/>
      <c r="F29" s="4"/>
      <c r="G29" s="4"/>
      <c r="H29" s="4"/>
      <c r="I29" s="36"/>
      <c r="J29" s="36"/>
      <c r="K29" s="4"/>
      <c r="L29" s="25"/>
    </row>
    <row r="30" spans="1:12">
      <c r="A30" s="137"/>
      <c r="B30" s="4">
        <v>12</v>
      </c>
      <c r="C30" s="6"/>
      <c r="D30" s="6"/>
      <c r="E30" s="6"/>
      <c r="F30" s="6"/>
      <c r="G30" s="6"/>
      <c r="H30" s="6"/>
      <c r="I30" s="30"/>
      <c r="J30" s="30"/>
      <c r="K30" s="6"/>
      <c r="L30" s="39"/>
    </row>
    <row r="31" spans="1:12" ht="15.75" thickBot="1">
      <c r="A31" s="138"/>
      <c r="B31" s="11">
        <v>13</v>
      </c>
      <c r="C31" s="18"/>
      <c r="D31" s="18"/>
      <c r="E31" s="18"/>
      <c r="F31" s="18"/>
      <c r="G31" s="18"/>
      <c r="H31" s="18"/>
      <c r="I31" s="38"/>
      <c r="J31" s="38"/>
      <c r="K31" s="18"/>
      <c r="L31" s="18"/>
    </row>
    <row r="32" spans="1:12">
      <c r="A32" s="137" t="s">
        <v>31</v>
      </c>
      <c r="B32" s="14">
        <v>1</v>
      </c>
      <c r="C32" s="143" t="s">
        <v>23</v>
      </c>
      <c r="D32" s="143">
        <v>20240122001</v>
      </c>
      <c r="E32" s="143" t="s">
        <v>40</v>
      </c>
      <c r="F32" s="84"/>
      <c r="G32" s="14" t="s">
        <v>25</v>
      </c>
      <c r="H32" s="84" t="s">
        <v>33</v>
      </c>
      <c r="I32" s="56">
        <f t="shared" ref="I32:I37" si="0">95877*$F$32</f>
        <v>0</v>
      </c>
      <c r="J32" s="56">
        <f>110969-30971-26814</f>
        <v>53184</v>
      </c>
      <c r="K32" s="14" t="s">
        <v>19</v>
      </c>
      <c r="L32" s="35"/>
    </row>
    <row r="33" spans="1:12">
      <c r="A33" s="137"/>
      <c r="B33" s="14">
        <v>2</v>
      </c>
      <c r="C33" s="141"/>
      <c r="D33" s="141"/>
      <c r="E33" s="141"/>
      <c r="F33" s="85"/>
      <c r="G33" s="10" t="s">
        <v>17</v>
      </c>
      <c r="H33" s="85"/>
      <c r="I33" s="36">
        <f t="shared" si="0"/>
        <v>0</v>
      </c>
      <c r="J33" s="36">
        <f>79637-31420</f>
        <v>48217</v>
      </c>
      <c r="K33" s="4" t="s">
        <v>19</v>
      </c>
      <c r="L33" s="25"/>
    </row>
    <row r="34" spans="1:12">
      <c r="A34" s="137"/>
      <c r="B34" s="14">
        <v>3</v>
      </c>
      <c r="C34" s="141"/>
      <c r="D34" s="141"/>
      <c r="E34" s="141"/>
      <c r="F34" s="83"/>
      <c r="G34" s="6" t="s">
        <v>55</v>
      </c>
      <c r="H34" s="83"/>
      <c r="I34" s="30">
        <f t="shared" si="0"/>
        <v>0</v>
      </c>
      <c r="J34" s="30">
        <f>112676-37832-35233</f>
        <v>39611</v>
      </c>
      <c r="K34" s="6" t="s">
        <v>19</v>
      </c>
      <c r="L34" s="39"/>
    </row>
    <row r="35" spans="1:12">
      <c r="A35" s="137"/>
      <c r="B35" s="14">
        <v>4</v>
      </c>
      <c r="C35" s="157" t="s">
        <v>23</v>
      </c>
      <c r="D35" s="157">
        <v>20231109001</v>
      </c>
      <c r="E35" s="157" t="s">
        <v>32</v>
      </c>
      <c r="F35" s="157">
        <v>1.59</v>
      </c>
      <c r="G35" s="4" t="s">
        <v>25</v>
      </c>
      <c r="H35" s="157" t="s">
        <v>33</v>
      </c>
      <c r="I35" s="36">
        <f t="shared" si="0"/>
        <v>0</v>
      </c>
      <c r="J35" s="36">
        <f>245453-50720-40502-37812-103493</f>
        <v>12926</v>
      </c>
      <c r="K35" s="4" t="s">
        <v>19</v>
      </c>
      <c r="L35" s="25"/>
    </row>
    <row r="36" spans="1:12">
      <c r="A36" s="137"/>
      <c r="B36" s="14">
        <v>5</v>
      </c>
      <c r="C36" s="157"/>
      <c r="D36" s="157"/>
      <c r="E36" s="157"/>
      <c r="F36" s="157"/>
      <c r="G36" s="10" t="s">
        <v>27</v>
      </c>
      <c r="H36" s="157"/>
      <c r="I36" s="36">
        <f t="shared" si="0"/>
        <v>0</v>
      </c>
      <c r="J36" s="36">
        <f>216639-31237-13884-20263-16621-52209-32441-23338</f>
        <v>26646</v>
      </c>
      <c r="K36" s="4" t="s">
        <v>19</v>
      </c>
      <c r="L36" s="25"/>
    </row>
    <row r="37" spans="1:12">
      <c r="A37" s="137"/>
      <c r="B37" s="14">
        <v>6</v>
      </c>
      <c r="C37" s="157"/>
      <c r="D37" s="157"/>
      <c r="E37" s="157"/>
      <c r="F37" s="157"/>
      <c r="G37" s="4" t="s">
        <v>17</v>
      </c>
      <c r="H37" s="157"/>
      <c r="I37" s="36">
        <f t="shared" si="0"/>
        <v>0</v>
      </c>
      <c r="J37" s="36">
        <f>108872-21179-33630-34453</f>
        <v>19610</v>
      </c>
      <c r="K37" s="4" t="s">
        <v>19</v>
      </c>
      <c r="L37" s="25"/>
    </row>
    <row r="38" spans="1:12">
      <c r="A38" s="137"/>
      <c r="B38" s="14">
        <v>7</v>
      </c>
      <c r="C38" s="140" t="s">
        <v>37</v>
      </c>
      <c r="D38" s="140">
        <v>20240217007</v>
      </c>
      <c r="E38" s="154" t="s">
        <v>42</v>
      </c>
      <c r="F38" s="21"/>
      <c r="G38" s="4" t="s">
        <v>25</v>
      </c>
      <c r="H38" s="21"/>
      <c r="I38" s="21"/>
      <c r="J38" s="85">
        <v>15750</v>
      </c>
      <c r="K38" s="6" t="s">
        <v>19</v>
      </c>
      <c r="L38" s="25"/>
    </row>
    <row r="39" spans="1:12">
      <c r="A39" s="137"/>
      <c r="B39" s="14">
        <v>8</v>
      </c>
      <c r="C39" s="141"/>
      <c r="D39" s="141"/>
      <c r="E39" s="155"/>
      <c r="F39" s="6"/>
      <c r="G39" s="6" t="s">
        <v>28</v>
      </c>
      <c r="H39" s="6"/>
      <c r="I39" s="30"/>
      <c r="J39" s="85">
        <v>15750</v>
      </c>
      <c r="K39" s="6" t="s">
        <v>19</v>
      </c>
      <c r="L39" s="25"/>
    </row>
    <row r="40" spans="1:12">
      <c r="A40" s="137"/>
      <c r="B40" s="14">
        <v>9</v>
      </c>
      <c r="C40" s="141"/>
      <c r="D40" s="141"/>
      <c r="E40" s="155"/>
      <c r="F40" s="21"/>
      <c r="G40" s="4" t="s">
        <v>17</v>
      </c>
      <c r="H40" s="21"/>
      <c r="I40" s="21"/>
      <c r="J40" s="85">
        <v>15750</v>
      </c>
      <c r="K40" s="6" t="s">
        <v>19</v>
      </c>
      <c r="L40" s="25"/>
    </row>
    <row r="41" spans="1:12">
      <c r="A41" s="137"/>
      <c r="B41" s="14">
        <v>10</v>
      </c>
      <c r="C41" s="142"/>
      <c r="D41" s="142"/>
      <c r="E41" s="156"/>
      <c r="F41" s="6"/>
      <c r="G41" s="6" t="s">
        <v>56</v>
      </c>
      <c r="H41" s="6"/>
      <c r="I41" s="30"/>
      <c r="J41" s="85">
        <v>15750</v>
      </c>
      <c r="K41" s="6" t="s">
        <v>19</v>
      </c>
      <c r="L41" s="25"/>
    </row>
    <row r="42" spans="1:12">
      <c r="A42" s="137"/>
      <c r="B42" s="14">
        <v>11</v>
      </c>
      <c r="C42" s="154" t="s">
        <v>23</v>
      </c>
      <c r="D42" s="6">
        <v>20240111008</v>
      </c>
      <c r="E42" s="140" t="s">
        <v>44</v>
      </c>
      <c r="F42" s="6">
        <v>3.05</v>
      </c>
      <c r="G42" s="140" t="s">
        <v>17</v>
      </c>
      <c r="H42" s="4"/>
      <c r="I42" s="36"/>
      <c r="J42" s="144">
        <f>64219-29675</f>
        <v>34544</v>
      </c>
      <c r="K42" s="140" t="s">
        <v>19</v>
      </c>
      <c r="L42" s="25"/>
    </row>
    <row r="43" spans="1:12">
      <c r="A43" s="137"/>
      <c r="B43" s="14">
        <v>12</v>
      </c>
      <c r="C43" s="156"/>
      <c r="D43" s="4">
        <v>20240207011</v>
      </c>
      <c r="E43" s="142"/>
      <c r="F43" s="4"/>
      <c r="G43" s="142"/>
      <c r="H43" s="4"/>
      <c r="I43" s="36"/>
      <c r="J43" s="146"/>
      <c r="K43" s="142"/>
      <c r="L43" s="39"/>
    </row>
    <row r="44" spans="1:12" ht="15.75" thickBot="1">
      <c r="A44" s="138"/>
      <c r="B44" s="11">
        <v>13</v>
      </c>
      <c r="C44" s="11"/>
      <c r="D44" s="11"/>
      <c r="E44" s="11"/>
      <c r="F44" s="11"/>
      <c r="G44" s="11"/>
      <c r="H44" s="11"/>
      <c r="I44" s="41"/>
      <c r="J44" s="41"/>
      <c r="K44" s="11"/>
      <c r="L44" s="18"/>
    </row>
    <row r="45" spans="1:12">
      <c r="A45" s="139" t="s">
        <v>34</v>
      </c>
      <c r="B45" s="14">
        <v>1</v>
      </c>
      <c r="C45" s="143" t="s">
        <v>37</v>
      </c>
      <c r="D45" s="143">
        <v>20240217007</v>
      </c>
      <c r="E45" s="143" t="s">
        <v>38</v>
      </c>
      <c r="F45" s="20"/>
      <c r="G45" s="20" t="s">
        <v>57</v>
      </c>
      <c r="H45" s="14"/>
      <c r="I45" s="42"/>
      <c r="J45" s="42">
        <f>78750-27125</f>
        <v>51625</v>
      </c>
      <c r="K45" s="6" t="s">
        <v>19</v>
      </c>
      <c r="L45" s="35"/>
    </row>
    <row r="46" spans="1:12">
      <c r="A46" s="137"/>
      <c r="B46" s="14">
        <v>2</v>
      </c>
      <c r="C46" s="142"/>
      <c r="D46" s="142"/>
      <c r="E46" s="142"/>
      <c r="F46" s="6"/>
      <c r="G46" s="6" t="s">
        <v>17</v>
      </c>
      <c r="H46" s="6"/>
      <c r="I46" s="30"/>
      <c r="J46" s="30">
        <f>78750-4151</f>
        <v>74599</v>
      </c>
      <c r="K46" s="6" t="s">
        <v>19</v>
      </c>
      <c r="L46" s="25"/>
    </row>
    <row r="47" spans="1:12">
      <c r="A47" s="137"/>
      <c r="B47" s="14">
        <v>3</v>
      </c>
      <c r="C47" s="6"/>
      <c r="D47" s="6"/>
      <c r="E47" s="6"/>
      <c r="F47" s="6"/>
      <c r="G47" s="6"/>
      <c r="H47" s="6"/>
      <c r="I47" s="30"/>
      <c r="J47" s="30"/>
      <c r="K47" s="4"/>
      <c r="L47" s="25"/>
    </row>
    <row r="48" spans="1:12">
      <c r="A48" s="137"/>
      <c r="B48" s="14">
        <v>4</v>
      </c>
      <c r="C48" s="6"/>
      <c r="D48" s="6"/>
      <c r="E48" s="6"/>
      <c r="F48" s="6"/>
      <c r="G48" s="6"/>
      <c r="H48" s="6"/>
      <c r="I48" s="30"/>
      <c r="J48" s="30"/>
      <c r="K48" s="4"/>
      <c r="L48" s="25"/>
    </row>
    <row r="49" spans="1:12">
      <c r="A49" s="137"/>
      <c r="B49" s="14">
        <v>5</v>
      </c>
      <c r="C49" s="22"/>
      <c r="D49" s="4"/>
      <c r="E49" s="4"/>
      <c r="F49" s="4"/>
      <c r="G49" s="4"/>
      <c r="H49" s="4"/>
      <c r="I49" s="36"/>
      <c r="J49" s="36"/>
      <c r="K49" s="4"/>
      <c r="L49" s="25"/>
    </row>
    <row r="50" spans="1:12">
      <c r="A50" s="137"/>
      <c r="B50" s="14">
        <v>6</v>
      </c>
      <c r="C50" s="22"/>
      <c r="D50" s="10"/>
      <c r="E50" s="4"/>
      <c r="F50" s="4"/>
      <c r="G50" s="4"/>
      <c r="H50" s="4"/>
      <c r="I50" s="40"/>
      <c r="J50" s="40"/>
      <c r="K50" s="4"/>
      <c r="L50" s="25"/>
    </row>
    <row r="51" spans="1:12">
      <c r="A51" s="137"/>
      <c r="B51" s="14">
        <v>7</v>
      </c>
      <c r="C51" s="22"/>
      <c r="D51" s="10"/>
      <c r="E51" s="4"/>
      <c r="F51" s="4"/>
      <c r="G51" s="4"/>
      <c r="H51" s="4"/>
      <c r="I51" s="40"/>
      <c r="J51" s="40"/>
      <c r="K51" s="4"/>
      <c r="L51" s="25"/>
    </row>
    <row r="52" spans="1:12">
      <c r="A52" s="137"/>
      <c r="B52" s="14">
        <v>8</v>
      </c>
      <c r="C52" s="22"/>
      <c r="D52" s="10"/>
      <c r="E52" s="4"/>
      <c r="F52" s="4"/>
      <c r="G52" s="4"/>
      <c r="H52" s="4"/>
      <c r="I52" s="40"/>
      <c r="J52" s="40"/>
      <c r="K52" s="4"/>
      <c r="L52" s="25"/>
    </row>
    <row r="53" spans="1:12">
      <c r="A53" s="137"/>
      <c r="B53" s="14">
        <v>9</v>
      </c>
      <c r="C53" s="22"/>
      <c r="D53" s="10"/>
      <c r="E53" s="4"/>
      <c r="F53" s="4"/>
      <c r="G53" s="4"/>
      <c r="H53" s="4"/>
      <c r="I53" s="40"/>
      <c r="J53" s="40"/>
      <c r="K53" s="4"/>
      <c r="L53" s="25"/>
    </row>
    <row r="54" spans="1:12">
      <c r="A54" s="137"/>
      <c r="B54" s="14">
        <v>10</v>
      </c>
      <c r="C54" s="22"/>
      <c r="D54" s="10"/>
      <c r="E54" s="4"/>
      <c r="F54" s="4"/>
      <c r="G54" s="4"/>
      <c r="H54" s="4"/>
      <c r="I54" s="40"/>
      <c r="J54" s="40"/>
      <c r="K54" s="4"/>
      <c r="L54" s="25"/>
    </row>
    <row r="55" spans="1:12">
      <c r="A55" s="137"/>
      <c r="B55" s="14">
        <v>11</v>
      </c>
      <c r="C55" s="4"/>
      <c r="D55" s="25"/>
      <c r="E55" s="4"/>
      <c r="F55" s="4"/>
      <c r="G55" s="4"/>
      <c r="H55" s="4"/>
      <c r="I55" s="36"/>
      <c r="J55" s="36"/>
      <c r="K55" s="4"/>
      <c r="L55" s="25"/>
    </row>
    <row r="56" spans="1:12" ht="15.75" thickBot="1">
      <c r="A56" s="138"/>
      <c r="B56" s="11">
        <v>12</v>
      </c>
      <c r="C56" s="11"/>
      <c r="D56" s="11"/>
      <c r="E56" s="11"/>
      <c r="F56" s="11"/>
      <c r="G56" s="11"/>
      <c r="H56" s="11"/>
      <c r="I56" s="41"/>
      <c r="J56" s="41"/>
      <c r="K56" s="11"/>
      <c r="L56" s="18"/>
    </row>
    <row r="57" spans="1:12" ht="15" customHeight="1">
      <c r="A57" s="148" t="s">
        <v>35</v>
      </c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</row>
    <row r="58" spans="1:12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</row>
    <row r="59" spans="1:12" ht="15" customHeight="1">
      <c r="A59" s="150" t="s">
        <v>36</v>
      </c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</row>
    <row r="60" spans="1:12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</row>
    <row r="61" spans="1:12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</row>
    <row r="62" spans="1:1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</row>
    <row r="63" spans="1:12" ht="16.5" customHeight="1"/>
    <row r="116" ht="15" customHeight="1"/>
    <row r="117" ht="15" customHeight="1"/>
    <row r="118" ht="15" customHeight="1"/>
  </sheetData>
  <mergeCells count="39">
    <mergeCell ref="A19:A31"/>
    <mergeCell ref="A1:L1"/>
    <mergeCell ref="A2:L2"/>
    <mergeCell ref="A6:A18"/>
    <mergeCell ref="C6:C9"/>
    <mergeCell ref="D6:D9"/>
    <mergeCell ref="E6:E9"/>
    <mergeCell ref="C10:C17"/>
    <mergeCell ref="G10:G11"/>
    <mergeCell ref="J10:J11"/>
    <mergeCell ref="G12:G13"/>
    <mergeCell ref="J12:J13"/>
    <mergeCell ref="G14:G15"/>
    <mergeCell ref="J14:J15"/>
    <mergeCell ref="G16:G17"/>
    <mergeCell ref="J16:J17"/>
    <mergeCell ref="H35:H37"/>
    <mergeCell ref="C38:C41"/>
    <mergeCell ref="D38:D41"/>
    <mergeCell ref="E38:E41"/>
    <mergeCell ref="C35:C37"/>
    <mergeCell ref="D35:D37"/>
    <mergeCell ref="E35:E37"/>
    <mergeCell ref="A57:L58"/>
    <mergeCell ref="A59:L61"/>
    <mergeCell ref="J42:J43"/>
    <mergeCell ref="K42:K43"/>
    <mergeCell ref="A45:A56"/>
    <mergeCell ref="C45:C46"/>
    <mergeCell ref="D45:D46"/>
    <mergeCell ref="E45:E46"/>
    <mergeCell ref="C42:C43"/>
    <mergeCell ref="E42:E43"/>
    <mergeCell ref="G42:G43"/>
    <mergeCell ref="A32:A44"/>
    <mergeCell ref="C32:C34"/>
    <mergeCell ref="D32:D34"/>
    <mergeCell ref="E32:E34"/>
    <mergeCell ref="F35:F37"/>
  </mergeCells>
  <pageMargins left="0.70866141732283472" right="0.31496062992125984" top="0.31496062992125984" bottom="0.31496062992125984" header="0.31496062992125984" footer="0.31496062992125984"/>
  <pageSetup paperSize="9" scale="8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A19" zoomScaleNormal="100" workbookViewId="0">
      <selection activeCell="J37" sqref="J37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7109375" style="1" customWidth="1"/>
    <col min="5" max="5" width="21.140625" style="1" customWidth="1"/>
    <col min="6" max="6" width="14.140625" style="1" hidden="1" customWidth="1"/>
    <col min="7" max="7" width="14.140625" style="1" customWidth="1"/>
    <col min="8" max="8" width="15.5703125" style="1" hidden="1" customWidth="1"/>
    <col min="9" max="9" width="8.28515625" style="1" hidden="1" customWidth="1"/>
    <col min="10" max="10" width="10.28515625" style="1" customWidth="1"/>
    <col min="11" max="11" width="5.42578125" style="1" customWidth="1"/>
    <col min="12" max="12" width="17.42578125" style="1" customWidth="1"/>
    <col min="13" max="13" width="9" style="1"/>
    <col min="14" max="14" width="0" style="1" hidden="1" customWidth="1"/>
    <col min="15" max="16384" width="9" style="1"/>
  </cols>
  <sheetData>
    <row r="1" spans="1:14" ht="18" customHeight="1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27"/>
      <c r="N1" s="27"/>
    </row>
    <row r="2" spans="1:14" ht="18.75">
      <c r="A2" s="135" t="s">
        <v>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28"/>
      <c r="N2" s="28"/>
    </row>
    <row r="3" spans="1:14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8.75">
      <c r="A4" s="2"/>
      <c r="B4" s="2"/>
      <c r="C4" s="2"/>
      <c r="D4" s="2"/>
      <c r="E4" s="2"/>
      <c r="F4" s="2"/>
      <c r="G4" s="2"/>
      <c r="H4" s="2"/>
      <c r="K4" s="29" t="s">
        <v>65</v>
      </c>
      <c r="L4" s="2"/>
      <c r="M4" s="2"/>
      <c r="N4" s="2"/>
    </row>
    <row r="5" spans="1:14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11</v>
      </c>
      <c r="K5" s="3" t="s">
        <v>12</v>
      </c>
      <c r="L5" s="3" t="s">
        <v>13</v>
      </c>
    </row>
    <row r="6" spans="1:14">
      <c r="A6" s="136" t="s">
        <v>14</v>
      </c>
      <c r="B6" s="4">
        <v>1</v>
      </c>
      <c r="C6" s="140" t="s">
        <v>23</v>
      </c>
      <c r="D6" s="140">
        <v>20240207005</v>
      </c>
      <c r="E6" s="140" t="s">
        <v>24</v>
      </c>
      <c r="F6" s="6"/>
      <c r="G6" s="7" t="s">
        <v>25</v>
      </c>
      <c r="H6" s="4"/>
      <c r="I6" s="36"/>
      <c r="J6" s="31">
        <f>109940-35393-9121-4389-32874+50000-15398-10920-16080</f>
        <v>35765</v>
      </c>
      <c r="K6" s="6" t="s">
        <v>19</v>
      </c>
      <c r="L6" s="25"/>
    </row>
    <row r="7" spans="1:14">
      <c r="A7" s="137"/>
      <c r="B7" s="4">
        <v>2</v>
      </c>
      <c r="C7" s="141"/>
      <c r="D7" s="141"/>
      <c r="E7" s="141"/>
      <c r="F7" s="6"/>
      <c r="G7" s="8" t="s">
        <v>27</v>
      </c>
      <c r="H7" s="4"/>
      <c r="I7" s="36"/>
      <c r="J7" s="31">
        <f>104549-27382-43334+50000-35605</f>
        <v>48228</v>
      </c>
      <c r="K7" s="6" t="s">
        <v>19</v>
      </c>
      <c r="L7" s="25"/>
    </row>
    <row r="8" spans="1:14">
      <c r="A8" s="137"/>
      <c r="B8" s="4">
        <v>3</v>
      </c>
      <c r="C8" s="141"/>
      <c r="D8" s="141"/>
      <c r="E8" s="141"/>
      <c r="F8" s="6"/>
      <c r="G8" s="6" t="s">
        <v>17</v>
      </c>
      <c r="H8" s="4"/>
      <c r="I8" s="36"/>
      <c r="J8" s="31">
        <f>93922-53172-40084+50000</f>
        <v>50666</v>
      </c>
      <c r="K8" s="6" t="s">
        <v>19</v>
      </c>
      <c r="L8" s="25"/>
    </row>
    <row r="9" spans="1:14" ht="15.75" thickBot="1">
      <c r="A9" s="137"/>
      <c r="B9" s="4">
        <v>4</v>
      </c>
      <c r="C9" s="142"/>
      <c r="D9" s="142"/>
      <c r="E9" s="142"/>
      <c r="F9" s="6"/>
      <c r="G9" s="4" t="s">
        <v>28</v>
      </c>
      <c r="H9" s="4"/>
      <c r="I9" s="36"/>
      <c r="J9" s="31">
        <f>83923-14053-33831+50000-17433</f>
        <v>68606</v>
      </c>
      <c r="K9" s="6" t="s">
        <v>19</v>
      </c>
      <c r="L9" s="25"/>
    </row>
    <row r="10" spans="1:14">
      <c r="A10" s="137"/>
      <c r="B10" s="4">
        <v>5</v>
      </c>
      <c r="C10" s="154" t="s">
        <v>15</v>
      </c>
      <c r="D10" s="6">
        <v>20240124003</v>
      </c>
      <c r="E10" s="6" t="s">
        <v>48</v>
      </c>
      <c r="F10" s="16">
        <v>0.91500000000000004</v>
      </c>
      <c r="G10" s="141" t="s">
        <v>17</v>
      </c>
      <c r="H10" s="4"/>
      <c r="I10" s="36"/>
      <c r="J10" s="144">
        <f>67181-15906+37900</f>
        <v>89175</v>
      </c>
      <c r="K10" s="6" t="s">
        <v>19</v>
      </c>
      <c r="L10" s="25"/>
    </row>
    <row r="11" spans="1:14">
      <c r="A11" s="137"/>
      <c r="B11" s="4">
        <v>6</v>
      </c>
      <c r="C11" s="155"/>
      <c r="D11" s="8">
        <v>20240124006</v>
      </c>
      <c r="E11" s="10" t="s">
        <v>48</v>
      </c>
      <c r="F11" s="6">
        <v>1.83</v>
      </c>
      <c r="G11" s="142"/>
      <c r="H11" s="4"/>
      <c r="I11" s="36"/>
      <c r="J11" s="146"/>
      <c r="K11" s="6" t="s">
        <v>19</v>
      </c>
      <c r="L11" s="25"/>
    </row>
    <row r="12" spans="1:14">
      <c r="A12" s="137"/>
      <c r="B12" s="4">
        <v>7</v>
      </c>
      <c r="C12" s="155"/>
      <c r="D12" s="6">
        <v>20240124003</v>
      </c>
      <c r="E12" s="6" t="s">
        <v>48</v>
      </c>
      <c r="F12" s="6">
        <v>3.05</v>
      </c>
      <c r="G12" s="140" t="s">
        <v>22</v>
      </c>
      <c r="H12" s="55"/>
      <c r="I12" s="31"/>
      <c r="J12" s="144">
        <f>75245-49729+37900</f>
        <v>63416</v>
      </c>
      <c r="K12" s="4" t="s">
        <v>19</v>
      </c>
      <c r="L12" s="25"/>
    </row>
    <row r="13" spans="1:14" ht="15.75" thickBot="1">
      <c r="A13" s="137"/>
      <c r="B13" s="4">
        <v>8</v>
      </c>
      <c r="C13" s="155"/>
      <c r="D13" s="8">
        <v>20240124006</v>
      </c>
      <c r="E13" s="10" t="s">
        <v>48</v>
      </c>
      <c r="F13" s="6">
        <v>0.91500000000000004</v>
      </c>
      <c r="G13" s="142"/>
      <c r="H13" s="55"/>
      <c r="I13" s="31"/>
      <c r="J13" s="146"/>
      <c r="K13" s="4" t="s">
        <v>19</v>
      </c>
      <c r="L13" s="25"/>
    </row>
    <row r="14" spans="1:14">
      <c r="A14" s="137"/>
      <c r="B14" s="4">
        <v>9</v>
      </c>
      <c r="C14" s="155"/>
      <c r="D14" s="6">
        <v>20240124003</v>
      </c>
      <c r="E14" s="6" t="s">
        <v>48</v>
      </c>
      <c r="F14" s="16">
        <v>0.91500000000000004</v>
      </c>
      <c r="G14" s="141" t="s">
        <v>25</v>
      </c>
      <c r="H14" s="14"/>
      <c r="I14" s="56"/>
      <c r="J14" s="145">
        <f>39472-15663-33423+37900</f>
        <v>28286</v>
      </c>
      <c r="K14" s="4" t="s">
        <v>19</v>
      </c>
      <c r="L14" s="25"/>
    </row>
    <row r="15" spans="1:14">
      <c r="A15" s="137"/>
      <c r="B15" s="4">
        <v>10</v>
      </c>
      <c r="C15" s="155"/>
      <c r="D15" s="8">
        <v>20240124006</v>
      </c>
      <c r="E15" s="10" t="s">
        <v>48</v>
      </c>
      <c r="F15" s="6">
        <v>1.83</v>
      </c>
      <c r="G15" s="142"/>
      <c r="H15" s="4"/>
      <c r="I15" s="36"/>
      <c r="J15" s="146"/>
      <c r="K15" s="4" t="s">
        <v>19</v>
      </c>
      <c r="L15" s="25"/>
    </row>
    <row r="16" spans="1:14">
      <c r="A16" s="137"/>
      <c r="B16" s="4">
        <v>11</v>
      </c>
      <c r="C16" s="155"/>
      <c r="D16" s="6">
        <v>20240124003</v>
      </c>
      <c r="E16" s="6" t="s">
        <v>48</v>
      </c>
      <c r="F16" s="6">
        <v>3.05</v>
      </c>
      <c r="G16" s="140" t="s">
        <v>27</v>
      </c>
      <c r="H16" s="4"/>
      <c r="I16" s="36"/>
      <c r="J16" s="144">
        <f>68792-39075-28617+37900</f>
        <v>39000</v>
      </c>
      <c r="K16" s="4" t="s">
        <v>19</v>
      </c>
      <c r="L16" s="25"/>
    </row>
    <row r="17" spans="1:12">
      <c r="A17" s="137"/>
      <c r="B17" s="4">
        <v>12</v>
      </c>
      <c r="C17" s="156"/>
      <c r="D17" s="8">
        <v>20240124006</v>
      </c>
      <c r="E17" s="10" t="s">
        <v>48</v>
      </c>
      <c r="F17" s="6"/>
      <c r="G17" s="141"/>
      <c r="H17" s="6"/>
      <c r="I17" s="30"/>
      <c r="J17" s="145"/>
      <c r="K17" s="4" t="s">
        <v>19</v>
      </c>
      <c r="L17" s="39"/>
    </row>
    <row r="18" spans="1:12" ht="15.75" thickBot="1">
      <c r="A18" s="138"/>
      <c r="B18" s="11">
        <v>13</v>
      </c>
      <c r="C18" s="72"/>
      <c r="D18" s="11">
        <v>20240130001</v>
      </c>
      <c r="E18" s="11" t="s">
        <v>46</v>
      </c>
      <c r="F18" s="11">
        <v>1.83</v>
      </c>
      <c r="G18" s="73" t="s">
        <v>17</v>
      </c>
      <c r="H18" s="11"/>
      <c r="I18" s="41"/>
      <c r="J18" s="74">
        <v>92335</v>
      </c>
      <c r="K18" s="11" t="s">
        <v>19</v>
      </c>
      <c r="L18" s="18"/>
    </row>
    <row r="19" spans="1:12">
      <c r="A19" s="139" t="s">
        <v>29</v>
      </c>
      <c r="B19" s="14">
        <v>1</v>
      </c>
      <c r="C19" s="71"/>
      <c r="D19" s="20"/>
      <c r="E19" s="20"/>
      <c r="F19" s="20"/>
      <c r="G19" s="75"/>
      <c r="H19" s="14"/>
      <c r="I19" s="56"/>
      <c r="J19" s="76"/>
      <c r="K19" s="20"/>
      <c r="L19" s="35"/>
    </row>
    <row r="20" spans="1:12">
      <c r="A20" s="137"/>
      <c r="B20" s="4">
        <v>2</v>
      </c>
      <c r="C20" s="5"/>
      <c r="D20" s="8"/>
      <c r="E20" s="10"/>
      <c r="F20" s="6"/>
      <c r="G20" s="55"/>
      <c r="H20" s="4"/>
      <c r="I20" s="36"/>
      <c r="J20" s="78"/>
      <c r="K20" s="6"/>
      <c r="L20" s="25"/>
    </row>
    <row r="21" spans="1:12">
      <c r="A21" s="137"/>
      <c r="B21" s="4">
        <v>3</v>
      </c>
      <c r="C21" s="5"/>
      <c r="D21" s="6"/>
      <c r="E21" s="6"/>
      <c r="F21" s="6"/>
      <c r="G21" s="55"/>
      <c r="H21" s="4"/>
      <c r="I21" s="36"/>
      <c r="J21" s="78"/>
      <c r="K21" s="6"/>
      <c r="L21" s="25"/>
    </row>
    <row r="22" spans="1:12">
      <c r="A22" s="137"/>
      <c r="B22" s="4">
        <v>4</v>
      </c>
      <c r="C22" s="5"/>
      <c r="D22" s="8"/>
      <c r="E22" s="10"/>
      <c r="F22" s="6"/>
      <c r="G22" s="55"/>
      <c r="H22" s="4"/>
      <c r="I22" s="36"/>
      <c r="J22" s="78"/>
      <c r="K22" s="6"/>
      <c r="L22" s="25"/>
    </row>
    <row r="23" spans="1:12">
      <c r="A23" s="137"/>
      <c r="B23" s="4">
        <v>5</v>
      </c>
      <c r="C23" s="5"/>
      <c r="D23" s="4"/>
      <c r="E23" s="4"/>
      <c r="F23" s="6"/>
      <c r="G23" s="89"/>
      <c r="H23" s="4"/>
      <c r="I23" s="36"/>
      <c r="J23" s="31"/>
      <c r="K23" s="6"/>
      <c r="L23" s="25"/>
    </row>
    <row r="24" spans="1:12">
      <c r="A24" s="137"/>
      <c r="B24" s="4">
        <v>6</v>
      </c>
      <c r="C24" s="77"/>
      <c r="D24" s="6"/>
      <c r="E24" s="55"/>
      <c r="F24" s="6"/>
      <c r="G24" s="55"/>
      <c r="H24" s="4"/>
      <c r="I24" s="36"/>
      <c r="J24" s="78"/>
      <c r="K24" s="55"/>
      <c r="L24" s="25"/>
    </row>
    <row r="25" spans="1:12">
      <c r="A25" s="137"/>
      <c r="B25" s="4">
        <v>7</v>
      </c>
      <c r="C25" s="77"/>
      <c r="D25" s="4"/>
      <c r="E25" s="55"/>
      <c r="F25" s="4"/>
      <c r="G25" s="55"/>
      <c r="H25" s="4"/>
      <c r="I25" s="36"/>
      <c r="J25" s="78"/>
      <c r="K25" s="55"/>
      <c r="L25" s="25"/>
    </row>
    <row r="26" spans="1:12">
      <c r="A26" s="137"/>
      <c r="B26" s="4">
        <v>8</v>
      </c>
      <c r="C26" s="4"/>
      <c r="D26" s="4"/>
      <c r="E26" s="4"/>
      <c r="F26" s="4"/>
      <c r="G26" s="4"/>
      <c r="H26" s="4"/>
      <c r="I26" s="36"/>
      <c r="J26" s="36"/>
      <c r="K26" s="4"/>
      <c r="L26" s="25"/>
    </row>
    <row r="27" spans="1:12">
      <c r="A27" s="137"/>
      <c r="B27" s="4">
        <v>9</v>
      </c>
      <c r="C27" s="4"/>
      <c r="D27" s="4"/>
      <c r="E27" s="4"/>
      <c r="F27" s="4"/>
      <c r="G27" s="4"/>
      <c r="H27" s="4"/>
      <c r="I27" s="36"/>
      <c r="J27" s="36"/>
      <c r="K27" s="4"/>
      <c r="L27" s="25"/>
    </row>
    <row r="28" spans="1:12">
      <c r="A28" s="137"/>
      <c r="B28" s="4">
        <v>10</v>
      </c>
      <c r="C28" s="4"/>
      <c r="D28" s="89"/>
      <c r="E28" s="4"/>
      <c r="F28" s="4"/>
      <c r="G28" s="4"/>
      <c r="H28" s="4"/>
      <c r="I28" s="37"/>
      <c r="J28" s="37"/>
      <c r="K28" s="4"/>
      <c r="L28" s="25"/>
    </row>
    <row r="29" spans="1:12">
      <c r="A29" s="137"/>
      <c r="B29" s="4">
        <v>11</v>
      </c>
      <c r="C29" s="4"/>
      <c r="D29" s="4"/>
      <c r="E29" s="4"/>
      <c r="F29" s="4"/>
      <c r="G29" s="4"/>
      <c r="H29" s="4"/>
      <c r="I29" s="36"/>
      <c r="J29" s="36"/>
      <c r="K29" s="4"/>
      <c r="L29" s="25"/>
    </row>
    <row r="30" spans="1:12">
      <c r="A30" s="137"/>
      <c r="B30" s="4">
        <v>12</v>
      </c>
      <c r="C30" s="6"/>
      <c r="D30" s="6"/>
      <c r="E30" s="6"/>
      <c r="F30" s="6"/>
      <c r="G30" s="6"/>
      <c r="H30" s="6"/>
      <c r="I30" s="30"/>
      <c r="J30" s="30"/>
      <c r="K30" s="6"/>
      <c r="L30" s="39"/>
    </row>
    <row r="31" spans="1:12" ht="15.75" thickBot="1">
      <c r="A31" s="138"/>
      <c r="B31" s="11">
        <v>13</v>
      </c>
      <c r="C31" s="18"/>
      <c r="D31" s="18"/>
      <c r="E31" s="18"/>
      <c r="F31" s="18"/>
      <c r="G31" s="18"/>
      <c r="H31" s="18"/>
      <c r="I31" s="38"/>
      <c r="J31" s="38"/>
      <c r="K31" s="18"/>
      <c r="L31" s="18"/>
    </row>
    <row r="32" spans="1:12">
      <c r="A32" s="137" t="s">
        <v>31</v>
      </c>
      <c r="B32" s="14">
        <v>1</v>
      </c>
      <c r="C32" s="143" t="s">
        <v>23</v>
      </c>
      <c r="D32" s="143">
        <v>20240206022</v>
      </c>
      <c r="E32" s="143" t="s">
        <v>40</v>
      </c>
      <c r="F32" s="88"/>
      <c r="G32" s="14" t="s">
        <v>25</v>
      </c>
      <c r="H32" s="88" t="s">
        <v>33</v>
      </c>
      <c r="I32" s="56">
        <f t="shared" ref="I32:I37" si="0">95877*$F$32</f>
        <v>0</v>
      </c>
      <c r="J32" s="56">
        <f>110969-30971-26814-20779-33630+47700</f>
        <v>46475</v>
      </c>
      <c r="K32" s="14" t="s">
        <v>19</v>
      </c>
      <c r="L32" s="35"/>
    </row>
    <row r="33" spans="1:12">
      <c r="A33" s="137"/>
      <c r="B33" s="14">
        <v>2</v>
      </c>
      <c r="C33" s="141"/>
      <c r="D33" s="141"/>
      <c r="E33" s="141"/>
      <c r="F33" s="89"/>
      <c r="G33" s="10" t="s">
        <v>17</v>
      </c>
      <c r="H33" s="89"/>
      <c r="I33" s="36">
        <f t="shared" si="0"/>
        <v>0</v>
      </c>
      <c r="J33" s="36">
        <f>79637-31420-31496+47700</f>
        <v>64421</v>
      </c>
      <c r="K33" s="4" t="s">
        <v>19</v>
      </c>
      <c r="L33" s="25"/>
    </row>
    <row r="34" spans="1:12">
      <c r="A34" s="137"/>
      <c r="B34" s="14">
        <v>3</v>
      </c>
      <c r="C34" s="141"/>
      <c r="D34" s="141"/>
      <c r="E34" s="141"/>
      <c r="F34" s="87"/>
      <c r="G34" s="6" t="s">
        <v>55</v>
      </c>
      <c r="H34" s="87"/>
      <c r="I34" s="30">
        <f t="shared" si="0"/>
        <v>0</v>
      </c>
      <c r="J34" s="30">
        <f>112676-37832-35233-30193-11499+47700</f>
        <v>45619</v>
      </c>
      <c r="K34" s="6" t="s">
        <v>19</v>
      </c>
      <c r="L34" s="39"/>
    </row>
    <row r="35" spans="1:12">
      <c r="A35" s="137"/>
      <c r="B35" s="14">
        <v>4</v>
      </c>
      <c r="C35" s="157" t="s">
        <v>23</v>
      </c>
      <c r="D35" s="157">
        <v>20240122002</v>
      </c>
      <c r="E35" s="157" t="s">
        <v>32</v>
      </c>
      <c r="F35" s="157">
        <v>1.59</v>
      </c>
      <c r="G35" s="4" t="s">
        <v>25</v>
      </c>
      <c r="H35" s="157" t="s">
        <v>33</v>
      </c>
      <c r="I35" s="36">
        <f t="shared" si="0"/>
        <v>0</v>
      </c>
      <c r="J35" s="36">
        <f>245453-50720-40502-37812-103493+80000</f>
        <v>92926</v>
      </c>
      <c r="K35" s="4" t="s">
        <v>19</v>
      </c>
      <c r="L35" s="25"/>
    </row>
    <row r="36" spans="1:12">
      <c r="A36" s="137"/>
      <c r="B36" s="14">
        <v>5</v>
      </c>
      <c r="C36" s="157"/>
      <c r="D36" s="157"/>
      <c r="E36" s="157"/>
      <c r="F36" s="157"/>
      <c r="G36" s="10" t="s">
        <v>27</v>
      </c>
      <c r="H36" s="157"/>
      <c r="I36" s="36">
        <f t="shared" si="0"/>
        <v>0</v>
      </c>
      <c r="J36" s="36">
        <f>216639-31237-13884-20263-16621-52209-32441-23338+80000</f>
        <v>106646</v>
      </c>
      <c r="K36" s="4" t="s">
        <v>19</v>
      </c>
      <c r="L36" s="25"/>
    </row>
    <row r="37" spans="1:12">
      <c r="A37" s="137"/>
      <c r="B37" s="14">
        <v>6</v>
      </c>
      <c r="C37" s="157"/>
      <c r="D37" s="157"/>
      <c r="E37" s="157"/>
      <c r="F37" s="157"/>
      <c r="G37" s="4" t="s">
        <v>17</v>
      </c>
      <c r="H37" s="157"/>
      <c r="I37" s="36">
        <f t="shared" si="0"/>
        <v>0</v>
      </c>
      <c r="J37" s="36">
        <f>108872-21179-33630-34453-20357+80000</f>
        <v>79253</v>
      </c>
      <c r="K37" s="4" t="s">
        <v>19</v>
      </c>
      <c r="L37" s="25"/>
    </row>
    <row r="38" spans="1:12">
      <c r="A38" s="137"/>
      <c r="B38" s="14">
        <v>7</v>
      </c>
      <c r="C38" s="140" t="s">
        <v>37</v>
      </c>
      <c r="D38" s="140">
        <v>20240217007</v>
      </c>
      <c r="E38" s="154" t="s">
        <v>42</v>
      </c>
      <c r="F38" s="21"/>
      <c r="G38" s="4" t="s">
        <v>25</v>
      </c>
      <c r="H38" s="21"/>
      <c r="I38" s="21"/>
      <c r="J38" s="31">
        <v>15750</v>
      </c>
      <c r="K38" s="6" t="s">
        <v>19</v>
      </c>
      <c r="L38" s="25"/>
    </row>
    <row r="39" spans="1:12">
      <c r="A39" s="137"/>
      <c r="B39" s="14">
        <v>8</v>
      </c>
      <c r="C39" s="141"/>
      <c r="D39" s="141"/>
      <c r="E39" s="155"/>
      <c r="F39" s="6"/>
      <c r="G39" s="6" t="s">
        <v>28</v>
      </c>
      <c r="H39" s="6"/>
      <c r="I39" s="30"/>
      <c r="J39" s="31">
        <v>15750</v>
      </c>
      <c r="K39" s="6" t="s">
        <v>19</v>
      </c>
      <c r="L39" s="25"/>
    </row>
    <row r="40" spans="1:12">
      <c r="A40" s="137"/>
      <c r="B40" s="14">
        <v>9</v>
      </c>
      <c r="C40" s="141"/>
      <c r="D40" s="141"/>
      <c r="E40" s="155"/>
      <c r="F40" s="21"/>
      <c r="G40" s="4" t="s">
        <v>17</v>
      </c>
      <c r="H40" s="21"/>
      <c r="I40" s="21"/>
      <c r="J40" s="31">
        <v>15750</v>
      </c>
      <c r="K40" s="6" t="s">
        <v>19</v>
      </c>
      <c r="L40" s="25"/>
    </row>
    <row r="41" spans="1:12">
      <c r="A41" s="137"/>
      <c r="B41" s="14">
        <v>10</v>
      </c>
      <c r="C41" s="142"/>
      <c r="D41" s="142"/>
      <c r="E41" s="156"/>
      <c r="F41" s="6"/>
      <c r="G41" s="6" t="s">
        <v>56</v>
      </c>
      <c r="H41" s="6"/>
      <c r="I41" s="30"/>
      <c r="J41" s="31">
        <v>15750</v>
      </c>
      <c r="K41" s="6" t="s">
        <v>19</v>
      </c>
      <c r="L41" s="25"/>
    </row>
    <row r="42" spans="1:12">
      <c r="A42" s="137"/>
      <c r="B42" s="14">
        <v>11</v>
      </c>
      <c r="C42" s="154" t="s">
        <v>23</v>
      </c>
      <c r="D42" s="6">
        <v>20240111008</v>
      </c>
      <c r="E42" s="140" t="s">
        <v>44</v>
      </c>
      <c r="F42" s="6">
        <v>3.05</v>
      </c>
      <c r="G42" s="140" t="s">
        <v>17</v>
      </c>
      <c r="H42" s="4"/>
      <c r="I42" s="36"/>
      <c r="J42" s="144">
        <f>64219-29675</f>
        <v>34544</v>
      </c>
      <c r="K42" s="140" t="s">
        <v>19</v>
      </c>
      <c r="L42" s="25"/>
    </row>
    <row r="43" spans="1:12">
      <c r="A43" s="137"/>
      <c r="B43" s="14">
        <v>12</v>
      </c>
      <c r="C43" s="156"/>
      <c r="D43" s="4">
        <v>20240207011</v>
      </c>
      <c r="E43" s="142"/>
      <c r="F43" s="4"/>
      <c r="G43" s="142"/>
      <c r="H43" s="4"/>
      <c r="I43" s="36"/>
      <c r="J43" s="146"/>
      <c r="K43" s="142"/>
      <c r="L43" s="39"/>
    </row>
    <row r="44" spans="1:12" ht="15.75" thickBot="1">
      <c r="A44" s="138"/>
      <c r="B44" s="11">
        <v>13</v>
      </c>
      <c r="C44" s="11"/>
      <c r="D44" s="11"/>
      <c r="E44" s="11"/>
      <c r="F44" s="11"/>
      <c r="G44" s="11"/>
      <c r="H44" s="11"/>
      <c r="I44" s="41"/>
      <c r="J44" s="41"/>
      <c r="K44" s="11"/>
      <c r="L44" s="18"/>
    </row>
    <row r="45" spans="1:12">
      <c r="A45" s="139" t="s">
        <v>34</v>
      </c>
      <c r="B45" s="14">
        <v>1</v>
      </c>
      <c r="C45" s="143" t="s">
        <v>37</v>
      </c>
      <c r="D45" s="143">
        <v>20240217007</v>
      </c>
      <c r="E45" s="143" t="s">
        <v>38</v>
      </c>
      <c r="F45" s="20"/>
      <c r="G45" s="20" t="s">
        <v>57</v>
      </c>
      <c r="H45" s="14"/>
      <c r="I45" s="42"/>
      <c r="J45" s="42">
        <f>78750-27125</f>
        <v>51625</v>
      </c>
      <c r="K45" s="6" t="s">
        <v>19</v>
      </c>
      <c r="L45" s="35"/>
    </row>
    <row r="46" spans="1:12">
      <c r="A46" s="137"/>
      <c r="B46" s="14">
        <v>2</v>
      </c>
      <c r="C46" s="142"/>
      <c r="D46" s="142"/>
      <c r="E46" s="142"/>
      <c r="F46" s="6"/>
      <c r="G46" s="6" t="s">
        <v>17</v>
      </c>
      <c r="H46" s="6"/>
      <c r="I46" s="30"/>
      <c r="J46" s="30">
        <f>78750-4151</f>
        <v>74599</v>
      </c>
      <c r="K46" s="6" t="s">
        <v>19</v>
      </c>
      <c r="L46" s="25"/>
    </row>
    <row r="47" spans="1:12">
      <c r="A47" s="137"/>
      <c r="B47" s="14">
        <v>3</v>
      </c>
      <c r="C47" s="6"/>
      <c r="D47" s="6"/>
      <c r="E47" s="6"/>
      <c r="F47" s="6"/>
      <c r="G47" s="6"/>
      <c r="H47" s="6"/>
      <c r="I47" s="30"/>
      <c r="J47" s="30"/>
      <c r="K47" s="4"/>
      <c r="L47" s="25"/>
    </row>
    <row r="48" spans="1:12">
      <c r="A48" s="137"/>
      <c r="B48" s="14">
        <v>4</v>
      </c>
      <c r="C48" s="6"/>
      <c r="D48" s="6"/>
      <c r="E48" s="6"/>
      <c r="F48" s="6"/>
      <c r="G48" s="6"/>
      <c r="H48" s="6"/>
      <c r="I48" s="30"/>
      <c r="J48" s="30"/>
      <c r="K48" s="4"/>
      <c r="L48" s="25"/>
    </row>
    <row r="49" spans="1:12">
      <c r="A49" s="137"/>
      <c r="B49" s="14">
        <v>5</v>
      </c>
      <c r="C49" s="22"/>
      <c r="D49" s="4"/>
      <c r="E49" s="4"/>
      <c r="F49" s="4"/>
      <c r="G49" s="4"/>
      <c r="H49" s="4"/>
      <c r="I49" s="36"/>
      <c r="J49" s="36"/>
      <c r="K49" s="4"/>
      <c r="L49" s="25"/>
    </row>
    <row r="50" spans="1:12">
      <c r="A50" s="137"/>
      <c r="B50" s="14">
        <v>6</v>
      </c>
      <c r="C50" s="22"/>
      <c r="D50" s="10"/>
      <c r="E50" s="4"/>
      <c r="F50" s="4"/>
      <c r="G50" s="4"/>
      <c r="H50" s="4"/>
      <c r="I50" s="40"/>
      <c r="J50" s="40"/>
      <c r="K50" s="4"/>
      <c r="L50" s="25"/>
    </row>
    <row r="51" spans="1:12">
      <c r="A51" s="137"/>
      <c r="B51" s="14">
        <v>7</v>
      </c>
      <c r="C51" s="22"/>
      <c r="D51" s="10"/>
      <c r="E51" s="4"/>
      <c r="F51" s="4"/>
      <c r="G51" s="4"/>
      <c r="H51" s="4"/>
      <c r="I51" s="40"/>
      <c r="J51" s="40"/>
      <c r="K51" s="4"/>
      <c r="L51" s="25"/>
    </row>
    <row r="52" spans="1:12">
      <c r="A52" s="137"/>
      <c r="B52" s="14">
        <v>8</v>
      </c>
      <c r="C52" s="22"/>
      <c r="D52" s="10"/>
      <c r="E52" s="4"/>
      <c r="F52" s="4"/>
      <c r="G52" s="4"/>
      <c r="H52" s="4"/>
      <c r="I52" s="40"/>
      <c r="J52" s="40"/>
      <c r="K52" s="4"/>
      <c r="L52" s="25"/>
    </row>
    <row r="53" spans="1:12">
      <c r="A53" s="137"/>
      <c r="B53" s="14">
        <v>9</v>
      </c>
      <c r="C53" s="22"/>
      <c r="D53" s="10"/>
      <c r="E53" s="4"/>
      <c r="F53" s="4"/>
      <c r="G53" s="4"/>
      <c r="H53" s="4"/>
      <c r="I53" s="40"/>
      <c r="J53" s="40"/>
      <c r="K53" s="4"/>
      <c r="L53" s="25"/>
    </row>
    <row r="54" spans="1:12">
      <c r="A54" s="137"/>
      <c r="B54" s="14">
        <v>10</v>
      </c>
      <c r="C54" s="22"/>
      <c r="D54" s="10"/>
      <c r="E54" s="4"/>
      <c r="F54" s="4"/>
      <c r="G54" s="4"/>
      <c r="H54" s="4"/>
      <c r="I54" s="40"/>
      <c r="J54" s="40"/>
      <c r="K54" s="4"/>
      <c r="L54" s="25"/>
    </row>
    <row r="55" spans="1:12">
      <c r="A55" s="137"/>
      <c r="B55" s="14">
        <v>11</v>
      </c>
      <c r="C55" s="4"/>
      <c r="D55" s="25"/>
      <c r="E55" s="4"/>
      <c r="F55" s="4"/>
      <c r="G55" s="4"/>
      <c r="H55" s="4"/>
      <c r="I55" s="36"/>
      <c r="J55" s="36"/>
      <c r="K55" s="4"/>
      <c r="L55" s="25"/>
    </row>
    <row r="56" spans="1:12" ht="15.75" thickBot="1">
      <c r="A56" s="138"/>
      <c r="B56" s="11">
        <v>12</v>
      </c>
      <c r="C56" s="11"/>
      <c r="D56" s="11"/>
      <c r="E56" s="11"/>
      <c r="F56" s="11"/>
      <c r="G56" s="11"/>
      <c r="H56" s="11"/>
      <c r="I56" s="41"/>
      <c r="J56" s="41"/>
      <c r="K56" s="11"/>
      <c r="L56" s="18"/>
    </row>
    <row r="57" spans="1:12" ht="15" customHeight="1">
      <c r="A57" s="148" t="s">
        <v>35</v>
      </c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</row>
    <row r="58" spans="1:12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</row>
    <row r="59" spans="1:12" ht="15" customHeight="1">
      <c r="A59" s="150" t="s">
        <v>36</v>
      </c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</row>
    <row r="60" spans="1:12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</row>
    <row r="61" spans="1:12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</row>
    <row r="62" spans="1:12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</row>
    <row r="63" spans="1:12" ht="16.5" customHeight="1"/>
    <row r="116" ht="15" customHeight="1"/>
    <row r="117" ht="15" customHeight="1"/>
    <row r="118" ht="15" customHeight="1"/>
  </sheetData>
  <mergeCells count="39">
    <mergeCell ref="A57:L58"/>
    <mergeCell ref="A59:L61"/>
    <mergeCell ref="J42:J43"/>
    <mergeCell ref="K42:K43"/>
    <mergeCell ref="A45:A56"/>
    <mergeCell ref="C45:C46"/>
    <mergeCell ref="D45:D46"/>
    <mergeCell ref="E45:E46"/>
    <mergeCell ref="C42:C43"/>
    <mergeCell ref="E42:E43"/>
    <mergeCell ref="G42:G43"/>
    <mergeCell ref="A32:A44"/>
    <mergeCell ref="C32:C34"/>
    <mergeCell ref="D32:D34"/>
    <mergeCell ref="E32:E34"/>
    <mergeCell ref="F35:F37"/>
    <mergeCell ref="H35:H37"/>
    <mergeCell ref="C38:C41"/>
    <mergeCell ref="D38:D41"/>
    <mergeCell ref="E38:E41"/>
    <mergeCell ref="C35:C37"/>
    <mergeCell ref="D35:D37"/>
    <mergeCell ref="E35:E37"/>
    <mergeCell ref="A19:A31"/>
    <mergeCell ref="A1:L1"/>
    <mergeCell ref="A2:L2"/>
    <mergeCell ref="A6:A18"/>
    <mergeCell ref="C6:C9"/>
    <mergeCell ref="D6:D9"/>
    <mergeCell ref="E6:E9"/>
    <mergeCell ref="C10:C17"/>
    <mergeCell ref="G10:G11"/>
    <mergeCell ref="J10:J11"/>
    <mergeCell ref="G12:G13"/>
    <mergeCell ref="J12:J13"/>
    <mergeCell ref="G14:G15"/>
    <mergeCell ref="J14:J15"/>
    <mergeCell ref="G16:G17"/>
    <mergeCell ref="J16:J17"/>
  </mergeCells>
  <pageMargins left="0.70866141732283472" right="0.31496062992125984" top="0.31496062992125984" bottom="0.31496062992125984" header="0.31496062992125984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2.13</vt:lpstr>
      <vt:lpstr>2.19</vt:lpstr>
      <vt:lpstr>2.20</vt:lpstr>
      <vt:lpstr>2.21</vt:lpstr>
      <vt:lpstr>2.22</vt:lpstr>
      <vt:lpstr>2.23</vt:lpstr>
      <vt:lpstr>2.24</vt:lpstr>
      <vt:lpstr>2.26</vt:lpstr>
      <vt:lpstr>2.27</vt:lpstr>
      <vt:lpstr>2.29</vt:lpstr>
      <vt:lpstr>3.01</vt:lpstr>
      <vt:lpstr>3.04</vt:lpstr>
      <vt:lpstr>3.05</vt:lpstr>
      <vt:lpstr>3.06</vt:lpstr>
      <vt:lpstr>Sheet1</vt:lpstr>
      <vt:lpstr>Sheet2</vt:lpstr>
      <vt:lpstr>B</vt:lpstr>
      <vt:lpstr>B!Print_Area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cp:lastPrinted>2024-03-05T03:36:00Z</cp:lastPrinted>
  <dcterms:created xsi:type="dcterms:W3CDTF">2023-09-06T08:01:00Z</dcterms:created>
  <dcterms:modified xsi:type="dcterms:W3CDTF">2024-03-06T04:35:01Z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7D083A063A054EF89C5A88F6D5505E59_12</vt:lpwstr>
  </property>
  <property fmtid="{D5CDD505-2E9C-101B-9397-08002B2CF9AE}" pid="3" name="KSOProductBuildVer">
    <vt:lpwstr>2052-12.1.0.16120</vt:lpwstr>
  </property>
</Properties>
</file>