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276" firstSheet="8" activeTab="12"/>
  </bookViews>
  <sheets>
    <sheet name="2.21" sheetId="13" r:id="rId1"/>
    <sheet name="2.22" sheetId="12" r:id="rId2"/>
    <sheet name="2.23" sheetId="14" r:id="rId3"/>
    <sheet name="2.24" sheetId="15" r:id="rId4"/>
    <sheet name="2.26" sheetId="16" r:id="rId5"/>
    <sheet name="2.27" sheetId="17" r:id="rId6"/>
    <sheet name="2.29" sheetId="18" r:id="rId7"/>
    <sheet name="3.01" sheetId="19" r:id="rId8"/>
    <sheet name="3.05" sheetId="21" r:id="rId9"/>
    <sheet name="3.07" sheetId="22" r:id="rId10"/>
    <sheet name="3.12" sheetId="23" r:id="rId11"/>
    <sheet name="3.13" sheetId="24" r:id="rId12"/>
    <sheet name="3.14" sheetId="26" r:id="rId13"/>
  </sheets>
  <definedNames>
    <definedName name="_xlnm._FilterDatabase" localSheetId="0" hidden="1">'2.21'!$A$5:$J$53</definedName>
    <definedName name="_xlnm._FilterDatabase" localSheetId="1" hidden="1">'2.22'!$A$5:$J$53</definedName>
    <definedName name="_xlnm._FilterDatabase" localSheetId="2" hidden="1">'2.23'!$A$5:$J$53</definedName>
    <definedName name="_xlnm._FilterDatabase" localSheetId="3" hidden="1">'2.24'!$A$5:$J$53</definedName>
    <definedName name="_xlnm._FilterDatabase" localSheetId="4" hidden="1">'2.26'!$A$5:$J$53</definedName>
    <definedName name="_xlnm._FilterDatabase" localSheetId="5" hidden="1">'2.27'!$A$5:$J$53</definedName>
    <definedName name="_xlnm._FilterDatabase" localSheetId="6" hidden="1">'2.29'!$A$5:$J$53</definedName>
    <definedName name="_xlnm._FilterDatabase" localSheetId="7" hidden="1">'3.01'!$A$5:$J$53</definedName>
    <definedName name="_xlnm._FilterDatabase" localSheetId="8" hidden="1">'3.05'!$A$5:$J$58</definedName>
    <definedName name="_xlnm._FilterDatabase" localSheetId="9" hidden="1">'3.07'!$A$5:$J$58</definedName>
    <definedName name="_xlnm._FilterDatabase" localSheetId="10" hidden="1">'3.12'!$A$5:$J$58</definedName>
    <definedName name="_xlnm._FilterDatabase" localSheetId="11" hidden="1">'3.13'!$A$5:$J$58</definedName>
    <definedName name="_xlnm._FilterDatabase" localSheetId="12" hidden="1">'3.14'!$A$5:$J$58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6" l="1"/>
  <c r="I34" i="26"/>
  <c r="I9" i="26"/>
  <c r="L13" i="26" s="1"/>
  <c r="L53" i="26"/>
  <c r="L52" i="26"/>
  <c r="L51" i="26"/>
  <c r="L50" i="26"/>
  <c r="L49" i="26"/>
  <c r="L48" i="26"/>
  <c r="L47" i="26"/>
  <c r="L46" i="26"/>
  <c r="L45" i="26"/>
  <c r="L44" i="26"/>
  <c r="L42" i="26"/>
  <c r="I42" i="26"/>
  <c r="L43" i="26" s="1"/>
  <c r="L41" i="26"/>
  <c r="L40" i="26"/>
  <c r="L38" i="26"/>
  <c r="L36" i="26"/>
  <c r="L35" i="26"/>
  <c r="L34" i="26"/>
  <c r="L39" i="26"/>
  <c r="L33" i="26"/>
  <c r="I33" i="26"/>
  <c r="L32" i="26"/>
  <c r="I32" i="26"/>
  <c r="L37" i="26" s="1"/>
  <c r="I31" i="26"/>
  <c r="L30" i="26"/>
  <c r="I30" i="26"/>
  <c r="L31" i="26" s="1"/>
  <c r="L29" i="26"/>
  <c r="L28" i="26"/>
  <c r="L27" i="26"/>
  <c r="L26" i="26"/>
  <c r="L25" i="26"/>
  <c r="L24" i="26"/>
  <c r="L23" i="26"/>
  <c r="L22" i="26"/>
  <c r="L21" i="26"/>
  <c r="L20" i="26"/>
  <c r="L19" i="26"/>
  <c r="I14" i="26"/>
  <c r="L18" i="26" s="1"/>
  <c r="I13" i="26"/>
  <c r="L17" i="26" s="1"/>
  <c r="I12" i="26"/>
  <c r="L16" i="26" s="1"/>
  <c r="I11" i="26"/>
  <c r="L15" i="26" s="1"/>
  <c r="L10" i="26"/>
  <c r="I10" i="26"/>
  <c r="L14" i="26" s="1"/>
  <c r="L9" i="26"/>
  <c r="I8" i="26"/>
  <c r="L12" i="26" s="1"/>
  <c r="L7" i="26"/>
  <c r="I7" i="26"/>
  <c r="L11" i="26" s="1"/>
  <c r="L6" i="26"/>
  <c r="I6" i="26"/>
  <c r="L8" i="26" s="1"/>
  <c r="I34" i="24" l="1"/>
  <c r="I9" i="24"/>
  <c r="L53" i="24"/>
  <c r="L52" i="24"/>
  <c r="L51" i="24"/>
  <c r="L50" i="24"/>
  <c r="L49" i="24"/>
  <c r="L48" i="24"/>
  <c r="L47" i="24"/>
  <c r="L46" i="24"/>
  <c r="L45" i="24"/>
  <c r="L44" i="24"/>
  <c r="L42" i="24"/>
  <c r="I42" i="24"/>
  <c r="L43" i="24" s="1"/>
  <c r="L41" i="24"/>
  <c r="L40" i="24"/>
  <c r="L36" i="24"/>
  <c r="L35" i="24"/>
  <c r="L34" i="24"/>
  <c r="L39" i="24"/>
  <c r="L33" i="24"/>
  <c r="I33" i="24"/>
  <c r="L38" i="24" s="1"/>
  <c r="L32" i="24"/>
  <c r="I32" i="24"/>
  <c r="L37" i="24" s="1"/>
  <c r="L31" i="24"/>
  <c r="I31" i="24"/>
  <c r="L30" i="24"/>
  <c r="I30" i="24"/>
  <c r="L29" i="24"/>
  <c r="L28" i="24"/>
  <c r="L27" i="24"/>
  <c r="L26" i="24"/>
  <c r="L25" i="24"/>
  <c r="L24" i="24"/>
  <c r="L23" i="24"/>
  <c r="L22" i="24"/>
  <c r="L21" i="24"/>
  <c r="L20" i="24"/>
  <c r="L19" i="24"/>
  <c r="L16" i="24"/>
  <c r="I14" i="24"/>
  <c r="L18" i="24" s="1"/>
  <c r="I13" i="24"/>
  <c r="L17" i="24" s="1"/>
  <c r="I12" i="24"/>
  <c r="I11" i="24"/>
  <c r="L15" i="24" s="1"/>
  <c r="L10" i="24"/>
  <c r="I10" i="24"/>
  <c r="L14" i="24" s="1"/>
  <c r="L9" i="24"/>
  <c r="L13" i="24"/>
  <c r="I8" i="24"/>
  <c r="L12" i="24" s="1"/>
  <c r="L7" i="24"/>
  <c r="I7" i="24"/>
  <c r="L11" i="24" s="1"/>
  <c r="L6" i="24"/>
  <c r="I6" i="24"/>
  <c r="L8" i="24" s="1"/>
  <c r="I8" i="23" l="1"/>
  <c r="I9" i="23"/>
  <c r="I30" i="23"/>
  <c r="L31" i="23"/>
  <c r="I42" i="23"/>
  <c r="L13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6" i="23"/>
  <c r="I34" i="23"/>
  <c r="L39" i="23" s="1"/>
  <c r="I33" i="23"/>
  <c r="L38" i="23" s="1"/>
  <c r="L33" i="23"/>
  <c r="I32" i="23"/>
  <c r="L37" i="23" s="1"/>
  <c r="L35" i="23"/>
  <c r="I31" i="23"/>
  <c r="L32" i="23" s="1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34" i="23"/>
  <c r="L15" i="23"/>
  <c r="I14" i="23"/>
  <c r="I13" i="23"/>
  <c r="L17" i="23" s="1"/>
  <c r="I12" i="23"/>
  <c r="L16" i="23" s="1"/>
  <c r="I11" i="23"/>
  <c r="L11" i="23"/>
  <c r="I10" i="23"/>
  <c r="L14" i="23" s="1"/>
  <c r="L10" i="23"/>
  <c r="L9" i="23"/>
  <c r="L12" i="23"/>
  <c r="I7" i="23"/>
  <c r="L7" i="23"/>
  <c r="I6" i="23"/>
  <c r="L8" i="23" s="1"/>
  <c r="L6" i="23"/>
  <c r="I10" i="22" l="1"/>
  <c r="L13" i="22" s="1"/>
  <c r="I33" i="22"/>
  <c r="L37" i="22" s="1"/>
  <c r="L9" i="22"/>
  <c r="I17" i="22"/>
  <c r="I35" i="22"/>
  <c r="I6" i="22"/>
  <c r="L7" i="22" s="1"/>
  <c r="L53" i="22"/>
  <c r="L52" i="22"/>
  <c r="L51" i="22"/>
  <c r="L50" i="22"/>
  <c r="L49" i="22"/>
  <c r="L48" i="22"/>
  <c r="L47" i="22"/>
  <c r="L46" i="22"/>
  <c r="L45" i="22"/>
  <c r="L44" i="22"/>
  <c r="L43" i="22"/>
  <c r="L42" i="22"/>
  <c r="L41" i="22"/>
  <c r="L40" i="22"/>
  <c r="L39" i="22"/>
  <c r="L36" i="22"/>
  <c r="I34" i="22"/>
  <c r="L38" i="22" s="1"/>
  <c r="L33" i="22"/>
  <c r="I32" i="22"/>
  <c r="L35" i="22" s="1"/>
  <c r="I31" i="22"/>
  <c r="L32" i="22" s="1"/>
  <c r="L30" i="22"/>
  <c r="I30" i="22"/>
  <c r="L31" i="22" s="1"/>
  <c r="L29" i="22"/>
  <c r="L28" i="22"/>
  <c r="L27" i="22"/>
  <c r="L26" i="22"/>
  <c r="L25" i="22"/>
  <c r="L24" i="22"/>
  <c r="L23" i="22"/>
  <c r="L22" i="22"/>
  <c r="L21" i="22"/>
  <c r="L20" i="22"/>
  <c r="L19" i="22"/>
  <c r="L34" i="22"/>
  <c r="I15" i="22"/>
  <c r="L18" i="22" s="1"/>
  <c r="I14" i="22"/>
  <c r="L17" i="22" s="1"/>
  <c r="I13" i="22"/>
  <c r="L16" i="22" s="1"/>
  <c r="I12" i="22"/>
  <c r="L15" i="22" s="1"/>
  <c r="I11" i="22"/>
  <c r="L14" i="22" s="1"/>
  <c r="L10" i="22"/>
  <c r="I9" i="22"/>
  <c r="L12" i="22" s="1"/>
  <c r="I8" i="22"/>
  <c r="L11" i="22" s="1"/>
  <c r="I7" i="22"/>
  <c r="L8" i="22" s="1"/>
  <c r="L6" i="22"/>
  <c r="L53" i="21" l="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7" i="21"/>
  <c r="L36" i="21"/>
  <c r="L35" i="21"/>
  <c r="I35" i="21"/>
  <c r="L34" i="21"/>
  <c r="I34" i="21"/>
  <c r="L38" i="21" s="1"/>
  <c r="L33" i="21"/>
  <c r="I33" i="21"/>
  <c r="L32" i="21"/>
  <c r="I32" i="21"/>
  <c r="L31" i="21"/>
  <c r="I31" i="21"/>
  <c r="L30" i="21"/>
  <c r="I30" i="21"/>
  <c r="L29" i="21"/>
  <c r="L28" i="21"/>
  <c r="L27" i="21"/>
  <c r="L26" i="21"/>
  <c r="L25" i="21"/>
  <c r="L24" i="21"/>
  <c r="L23" i="21"/>
  <c r="L22" i="21"/>
  <c r="L21" i="21"/>
  <c r="L20" i="21"/>
  <c r="L19" i="21"/>
  <c r="I19" i="21"/>
  <c r="I18" i="21"/>
  <c r="I16" i="21"/>
  <c r="L18" i="21" s="1"/>
  <c r="I15" i="21"/>
  <c r="L17" i="21" s="1"/>
  <c r="I14" i="21"/>
  <c r="L16" i="21" s="1"/>
  <c r="I13" i="21"/>
  <c r="L15" i="21" s="1"/>
  <c r="I12" i="21"/>
  <c r="L14" i="21" s="1"/>
  <c r="I11" i="21"/>
  <c r="L13" i="21" s="1"/>
  <c r="L10" i="21"/>
  <c r="I10" i="21"/>
  <c r="L12" i="21" s="1"/>
  <c r="I9" i="21"/>
  <c r="L11" i="21" s="1"/>
  <c r="I8" i="21"/>
  <c r="L9" i="21" s="1"/>
  <c r="I7" i="21"/>
  <c r="L8" i="21" s="1"/>
  <c r="L6" i="21"/>
  <c r="I6" i="21"/>
  <c r="L7" i="21" s="1"/>
  <c r="I30" i="19" l="1"/>
  <c r="I9" i="19" l="1"/>
  <c r="I34" i="19" l="1"/>
  <c r="L36" i="19" s="1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I37" i="19"/>
  <c r="L39" i="19" s="1"/>
  <c r="I36" i="19"/>
  <c r="L38" i="19" s="1"/>
  <c r="L35" i="19"/>
  <c r="I35" i="19"/>
  <c r="L37" i="19" s="1"/>
  <c r="I33" i="19"/>
  <c r="I32" i="19"/>
  <c r="L32" i="19" s="1"/>
  <c r="L31" i="19"/>
  <c r="I31" i="19"/>
  <c r="L30" i="19"/>
  <c r="L29" i="19"/>
  <c r="L28" i="19"/>
  <c r="L27" i="19"/>
  <c r="L26" i="19"/>
  <c r="L25" i="19"/>
  <c r="L24" i="19"/>
  <c r="L23" i="19"/>
  <c r="L22" i="19"/>
  <c r="L21" i="19"/>
  <c r="L20" i="19"/>
  <c r="I20" i="19"/>
  <c r="L34" i="19" s="1"/>
  <c r="L19" i="19"/>
  <c r="I19" i="19"/>
  <c r="L33" i="19" s="1"/>
  <c r="L18" i="19"/>
  <c r="I17" i="19"/>
  <c r="L16" i="19"/>
  <c r="I16" i="19"/>
  <c r="L17" i="19" s="1"/>
  <c r="I15" i="19"/>
  <c r="L14" i="19"/>
  <c r="I14" i="19"/>
  <c r="L15" i="19" s="1"/>
  <c r="I13" i="19"/>
  <c r="L12" i="19"/>
  <c r="I12" i="19"/>
  <c r="L13" i="19" s="1"/>
  <c r="I11" i="19"/>
  <c r="L10" i="19"/>
  <c r="I10" i="19"/>
  <c r="L11" i="19" s="1"/>
  <c r="L8" i="19"/>
  <c r="I8" i="19"/>
  <c r="L9" i="19" s="1"/>
  <c r="I7" i="19"/>
  <c r="L6" i="19"/>
  <c r="I6" i="19"/>
  <c r="L7" i="19" s="1"/>
  <c r="I35" i="18" l="1"/>
  <c r="I8" i="18"/>
  <c r="L9" i="18" s="1"/>
  <c r="L6" i="18"/>
  <c r="I34" i="18"/>
  <c r="I30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7" i="18"/>
  <c r="I37" i="18"/>
  <c r="L36" i="18"/>
  <c r="I36" i="18"/>
  <c r="L38" i="18" s="1"/>
  <c r="L35" i="18"/>
  <c r="L34" i="18"/>
  <c r="L33" i="18"/>
  <c r="I33" i="18"/>
  <c r="L32" i="18"/>
  <c r="I32" i="18"/>
  <c r="L31" i="18"/>
  <c r="I31" i="18"/>
  <c r="L30" i="18"/>
  <c r="L29" i="18"/>
  <c r="L28" i="18"/>
  <c r="L27" i="18"/>
  <c r="L26" i="18"/>
  <c r="L25" i="18"/>
  <c r="L24" i="18"/>
  <c r="L23" i="18"/>
  <c r="L22" i="18"/>
  <c r="L21" i="18"/>
  <c r="I20" i="18"/>
  <c r="L20" i="18"/>
  <c r="I19" i="18"/>
  <c r="L19" i="18"/>
  <c r="I17" i="18"/>
  <c r="L18" i="18" s="1"/>
  <c r="I16" i="18"/>
  <c r="L17" i="18" s="1"/>
  <c r="I15" i="18"/>
  <c r="L16" i="18" s="1"/>
  <c r="I14" i="18"/>
  <c r="L15" i="18" s="1"/>
  <c r="I13" i="18"/>
  <c r="L14" i="18" s="1"/>
  <c r="I12" i="18"/>
  <c r="L13" i="18" s="1"/>
  <c r="I11" i="18"/>
  <c r="L12" i="18" s="1"/>
  <c r="I10" i="18"/>
  <c r="L11" i="18" s="1"/>
  <c r="I9" i="18"/>
  <c r="L10" i="18" s="1"/>
  <c r="I7" i="18"/>
  <c r="L8" i="18" s="1"/>
  <c r="I6" i="18"/>
  <c r="L7" i="18" s="1"/>
  <c r="I34" i="17" l="1"/>
  <c r="L36" i="17" s="1"/>
  <c r="I6" i="17"/>
  <c r="L6" i="17" s="1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I37" i="17"/>
  <c r="L38" i="17"/>
  <c r="I36" i="17"/>
  <c r="L37" i="17"/>
  <c r="I35" i="17"/>
  <c r="L35" i="17"/>
  <c r="I33" i="17"/>
  <c r="L34" i="17"/>
  <c r="I21" i="17"/>
  <c r="L33" i="17"/>
  <c r="I20" i="17"/>
  <c r="L32" i="17"/>
  <c r="I32" i="17"/>
  <c r="L31" i="17"/>
  <c r="I31" i="17"/>
  <c r="L30" i="17"/>
  <c r="I30" i="17"/>
  <c r="L29" i="17"/>
  <c r="L28" i="17"/>
  <c r="L27" i="17"/>
  <c r="L26" i="17"/>
  <c r="L25" i="17"/>
  <c r="L24" i="17"/>
  <c r="L23" i="17"/>
  <c r="L22" i="17"/>
  <c r="L21" i="17"/>
  <c r="L20" i="17"/>
  <c r="L19" i="17"/>
  <c r="I18" i="17"/>
  <c r="L18" i="17" s="1"/>
  <c r="I17" i="17"/>
  <c r="L17" i="17" s="1"/>
  <c r="I16" i="17"/>
  <c r="L16" i="17" s="1"/>
  <c r="I15" i="17"/>
  <c r="L15" i="17" s="1"/>
  <c r="I14" i="17"/>
  <c r="L14" i="17" s="1"/>
  <c r="I13" i="17"/>
  <c r="L13" i="17" s="1"/>
  <c r="I12" i="17"/>
  <c r="L12" i="17" s="1"/>
  <c r="I11" i="17"/>
  <c r="L11" i="17" s="1"/>
  <c r="I10" i="17"/>
  <c r="L10" i="17" s="1"/>
  <c r="I9" i="17"/>
  <c r="L9" i="17" s="1"/>
  <c r="I8" i="17"/>
  <c r="L8" i="17" s="1"/>
  <c r="I7" i="17"/>
  <c r="L7" i="17" s="1"/>
  <c r="I36" i="16" l="1"/>
  <c r="L7" i="16" l="1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7" i="15"/>
  <c r="I31" i="16"/>
  <c r="I6" i="16"/>
  <c r="L53" i="16" l="1"/>
  <c r="L52" i="16"/>
  <c r="L51" i="16"/>
  <c r="L50" i="16"/>
  <c r="L49" i="16"/>
  <c r="L48" i="16"/>
  <c r="L47" i="16"/>
  <c r="L46" i="16"/>
  <c r="L45" i="16"/>
  <c r="L44" i="16"/>
  <c r="L43" i="16"/>
  <c r="L42" i="16"/>
  <c r="L41" i="16"/>
  <c r="I39" i="16"/>
  <c r="I38" i="16"/>
  <c r="I37" i="16"/>
  <c r="I35" i="16"/>
  <c r="I34" i="16"/>
  <c r="I33" i="16"/>
  <c r="I32" i="16"/>
  <c r="I30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L6" i="16"/>
  <c r="I10" i="15" l="1"/>
  <c r="I36" i="15"/>
  <c r="I11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I39" i="15"/>
  <c r="I38" i="15"/>
  <c r="I37" i="15"/>
  <c r="I35" i="15"/>
  <c r="I34" i="15"/>
  <c r="I33" i="15"/>
  <c r="I32" i="15"/>
  <c r="I31" i="15"/>
  <c r="I30" i="15"/>
  <c r="I18" i="15"/>
  <c r="I17" i="15"/>
  <c r="I16" i="15"/>
  <c r="I15" i="15"/>
  <c r="I14" i="15"/>
  <c r="I13" i="15"/>
  <c r="I12" i="15"/>
  <c r="I9" i="15"/>
  <c r="I8" i="15"/>
  <c r="I7" i="15"/>
  <c r="I6" i="15"/>
  <c r="L6" i="15" s="1"/>
  <c r="L7" i="14" l="1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I35" i="14"/>
  <c r="I6" i="14"/>
  <c r="I39" i="14"/>
  <c r="I38" i="14"/>
  <c r="I37" i="14"/>
  <c r="I36" i="14"/>
  <c r="I34" i="14"/>
  <c r="I33" i="14"/>
  <c r="I32" i="14"/>
  <c r="I31" i="14"/>
  <c r="I3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L6" i="14"/>
  <c r="I36" i="12" l="1"/>
  <c r="I6" i="12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I34" i="13"/>
  <c r="L34" i="13" s="1"/>
  <c r="I33" i="13"/>
  <c r="L33" i="13" s="1"/>
  <c r="L32" i="13"/>
  <c r="I32" i="13"/>
  <c r="L31" i="13"/>
  <c r="I31" i="13"/>
  <c r="L30" i="13"/>
  <c r="I30" i="13"/>
  <c r="L29" i="13"/>
  <c r="L28" i="13"/>
  <c r="L27" i="13"/>
  <c r="L26" i="13"/>
  <c r="L25" i="13"/>
  <c r="I23" i="13"/>
  <c r="L24" i="13" s="1"/>
  <c r="L22" i="13"/>
  <c r="I22" i="13"/>
  <c r="L23" i="13" s="1"/>
  <c r="I21" i="13"/>
  <c r="L20" i="13"/>
  <c r="I20" i="13"/>
  <c r="L21" i="13" s="1"/>
  <c r="L19" i="13"/>
  <c r="I19" i="13"/>
  <c r="L18" i="13"/>
  <c r="I18" i="13"/>
  <c r="L17" i="13"/>
  <c r="I17" i="13"/>
  <c r="L16" i="13"/>
  <c r="I16" i="13"/>
  <c r="L15" i="13"/>
  <c r="I15" i="13"/>
  <c r="L14" i="13"/>
  <c r="I14" i="13"/>
  <c r="L13" i="13"/>
  <c r="I13" i="13"/>
  <c r="L12" i="13"/>
  <c r="I12" i="13"/>
  <c r="L11" i="13"/>
  <c r="I11" i="13"/>
  <c r="L10" i="13"/>
  <c r="I10" i="13"/>
  <c r="L9" i="13"/>
  <c r="I9" i="13"/>
  <c r="L8" i="13"/>
  <c r="I8" i="13"/>
  <c r="L7" i="13"/>
  <c r="I7" i="13"/>
  <c r="L6" i="13"/>
  <c r="I6" i="13"/>
  <c r="L10" i="12" l="1"/>
  <c r="I7" i="12" l="1"/>
  <c r="I8" i="12" l="1"/>
  <c r="I37" i="12" l="1"/>
  <c r="L36" i="12" l="1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7" i="12"/>
  <c r="L8" i="12"/>
  <c r="L11" i="12"/>
  <c r="L13" i="12"/>
  <c r="L25" i="12"/>
  <c r="L26" i="12"/>
  <c r="L27" i="12"/>
  <c r="L28" i="12"/>
  <c r="L29" i="12"/>
  <c r="L35" i="12"/>
  <c r="L6" i="12"/>
  <c r="I33" i="12" l="1"/>
  <c r="L33" i="12" s="1"/>
  <c r="I30" i="12" l="1"/>
  <c r="L30" i="12" s="1"/>
  <c r="I34" i="12" l="1"/>
  <c r="L34" i="12" s="1"/>
  <c r="I32" i="12"/>
  <c r="L32" i="12" s="1"/>
  <c r="I31" i="12"/>
  <c r="L31" i="12" s="1"/>
  <c r="I19" i="12"/>
  <c r="L24" i="12" s="1"/>
  <c r="I18" i="12"/>
  <c r="L23" i="12" s="1"/>
  <c r="I17" i="12"/>
  <c r="L22" i="12" s="1"/>
  <c r="I39" i="12"/>
  <c r="L21" i="12" s="1"/>
  <c r="I16" i="12"/>
  <c r="L20" i="12" s="1"/>
  <c r="I15" i="12"/>
  <c r="L19" i="12" s="1"/>
  <c r="I38" i="12"/>
  <c r="L18" i="12" s="1"/>
  <c r="I14" i="12"/>
  <c r="L17" i="12" s="1"/>
  <c r="I13" i="12"/>
  <c r="L16" i="12" s="1"/>
  <c r="I12" i="12"/>
  <c r="L15" i="12" s="1"/>
  <c r="I11" i="12"/>
  <c r="L14" i="12" s="1"/>
  <c r="I10" i="12"/>
  <c r="L12" i="12" s="1"/>
  <c r="I9" i="12"/>
  <c r="L9" i="12" s="1"/>
</calcChain>
</file>

<file path=xl/sharedStrings.xml><?xml version="1.0" encoding="utf-8"?>
<sst xmlns="http://schemas.openxmlformats.org/spreadsheetml/2006/main" count="1507" uniqueCount="57">
  <si>
    <t>PT. LINKFORTUNE</t>
  </si>
  <si>
    <t>押出生產排程Jadwal Produksi Ekstrusi</t>
  </si>
  <si>
    <t>機台 Mesin</t>
  </si>
  <si>
    <t>序號 No</t>
  </si>
  <si>
    <t>客戶           Cust</t>
  </si>
  <si>
    <t>訂單號               No Order</t>
  </si>
  <si>
    <t>制令號                 No JO</t>
  </si>
  <si>
    <t>機種                             Type</t>
  </si>
  <si>
    <t>颜色/长度         Warna / Panjang</t>
  </si>
  <si>
    <t>編碼                    Kode</t>
  </si>
  <si>
    <t>數量 Qty</t>
  </si>
  <si>
    <t>單位Unit</t>
  </si>
  <si>
    <t>EX7001</t>
  </si>
  <si>
    <t>MONOPRICE</t>
  </si>
  <si>
    <t>28#*2C+24#*2C+AL+D+</t>
  </si>
  <si>
    <t>W03-25040033-Y</t>
  </si>
  <si>
    <t>W03-25040035-Y</t>
  </si>
  <si>
    <t>W03-25040034-Y</t>
  </si>
  <si>
    <t>28#*2C+28#*2C+AL+D+</t>
  </si>
  <si>
    <t>W03-25040038-Y</t>
  </si>
  <si>
    <t>W03-25040039-Y</t>
  </si>
  <si>
    <t>EX5001</t>
  </si>
  <si>
    <t>MITSUMI</t>
  </si>
  <si>
    <t>AX88</t>
  </si>
  <si>
    <t>W03-71010061-Y</t>
  </si>
  <si>
    <t>MB50</t>
  </si>
  <si>
    <t>W03-71010064-Y</t>
  </si>
  <si>
    <t>MK83</t>
  </si>
  <si>
    <t>W03-25050003-Y</t>
  </si>
  <si>
    <t>MK09</t>
  </si>
  <si>
    <t>W03-00030005-Y</t>
  </si>
  <si>
    <t>SONY</t>
  </si>
  <si>
    <t>W03-27601194-Y</t>
  </si>
  <si>
    <t>MM38 / MP98</t>
  </si>
  <si>
    <t>W03-00040033-Y</t>
  </si>
  <si>
    <t>※ 如無特殊情況，請按須序生產Jika tidak ada keadaan produksi khusus, harap sesuai urutan pesanan</t>
  </si>
  <si>
    <t xml:space="preserve">保管期限：    □4年      □11年 保管部門     ：     制造部
LK409-213-070702                     A1版                          審核 Review     ：                           制表Pembuat：
</t>
  </si>
  <si>
    <t>PCS</t>
  </si>
  <si>
    <t>BL98</t>
  </si>
  <si>
    <t>W03-71010075-Y</t>
  </si>
  <si>
    <t>W03-25040028-Y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</si>
  <si>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__21__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</si>
  <si>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__22__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</si>
  <si>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__23__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</si>
  <si>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__24__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</si>
  <si>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__26__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</si>
  <si>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__27__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</si>
  <si>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___02__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__29__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</si>
  <si>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__01__</t>
    </r>
    <r>
      <rPr>
        <sz val="10"/>
        <color theme="1"/>
        <rFont val="宋体"/>
        <charset val="134"/>
      </rPr>
      <t>日</t>
    </r>
  </si>
  <si>
    <t>W03-71010060-Y</t>
  </si>
  <si>
    <t>AY01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</si>
  <si>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__05__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</si>
  <si>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__07__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</si>
  <si>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__12__</t>
    </r>
    <r>
      <rPr>
        <sz val="10"/>
        <color theme="1"/>
        <rFont val="宋体"/>
        <charset val="134"/>
      </rPr>
      <t>日</t>
    </r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</si>
  <si>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__13__</t>
    </r>
    <r>
      <rPr>
        <sz val="10"/>
        <color theme="1"/>
        <rFont val="宋体"/>
        <charset val="134"/>
      </rPr>
      <t>日</t>
    </r>
  </si>
  <si>
    <t>W03-25040037-Y</t>
  </si>
  <si>
    <r>
      <t>____2024____</t>
    </r>
    <r>
      <rPr>
        <sz val="10"/>
        <color theme="1"/>
        <rFont val="宋体"/>
        <charset val="134"/>
      </rPr>
      <t>年</t>
    </r>
    <r>
      <rPr>
        <sz val="10"/>
        <color theme="1"/>
        <rFont val="Times New Roman"/>
        <family val="1"/>
      </rPr>
      <t>___03__</t>
    </r>
    <r>
      <rPr>
        <sz val="10"/>
        <color theme="1"/>
        <rFont val="宋体"/>
        <charset val="134"/>
      </rPr>
      <t>月</t>
    </r>
    <r>
      <rPr>
        <sz val="10"/>
        <color theme="1"/>
        <rFont val="Times New Roman"/>
        <family val="1"/>
      </rPr>
      <t>__14__</t>
    </r>
    <r>
      <rPr>
        <sz val="10"/>
        <color theme="1"/>
        <rFont val="宋体"/>
        <charset val="134"/>
      </rPr>
      <t>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</si>
</sst>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L : &quot;#0.000"/>
  </numFmts>
  <fonts count="8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/>
    <xf numFmtId="0" fontId="4" fillId="0" borderId="5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4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3" fontId="4" fillId="0" borderId="2" xfId="0" applyNumberFormat="1" applyFont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/>
    <xf numFmtId="3" fontId="4" fillId="0" borderId="3" xfId="0" applyNumberFormat="1" applyFont="1" applyBorder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1" fillId="0" borderId="3" xfId="0" applyFont="1" applyFill="1" applyBorder="1"/>
    <xf numFmtId="164" fontId="1" fillId="0" borderId="3" xfId="0" applyNumberFormat="1" applyFont="1" applyFill="1" applyBorder="1"/>
    <xf numFmtId="3" fontId="1" fillId="0" borderId="3" xfId="0" applyNumberFormat="1" applyFont="1" applyFill="1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F21" sqref="F21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0" style="1" hidden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41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5" t="s">
        <v>22</v>
      </c>
      <c r="D6" s="5">
        <v>20231120017</v>
      </c>
      <c r="E6" s="5">
        <v>20231109001</v>
      </c>
      <c r="F6" s="5" t="s">
        <v>27</v>
      </c>
      <c r="G6" s="6">
        <v>1.59</v>
      </c>
      <c r="H6" s="5" t="s">
        <v>28</v>
      </c>
      <c r="I6" s="26">
        <f>95877-10684-18480</f>
        <v>66713</v>
      </c>
      <c r="J6" s="4" t="s">
        <v>37</v>
      </c>
      <c r="L6" s="33">
        <f>I6*G6</f>
        <v>106073.67</v>
      </c>
    </row>
    <row r="7" spans="1:13">
      <c r="A7" s="59"/>
      <c r="B7" s="4">
        <v>2</v>
      </c>
      <c r="C7" s="7" t="s">
        <v>13</v>
      </c>
      <c r="D7" s="8"/>
      <c r="E7" s="8">
        <v>20240103031</v>
      </c>
      <c r="F7" s="9" t="s">
        <v>14</v>
      </c>
      <c r="G7" s="10">
        <v>1.82</v>
      </c>
      <c r="H7" s="8" t="s">
        <v>15</v>
      </c>
      <c r="I7" s="27">
        <f>17395-5050-997-8121</f>
        <v>3227</v>
      </c>
      <c r="J7" s="4" t="s">
        <v>37</v>
      </c>
      <c r="L7" s="33">
        <f t="shared" ref="L7:L53" si="0">I7*G7</f>
        <v>5873.14</v>
      </c>
    </row>
    <row r="8" spans="1:13">
      <c r="A8" s="59"/>
      <c r="B8" s="4">
        <v>3</v>
      </c>
      <c r="C8" s="11" t="s">
        <v>13</v>
      </c>
      <c r="D8" s="5"/>
      <c r="E8" s="5">
        <v>20240103032</v>
      </c>
      <c r="F8" s="5" t="s">
        <v>14</v>
      </c>
      <c r="G8" s="6">
        <v>4.55</v>
      </c>
      <c r="H8" s="5" t="s">
        <v>16</v>
      </c>
      <c r="I8" s="26">
        <f>9617-202-4169</f>
        <v>5246</v>
      </c>
      <c r="J8" s="4" t="s">
        <v>37</v>
      </c>
      <c r="L8" s="33">
        <f t="shared" si="0"/>
        <v>23869.3</v>
      </c>
    </row>
    <row r="9" spans="1:13">
      <c r="A9" s="59"/>
      <c r="B9" s="4">
        <v>4</v>
      </c>
      <c r="C9" s="12"/>
      <c r="D9" s="4"/>
      <c r="E9" s="4">
        <v>20240103033</v>
      </c>
      <c r="F9" s="4" t="s">
        <v>31</v>
      </c>
      <c r="G9" s="6">
        <v>1.4750000000000001</v>
      </c>
      <c r="H9" s="4" t="s">
        <v>32</v>
      </c>
      <c r="I9" s="29">
        <f>5000</f>
        <v>5000</v>
      </c>
      <c r="J9" s="4" t="s">
        <v>37</v>
      </c>
      <c r="L9" s="33">
        <f t="shared" si="0"/>
        <v>7375</v>
      </c>
    </row>
    <row r="10" spans="1:13">
      <c r="A10" s="59"/>
      <c r="B10" s="4">
        <v>5</v>
      </c>
      <c r="C10" s="5" t="s">
        <v>22</v>
      </c>
      <c r="D10" s="5"/>
      <c r="E10" s="5">
        <v>20240115001</v>
      </c>
      <c r="F10" s="5" t="s">
        <v>33</v>
      </c>
      <c r="G10" s="6">
        <v>1.2749999999999999</v>
      </c>
      <c r="H10" s="5" t="s">
        <v>34</v>
      </c>
      <c r="I10" s="26">
        <f>100000-8221</f>
        <v>91779</v>
      </c>
      <c r="J10" s="4" t="s">
        <v>37</v>
      </c>
      <c r="L10" s="33">
        <f t="shared" si="0"/>
        <v>117018.22499999999</v>
      </c>
    </row>
    <row r="11" spans="1:13">
      <c r="A11" s="59"/>
      <c r="B11" s="4">
        <v>6</v>
      </c>
      <c r="C11" s="5" t="s">
        <v>22</v>
      </c>
      <c r="D11" s="5"/>
      <c r="E11" s="5">
        <v>20240122002</v>
      </c>
      <c r="F11" s="5" t="s">
        <v>27</v>
      </c>
      <c r="G11" s="6">
        <v>1.59</v>
      </c>
      <c r="H11" s="5" t="s">
        <v>28</v>
      </c>
      <c r="I11" s="26">
        <f>50000</f>
        <v>50000</v>
      </c>
      <c r="J11" s="4" t="s">
        <v>37</v>
      </c>
      <c r="L11" s="33">
        <f t="shared" ref="L11:L26" si="1">I10*G10</f>
        <v>117018.22499999999</v>
      </c>
    </row>
    <row r="12" spans="1:13">
      <c r="A12" s="59"/>
      <c r="B12" s="4">
        <v>7</v>
      </c>
      <c r="C12" s="5" t="s">
        <v>22</v>
      </c>
      <c r="D12" s="9"/>
      <c r="E12" s="9">
        <v>20240122001</v>
      </c>
      <c r="F12" s="4" t="s">
        <v>29</v>
      </c>
      <c r="G12" s="6">
        <v>1.59</v>
      </c>
      <c r="H12" s="4" t="s">
        <v>30</v>
      </c>
      <c r="I12" s="28">
        <f>75000-2248-8437</f>
        <v>64315</v>
      </c>
      <c r="J12" s="4" t="s">
        <v>37</v>
      </c>
      <c r="L12" s="33">
        <f t="shared" si="1"/>
        <v>79500</v>
      </c>
    </row>
    <row r="13" spans="1:13">
      <c r="A13" s="59"/>
      <c r="B13" s="4">
        <v>8</v>
      </c>
      <c r="C13" s="7" t="s">
        <v>13</v>
      </c>
      <c r="D13" s="8"/>
      <c r="E13" s="8">
        <v>20240124002</v>
      </c>
      <c r="F13" s="9" t="s">
        <v>14</v>
      </c>
      <c r="G13" s="10">
        <v>1.82</v>
      </c>
      <c r="H13" s="8" t="s">
        <v>15</v>
      </c>
      <c r="I13" s="27">
        <f>10000</f>
        <v>10000</v>
      </c>
      <c r="J13" s="4" t="s">
        <v>37</v>
      </c>
      <c r="L13" s="33">
        <f t="shared" si="1"/>
        <v>102260.85</v>
      </c>
    </row>
    <row r="14" spans="1:13">
      <c r="A14" s="59"/>
      <c r="B14" s="4">
        <v>9</v>
      </c>
      <c r="C14" s="11" t="s">
        <v>13</v>
      </c>
      <c r="D14" s="5"/>
      <c r="E14" s="5">
        <v>20240124003</v>
      </c>
      <c r="F14" s="5" t="s">
        <v>14</v>
      </c>
      <c r="G14" s="6">
        <v>3.03</v>
      </c>
      <c r="H14" s="5" t="s">
        <v>17</v>
      </c>
      <c r="I14" s="26">
        <f>5000</f>
        <v>5000</v>
      </c>
      <c r="J14" s="4" t="s">
        <v>37</v>
      </c>
      <c r="L14" s="33">
        <f t="shared" si="1"/>
        <v>18200</v>
      </c>
    </row>
    <row r="15" spans="1:13">
      <c r="A15" s="59"/>
      <c r="B15" s="4">
        <v>10</v>
      </c>
      <c r="C15" s="12" t="s">
        <v>13</v>
      </c>
      <c r="D15" s="4"/>
      <c r="E15" s="4">
        <v>20240124006</v>
      </c>
      <c r="F15" s="4" t="s">
        <v>14</v>
      </c>
      <c r="G15" s="13">
        <v>4.55</v>
      </c>
      <c r="H15" s="4" t="s">
        <v>16</v>
      </c>
      <c r="I15" s="29">
        <f>5000</f>
        <v>5000</v>
      </c>
      <c r="J15" s="4" t="s">
        <v>37</v>
      </c>
      <c r="L15" s="33">
        <f t="shared" si="1"/>
        <v>15149.999999999998</v>
      </c>
    </row>
    <row r="16" spans="1:13">
      <c r="A16" s="59"/>
      <c r="B16" s="4">
        <v>11</v>
      </c>
      <c r="C16" s="4" t="s">
        <v>22</v>
      </c>
      <c r="D16" s="4"/>
      <c r="E16" s="4">
        <v>20240202002</v>
      </c>
      <c r="F16" s="4" t="s">
        <v>27</v>
      </c>
      <c r="G16" s="13">
        <v>1.59</v>
      </c>
      <c r="H16" s="4" t="s">
        <v>28</v>
      </c>
      <c r="I16" s="29">
        <f>100000</f>
        <v>100000</v>
      </c>
      <c r="J16" s="4" t="s">
        <v>37</v>
      </c>
      <c r="L16" s="33">
        <f t="shared" si="1"/>
        <v>22750</v>
      </c>
    </row>
    <row r="17" spans="1:12">
      <c r="A17" s="59"/>
      <c r="B17" s="4">
        <v>12</v>
      </c>
      <c r="C17" s="5" t="s">
        <v>22</v>
      </c>
      <c r="D17" s="9"/>
      <c r="E17" s="9">
        <v>20240206022</v>
      </c>
      <c r="F17" s="4" t="s">
        <v>29</v>
      </c>
      <c r="G17" s="6">
        <v>1.59</v>
      </c>
      <c r="H17" s="4" t="s">
        <v>30</v>
      </c>
      <c r="I17" s="28">
        <f>30000</f>
        <v>30000</v>
      </c>
      <c r="J17" s="4" t="s">
        <v>37</v>
      </c>
      <c r="L17" s="33">
        <f t="shared" si="1"/>
        <v>159000</v>
      </c>
    </row>
    <row r="18" spans="1:12">
      <c r="A18" s="59"/>
      <c r="B18" s="4">
        <v>13</v>
      </c>
      <c r="C18" s="5" t="s">
        <v>22</v>
      </c>
      <c r="D18" s="5"/>
      <c r="E18" s="5">
        <v>20240207003</v>
      </c>
      <c r="F18" s="5" t="s">
        <v>27</v>
      </c>
      <c r="G18" s="6">
        <v>1.59</v>
      </c>
      <c r="H18" s="5" t="s">
        <v>28</v>
      </c>
      <c r="I18" s="26">
        <f>12400</f>
        <v>12400</v>
      </c>
      <c r="J18" s="4" t="s">
        <v>37</v>
      </c>
      <c r="L18" s="33">
        <f t="shared" si="1"/>
        <v>47700</v>
      </c>
    </row>
    <row r="19" spans="1:12">
      <c r="A19" s="59"/>
      <c r="B19" s="4">
        <v>14</v>
      </c>
      <c r="C19" s="5" t="s">
        <v>22</v>
      </c>
      <c r="D19" s="5"/>
      <c r="E19" s="5">
        <v>20240207004</v>
      </c>
      <c r="F19" s="5" t="s">
        <v>27</v>
      </c>
      <c r="G19" s="6">
        <v>1.59</v>
      </c>
      <c r="H19" s="5" t="s">
        <v>28</v>
      </c>
      <c r="I19" s="26">
        <f>40600</f>
        <v>40600</v>
      </c>
      <c r="J19" s="4" t="s">
        <v>37</v>
      </c>
      <c r="L19" s="33">
        <f t="shared" si="1"/>
        <v>19716</v>
      </c>
    </row>
    <row r="20" spans="1:12">
      <c r="A20" s="59"/>
      <c r="B20" s="4">
        <v>15</v>
      </c>
      <c r="C20" s="5" t="s">
        <v>22</v>
      </c>
      <c r="D20" s="5"/>
      <c r="E20" s="5">
        <v>20240207005</v>
      </c>
      <c r="F20" s="5" t="s">
        <v>33</v>
      </c>
      <c r="G20" s="6">
        <v>1.2749999999999999</v>
      </c>
      <c r="H20" s="5" t="s">
        <v>34</v>
      </c>
      <c r="I20" s="26">
        <f>130000</f>
        <v>130000</v>
      </c>
      <c r="J20" s="4" t="s">
        <v>37</v>
      </c>
      <c r="L20" s="33">
        <f t="shared" si="1"/>
        <v>64554</v>
      </c>
    </row>
    <row r="21" spans="1:12">
      <c r="A21" s="59"/>
      <c r="B21" s="4">
        <v>16</v>
      </c>
      <c r="C21" s="7" t="s">
        <v>13</v>
      </c>
      <c r="D21" s="8"/>
      <c r="E21" s="8">
        <v>20240207006</v>
      </c>
      <c r="F21" s="9" t="s">
        <v>14</v>
      </c>
      <c r="G21" s="10">
        <v>1.82</v>
      </c>
      <c r="H21" s="8" t="s">
        <v>15</v>
      </c>
      <c r="I21" s="27">
        <f>20200</f>
        <v>20200</v>
      </c>
      <c r="J21" s="4" t="s">
        <v>37</v>
      </c>
      <c r="L21" s="33">
        <f t="shared" si="1"/>
        <v>165750</v>
      </c>
    </row>
    <row r="22" spans="1:12">
      <c r="A22" s="59"/>
      <c r="B22" s="4">
        <v>17</v>
      </c>
      <c r="C22" s="11" t="s">
        <v>13</v>
      </c>
      <c r="D22" s="5"/>
      <c r="E22" s="5">
        <v>20240207007</v>
      </c>
      <c r="F22" s="5" t="s">
        <v>14</v>
      </c>
      <c r="G22" s="6">
        <v>3.03</v>
      </c>
      <c r="H22" s="5" t="s">
        <v>17</v>
      </c>
      <c r="I22" s="26">
        <f>11700</f>
        <v>11700</v>
      </c>
      <c r="J22" s="4" t="s">
        <v>37</v>
      </c>
      <c r="L22" s="33">
        <f t="shared" si="1"/>
        <v>36764</v>
      </c>
    </row>
    <row r="23" spans="1:12">
      <c r="A23" s="59"/>
      <c r="B23" s="4">
        <v>18</v>
      </c>
      <c r="C23" s="12" t="s">
        <v>13</v>
      </c>
      <c r="D23" s="4"/>
      <c r="E23" s="4">
        <v>20240207008</v>
      </c>
      <c r="F23" s="4" t="s">
        <v>14</v>
      </c>
      <c r="G23" s="13">
        <v>4.55</v>
      </c>
      <c r="H23" s="4" t="s">
        <v>16</v>
      </c>
      <c r="I23" s="29">
        <f>1600</f>
        <v>1600</v>
      </c>
      <c r="J23" s="4" t="s">
        <v>37</v>
      </c>
      <c r="L23" s="33">
        <f t="shared" si="1"/>
        <v>35451</v>
      </c>
    </row>
    <row r="24" spans="1:12">
      <c r="A24" s="59"/>
      <c r="B24" s="4">
        <v>19</v>
      </c>
      <c r="C24" s="12"/>
      <c r="D24" s="4"/>
      <c r="E24" s="4">
        <v>20240217007</v>
      </c>
      <c r="F24" s="4" t="s">
        <v>31</v>
      </c>
      <c r="G24" s="6">
        <v>1.4750000000000001</v>
      </c>
      <c r="H24" s="4" t="s">
        <v>32</v>
      </c>
      <c r="I24" s="29">
        <v>10000</v>
      </c>
      <c r="J24" s="4" t="s">
        <v>37</v>
      </c>
      <c r="L24" s="33">
        <f t="shared" si="1"/>
        <v>7280</v>
      </c>
    </row>
    <row r="25" spans="1:12">
      <c r="A25" s="59"/>
      <c r="B25" s="4">
        <v>20</v>
      </c>
      <c r="C25" s="35" t="s">
        <v>13</v>
      </c>
      <c r="D25" s="8"/>
      <c r="E25" s="5">
        <v>20240217008</v>
      </c>
      <c r="F25" s="8" t="s">
        <v>14</v>
      </c>
      <c r="G25" s="36">
        <v>1.82</v>
      </c>
      <c r="H25" s="8" t="s">
        <v>40</v>
      </c>
      <c r="I25" s="27">
        <v>10000</v>
      </c>
      <c r="J25" s="5" t="s">
        <v>37</v>
      </c>
      <c r="L25" s="33">
        <f t="shared" si="1"/>
        <v>14750</v>
      </c>
    </row>
    <row r="26" spans="1:12">
      <c r="A26" s="59"/>
      <c r="B26" s="4">
        <v>21</v>
      </c>
      <c r="C26" s="19"/>
      <c r="D26" s="19"/>
      <c r="E26" s="19"/>
      <c r="F26" s="19"/>
      <c r="G26" s="19"/>
      <c r="H26" s="19"/>
      <c r="I26" s="19"/>
      <c r="J26" s="19"/>
      <c r="L26" s="33">
        <f t="shared" si="1"/>
        <v>18200</v>
      </c>
    </row>
    <row r="27" spans="1:12">
      <c r="A27" s="59"/>
      <c r="B27" s="4">
        <v>22</v>
      </c>
      <c r="C27" s="4"/>
      <c r="D27" s="14"/>
      <c r="E27" s="14"/>
      <c r="F27" s="4"/>
      <c r="G27" s="13"/>
      <c r="H27" s="4"/>
      <c r="I27" s="30"/>
      <c r="J27" s="4"/>
      <c r="L27" s="33">
        <f t="shared" si="0"/>
        <v>0</v>
      </c>
    </row>
    <row r="28" spans="1:12">
      <c r="A28" s="59"/>
      <c r="B28" s="4">
        <v>23</v>
      </c>
      <c r="C28" s="4"/>
      <c r="D28" s="4"/>
      <c r="E28" s="4"/>
      <c r="F28" s="4"/>
      <c r="G28" s="13"/>
      <c r="H28" s="4"/>
      <c r="I28" s="29"/>
      <c r="J28" s="4"/>
      <c r="L28" s="33">
        <f t="shared" si="0"/>
        <v>0</v>
      </c>
    </row>
    <row r="29" spans="1:12" ht="15.75" thickBot="1">
      <c r="A29" s="60"/>
      <c r="B29" s="15">
        <v>24</v>
      </c>
      <c r="C29" s="16"/>
      <c r="D29" s="16"/>
      <c r="E29" s="16"/>
      <c r="F29" s="16"/>
      <c r="G29" s="17"/>
      <c r="H29" s="16"/>
      <c r="I29" s="31"/>
      <c r="J29" s="16"/>
      <c r="L29" s="33">
        <f t="shared" si="0"/>
        <v>0</v>
      </c>
    </row>
    <row r="30" spans="1:12">
      <c r="A30" s="61" t="s">
        <v>21</v>
      </c>
      <c r="B30" s="18">
        <v>1</v>
      </c>
      <c r="C30" s="4" t="s">
        <v>22</v>
      </c>
      <c r="D30" s="14"/>
      <c r="E30" s="14">
        <v>20240111008</v>
      </c>
      <c r="F30" s="4" t="s">
        <v>23</v>
      </c>
      <c r="G30" s="13">
        <v>1.56</v>
      </c>
      <c r="H30" s="4" t="s">
        <v>24</v>
      </c>
      <c r="I30" s="30">
        <f>40000-7223 - 6611</f>
        <v>26166</v>
      </c>
      <c r="J30" s="4" t="s">
        <v>37</v>
      </c>
      <c r="L30" s="33">
        <f t="shared" si="0"/>
        <v>40818.959999999999</v>
      </c>
    </row>
    <row r="31" spans="1:12">
      <c r="A31" s="62"/>
      <c r="B31" s="18">
        <v>2</v>
      </c>
      <c r="C31" s="4"/>
      <c r="D31" s="4"/>
      <c r="E31" s="4">
        <v>20240130001</v>
      </c>
      <c r="F31" s="4" t="s">
        <v>25</v>
      </c>
      <c r="G31" s="13">
        <v>1.5549999999999999</v>
      </c>
      <c r="H31" s="4" t="s">
        <v>26</v>
      </c>
      <c r="I31" s="29">
        <f>100000</f>
        <v>100000</v>
      </c>
      <c r="J31" s="4" t="s">
        <v>37</v>
      </c>
      <c r="L31" s="33">
        <f t="shared" si="0"/>
        <v>155500</v>
      </c>
    </row>
    <row r="32" spans="1:12">
      <c r="A32" s="62"/>
      <c r="B32" s="18">
        <v>3</v>
      </c>
      <c r="C32" s="4" t="s">
        <v>22</v>
      </c>
      <c r="D32" s="14"/>
      <c r="E32" s="14">
        <v>20240207011</v>
      </c>
      <c r="F32" s="4" t="s">
        <v>23</v>
      </c>
      <c r="G32" s="13">
        <v>1.56</v>
      </c>
      <c r="H32" s="4" t="s">
        <v>24</v>
      </c>
      <c r="I32" s="30">
        <f>15000</f>
        <v>15000</v>
      </c>
      <c r="J32" s="4" t="s">
        <v>37</v>
      </c>
      <c r="L32" s="33">
        <f t="shared" si="0"/>
        <v>23400</v>
      </c>
    </row>
    <row r="33" spans="1:12">
      <c r="A33" s="62"/>
      <c r="B33" s="18">
        <v>4</v>
      </c>
      <c r="C33" s="11" t="s">
        <v>13</v>
      </c>
      <c r="D33" s="5"/>
      <c r="E33" s="5">
        <v>20240124005</v>
      </c>
      <c r="F33" s="5" t="s">
        <v>18</v>
      </c>
      <c r="G33" s="6">
        <v>3.05</v>
      </c>
      <c r="H33" s="5" t="s">
        <v>20</v>
      </c>
      <c r="I33" s="26">
        <f>5000-941-3700</f>
        <v>359</v>
      </c>
      <c r="J33" s="4" t="s">
        <v>37</v>
      </c>
      <c r="L33" s="33">
        <f t="shared" si="0"/>
        <v>1094.95</v>
      </c>
    </row>
    <row r="34" spans="1:12">
      <c r="A34" s="62"/>
      <c r="B34" s="18">
        <v>5</v>
      </c>
      <c r="C34" s="11" t="s">
        <v>13</v>
      </c>
      <c r="D34" s="5"/>
      <c r="E34" s="5">
        <v>20240207009</v>
      </c>
      <c r="F34" s="5" t="s">
        <v>18</v>
      </c>
      <c r="G34" s="6">
        <v>1.83</v>
      </c>
      <c r="H34" s="5" t="s">
        <v>19</v>
      </c>
      <c r="I34" s="26">
        <f>11000</f>
        <v>11000</v>
      </c>
      <c r="J34" s="5" t="s">
        <v>37</v>
      </c>
      <c r="L34" s="33">
        <f t="shared" si="0"/>
        <v>20130</v>
      </c>
    </row>
    <row r="35" spans="1:12">
      <c r="A35" s="62"/>
      <c r="B35" s="18">
        <v>6</v>
      </c>
      <c r="C35" s="4"/>
      <c r="D35" s="4"/>
      <c r="E35" s="4">
        <v>20240213002</v>
      </c>
      <c r="F35" s="4" t="s">
        <v>38</v>
      </c>
      <c r="G35" s="13">
        <v>1.5249999999999999</v>
      </c>
      <c r="H35" s="4" t="s">
        <v>39</v>
      </c>
      <c r="I35" s="29">
        <v>20000</v>
      </c>
      <c r="J35" s="4" t="s">
        <v>37</v>
      </c>
      <c r="L35" s="33">
        <f t="shared" si="0"/>
        <v>30500</v>
      </c>
    </row>
    <row r="36" spans="1:12">
      <c r="A36" s="62"/>
      <c r="B36" s="18">
        <v>7</v>
      </c>
      <c r="C36" s="4"/>
      <c r="D36" s="14"/>
      <c r="E36" s="14"/>
      <c r="F36" s="4"/>
      <c r="G36" s="13"/>
      <c r="H36" s="4"/>
      <c r="I36" s="30"/>
      <c r="J36" s="4"/>
      <c r="L36" s="33">
        <f t="shared" si="0"/>
        <v>0</v>
      </c>
    </row>
    <row r="37" spans="1:12">
      <c r="A37" s="62"/>
      <c r="B37" s="18">
        <v>8</v>
      </c>
      <c r="C37" s="19"/>
      <c r="D37" s="19"/>
      <c r="E37" s="19"/>
      <c r="F37" s="19"/>
      <c r="G37" s="19"/>
      <c r="H37" s="19"/>
      <c r="I37" s="19"/>
      <c r="J37" s="19"/>
      <c r="L37" s="33">
        <f t="shared" si="0"/>
        <v>0</v>
      </c>
    </row>
    <row r="38" spans="1:12">
      <c r="A38" s="62"/>
      <c r="B38" s="18">
        <v>9</v>
      </c>
      <c r="C38" s="19"/>
      <c r="D38" s="19"/>
      <c r="E38" s="19"/>
      <c r="F38" s="19"/>
      <c r="G38" s="19"/>
      <c r="H38" s="19"/>
      <c r="I38" s="19"/>
      <c r="J38" s="19"/>
      <c r="L38" s="33">
        <f t="shared" si="0"/>
        <v>0</v>
      </c>
    </row>
    <row r="39" spans="1:12">
      <c r="A39" s="62"/>
      <c r="B39" s="18">
        <v>10</v>
      </c>
      <c r="C39" s="19"/>
      <c r="D39" s="19"/>
      <c r="E39" s="19"/>
      <c r="F39" s="19"/>
      <c r="G39" s="20"/>
      <c r="H39" s="19"/>
      <c r="I39" s="19"/>
      <c r="J39" s="19"/>
      <c r="L39" s="33">
        <f t="shared" si="0"/>
        <v>0</v>
      </c>
    </row>
    <row r="40" spans="1:12">
      <c r="A40" s="62"/>
      <c r="B40" s="18">
        <v>11</v>
      </c>
      <c r="C40" s="5"/>
      <c r="D40" s="9"/>
      <c r="E40" s="9"/>
      <c r="F40" s="4"/>
      <c r="G40" s="6"/>
      <c r="H40" s="4"/>
      <c r="I40" s="28"/>
      <c r="J40" s="4"/>
      <c r="L40" s="33">
        <f t="shared" si="0"/>
        <v>0</v>
      </c>
    </row>
    <row r="41" spans="1:12">
      <c r="A41" s="62"/>
      <c r="B41" s="18">
        <v>12</v>
      </c>
      <c r="C41" s="4"/>
      <c r="D41" s="4"/>
      <c r="E41" s="4"/>
      <c r="F41" s="4"/>
      <c r="G41" s="13"/>
      <c r="H41" s="4"/>
      <c r="I41" s="29"/>
      <c r="J41" s="4"/>
      <c r="L41" s="33">
        <f t="shared" si="0"/>
        <v>0</v>
      </c>
    </row>
    <row r="42" spans="1:12">
      <c r="A42" s="62"/>
      <c r="B42" s="18">
        <v>13</v>
      </c>
      <c r="C42" s="5"/>
      <c r="D42" s="9"/>
      <c r="E42" s="9"/>
      <c r="F42" s="4"/>
      <c r="G42" s="6"/>
      <c r="H42" s="4"/>
      <c r="I42" s="28"/>
      <c r="J42" s="4"/>
      <c r="L42" s="33">
        <f t="shared" si="0"/>
        <v>0</v>
      </c>
    </row>
    <row r="43" spans="1:12">
      <c r="A43" s="62"/>
      <c r="B43" s="18">
        <v>14</v>
      </c>
      <c r="C43" s="5"/>
      <c r="D43" s="5"/>
      <c r="E43" s="5"/>
      <c r="F43" s="5"/>
      <c r="G43" s="6"/>
      <c r="H43" s="5"/>
      <c r="I43" s="26"/>
      <c r="J43" s="4"/>
      <c r="L43" s="33">
        <f t="shared" si="0"/>
        <v>0</v>
      </c>
    </row>
    <row r="44" spans="1:12">
      <c r="A44" s="62"/>
      <c r="B44" s="18">
        <v>15</v>
      </c>
      <c r="C44" s="5"/>
      <c r="D44" s="5"/>
      <c r="E44" s="5"/>
      <c r="F44" s="5"/>
      <c r="G44" s="6"/>
      <c r="H44" s="5"/>
      <c r="I44" s="26"/>
      <c r="J44" s="4"/>
      <c r="L44" s="33">
        <f t="shared" si="0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0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0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0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0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0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0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0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0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0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2" sqref="K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52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35" t="s">
        <v>13</v>
      </c>
      <c r="D6" s="8"/>
      <c r="E6" s="8">
        <v>20240103032</v>
      </c>
      <c r="F6" s="8" t="s">
        <v>14</v>
      </c>
      <c r="G6" s="36">
        <v>4.55</v>
      </c>
      <c r="H6" s="8" t="s">
        <v>16</v>
      </c>
      <c r="I6" s="27">
        <f>9617-202-4169-2950</f>
        <v>2296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7"/>
      <c r="D7" s="9"/>
      <c r="E7" s="9">
        <v>20240103033</v>
      </c>
      <c r="F7" s="9" t="s">
        <v>31</v>
      </c>
      <c r="G7" s="36">
        <v>1.4750000000000001</v>
      </c>
      <c r="H7" s="9" t="s">
        <v>32</v>
      </c>
      <c r="I7" s="28">
        <f>5000</f>
        <v>5000</v>
      </c>
      <c r="J7" s="9" t="s">
        <v>37</v>
      </c>
      <c r="L7" s="33">
        <f t="shared" ref="L7:L8" si="0">I6*G6</f>
        <v>10446.799999999999</v>
      </c>
    </row>
    <row r="8" spans="1:13">
      <c r="A8" s="59"/>
      <c r="B8" s="4">
        <v>3</v>
      </c>
      <c r="C8" s="35" t="s">
        <v>13</v>
      </c>
      <c r="D8" s="8"/>
      <c r="E8" s="8">
        <v>20240124003</v>
      </c>
      <c r="F8" s="8" t="s">
        <v>14</v>
      </c>
      <c r="G8" s="36">
        <v>3.03</v>
      </c>
      <c r="H8" s="8" t="s">
        <v>17</v>
      </c>
      <c r="I8" s="27">
        <f>5000-3250</f>
        <v>1750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7" t="s">
        <v>13</v>
      </c>
      <c r="D9" s="9"/>
      <c r="E9" s="9">
        <v>20240124006</v>
      </c>
      <c r="F9" s="9" t="s">
        <v>14</v>
      </c>
      <c r="G9" s="10">
        <v>4.55</v>
      </c>
      <c r="H9" s="9" t="s">
        <v>16</v>
      </c>
      <c r="I9" s="28">
        <f>5000</f>
        <v>5000</v>
      </c>
      <c r="J9" s="9" t="s">
        <v>37</v>
      </c>
      <c r="L9" s="33" t="e">
        <f>#REF!*#REF!</f>
        <v>#REF!</v>
      </c>
    </row>
    <row r="10" spans="1:13">
      <c r="A10" s="59"/>
      <c r="B10" s="4">
        <v>5</v>
      </c>
      <c r="C10" s="9" t="s">
        <v>22</v>
      </c>
      <c r="D10" s="9"/>
      <c r="E10" s="9">
        <v>20240202002</v>
      </c>
      <c r="F10" s="9" t="s">
        <v>27</v>
      </c>
      <c r="G10" s="10">
        <v>1.59</v>
      </c>
      <c r="H10" s="9" t="s">
        <v>28</v>
      </c>
      <c r="I10" s="28">
        <f>100000-7833</f>
        <v>92167</v>
      </c>
      <c r="J10" s="9" t="s">
        <v>37</v>
      </c>
      <c r="L10" s="33" t="e">
        <f>#REF!*#REF!</f>
        <v>#REF!</v>
      </c>
    </row>
    <row r="11" spans="1:13">
      <c r="A11" s="59"/>
      <c r="B11" s="4">
        <v>6</v>
      </c>
      <c r="C11" s="8" t="s">
        <v>22</v>
      </c>
      <c r="D11" s="8"/>
      <c r="E11" s="8">
        <v>20240207003</v>
      </c>
      <c r="F11" s="8" t="s">
        <v>27</v>
      </c>
      <c r="G11" s="36">
        <v>1.59</v>
      </c>
      <c r="H11" s="8" t="s">
        <v>28</v>
      </c>
      <c r="I11" s="27">
        <f>12400</f>
        <v>12400</v>
      </c>
      <c r="J11" s="9" t="s">
        <v>37</v>
      </c>
      <c r="L11" s="33">
        <f t="shared" ref="L11:L19" si="1">I8*G8</f>
        <v>5302.5</v>
      </c>
    </row>
    <row r="12" spans="1:13">
      <c r="A12" s="59"/>
      <c r="B12" s="4">
        <v>7</v>
      </c>
      <c r="C12" s="8" t="s">
        <v>22</v>
      </c>
      <c r="D12" s="8"/>
      <c r="E12" s="8">
        <v>20240207004</v>
      </c>
      <c r="F12" s="8" t="s">
        <v>27</v>
      </c>
      <c r="G12" s="36">
        <v>1.59</v>
      </c>
      <c r="H12" s="8" t="s">
        <v>28</v>
      </c>
      <c r="I12" s="27">
        <f>40600</f>
        <v>40600</v>
      </c>
      <c r="J12" s="9" t="s">
        <v>37</v>
      </c>
      <c r="L12" s="33">
        <f t="shared" si="1"/>
        <v>22750</v>
      </c>
    </row>
    <row r="13" spans="1:13">
      <c r="A13" s="59"/>
      <c r="B13" s="4">
        <v>8</v>
      </c>
      <c r="C13" s="7" t="s">
        <v>13</v>
      </c>
      <c r="D13" s="8"/>
      <c r="E13" s="8">
        <v>20240207006</v>
      </c>
      <c r="F13" s="9" t="s">
        <v>14</v>
      </c>
      <c r="G13" s="10">
        <v>1.82</v>
      </c>
      <c r="H13" s="8" t="s">
        <v>15</v>
      </c>
      <c r="I13" s="27">
        <f>20200-338</f>
        <v>19862</v>
      </c>
      <c r="J13" s="9" t="s">
        <v>37</v>
      </c>
      <c r="L13" s="33">
        <f t="shared" si="1"/>
        <v>146545.53</v>
      </c>
    </row>
    <row r="14" spans="1:13">
      <c r="A14" s="59"/>
      <c r="B14" s="4">
        <v>9</v>
      </c>
      <c r="C14" s="35" t="s">
        <v>13</v>
      </c>
      <c r="D14" s="8"/>
      <c r="E14" s="8">
        <v>20240207007</v>
      </c>
      <c r="F14" s="8" t="s">
        <v>14</v>
      </c>
      <c r="G14" s="36">
        <v>3.03</v>
      </c>
      <c r="H14" s="8" t="s">
        <v>17</v>
      </c>
      <c r="I14" s="27">
        <f>11700</f>
        <v>11700</v>
      </c>
      <c r="J14" s="9" t="s">
        <v>37</v>
      </c>
      <c r="L14" s="33">
        <f t="shared" si="1"/>
        <v>19716</v>
      </c>
    </row>
    <row r="15" spans="1:13">
      <c r="A15" s="59"/>
      <c r="B15" s="4">
        <v>10</v>
      </c>
      <c r="C15" s="7" t="s">
        <v>13</v>
      </c>
      <c r="D15" s="9"/>
      <c r="E15" s="9">
        <v>20240207008</v>
      </c>
      <c r="F15" s="9" t="s">
        <v>14</v>
      </c>
      <c r="G15" s="10">
        <v>4.55</v>
      </c>
      <c r="H15" s="9" t="s">
        <v>16</v>
      </c>
      <c r="I15" s="28">
        <f>1600</f>
        <v>1600</v>
      </c>
      <c r="J15" s="9" t="s">
        <v>37</v>
      </c>
      <c r="L15" s="33">
        <f t="shared" si="1"/>
        <v>64554</v>
      </c>
    </row>
    <row r="16" spans="1:13">
      <c r="A16" s="59"/>
      <c r="B16" s="4">
        <v>11</v>
      </c>
      <c r="C16" s="7"/>
      <c r="D16" s="9"/>
      <c r="E16" s="9">
        <v>20240217007</v>
      </c>
      <c r="F16" s="9" t="s">
        <v>31</v>
      </c>
      <c r="G16" s="10">
        <v>1.4750000000000001</v>
      </c>
      <c r="H16" s="9" t="s">
        <v>32</v>
      </c>
      <c r="I16" s="28">
        <v>10000</v>
      </c>
      <c r="J16" s="9" t="s">
        <v>37</v>
      </c>
      <c r="L16" s="33">
        <f t="shared" si="1"/>
        <v>36148.840000000004</v>
      </c>
    </row>
    <row r="17" spans="1:12">
      <c r="A17" s="59"/>
      <c r="B17" s="4">
        <v>12</v>
      </c>
      <c r="C17" s="35" t="s">
        <v>13</v>
      </c>
      <c r="D17" s="8"/>
      <c r="E17" s="8">
        <v>20240207009</v>
      </c>
      <c r="F17" s="8" t="s">
        <v>18</v>
      </c>
      <c r="G17" s="36">
        <v>1.83</v>
      </c>
      <c r="H17" s="8" t="s">
        <v>19</v>
      </c>
      <c r="I17" s="27">
        <f>11000-2752</f>
        <v>8248</v>
      </c>
      <c r="J17" s="8" t="s">
        <v>37</v>
      </c>
      <c r="L17" s="33">
        <f t="shared" si="1"/>
        <v>35451</v>
      </c>
    </row>
    <row r="18" spans="1:12">
      <c r="A18" s="59"/>
      <c r="B18" s="4">
        <v>13</v>
      </c>
      <c r="C18" s="8" t="s">
        <v>22</v>
      </c>
      <c r="D18" s="8"/>
      <c r="E18" s="8">
        <v>20240301004</v>
      </c>
      <c r="F18" s="8" t="s">
        <v>27</v>
      </c>
      <c r="G18" s="36">
        <v>1.59</v>
      </c>
      <c r="H18" s="8" t="s">
        <v>28</v>
      </c>
      <c r="I18" s="27">
        <v>114000</v>
      </c>
      <c r="J18" s="9" t="s">
        <v>37</v>
      </c>
      <c r="L18" s="33">
        <f t="shared" si="1"/>
        <v>7280</v>
      </c>
    </row>
    <row r="19" spans="1:12">
      <c r="A19" s="59"/>
      <c r="B19" s="4">
        <v>14</v>
      </c>
      <c r="C19" s="8"/>
      <c r="D19" s="8"/>
      <c r="E19" s="8">
        <v>20240301005</v>
      </c>
      <c r="F19" s="8" t="s">
        <v>38</v>
      </c>
      <c r="G19" s="36">
        <v>1.5249999999999999</v>
      </c>
      <c r="H19" s="8" t="s">
        <v>39</v>
      </c>
      <c r="I19" s="27">
        <v>66000</v>
      </c>
      <c r="J19" s="8" t="s">
        <v>37</v>
      </c>
      <c r="L19" s="33">
        <f t="shared" si="1"/>
        <v>14750</v>
      </c>
    </row>
    <row r="20" spans="1:12">
      <c r="A20" s="59"/>
      <c r="B20" s="4">
        <v>15</v>
      </c>
      <c r="C20" s="19"/>
      <c r="D20" s="19"/>
      <c r="E20" s="19"/>
      <c r="F20" s="19"/>
      <c r="G20" s="19"/>
      <c r="H20" s="19"/>
      <c r="I20" s="19"/>
      <c r="J20" s="19"/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I19*G19</f>
        <v>100650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ref="L23:L53" si="2">I23*G23</f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2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2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2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2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2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2"/>
        <v>0</v>
      </c>
    </row>
    <row r="30" spans="1:12">
      <c r="A30" s="61" t="s">
        <v>21</v>
      </c>
      <c r="B30" s="18">
        <v>1</v>
      </c>
      <c r="C30" s="9"/>
      <c r="D30" s="9"/>
      <c r="E30" s="9">
        <v>20240130001</v>
      </c>
      <c r="F30" s="9" t="s">
        <v>25</v>
      </c>
      <c r="G30" s="10">
        <v>1.5549999999999999</v>
      </c>
      <c r="H30" s="9" t="s">
        <v>26</v>
      </c>
      <c r="I30" s="28">
        <f>100000-13269</f>
        <v>86731</v>
      </c>
      <c r="J30" s="9" t="s">
        <v>37</v>
      </c>
      <c r="L30" s="33" t="e">
        <f>#REF!*#REF!</f>
        <v>#REF!</v>
      </c>
    </row>
    <row r="31" spans="1:12">
      <c r="A31" s="62"/>
      <c r="B31" s="18">
        <v>2</v>
      </c>
      <c r="C31" s="9" t="s">
        <v>22</v>
      </c>
      <c r="D31" s="40"/>
      <c r="E31" s="40">
        <v>20240207011</v>
      </c>
      <c r="F31" s="9" t="s">
        <v>23</v>
      </c>
      <c r="G31" s="10">
        <v>1.56</v>
      </c>
      <c r="H31" s="9" t="s">
        <v>24</v>
      </c>
      <c r="I31" s="30">
        <f>15000-3668</f>
        <v>11332</v>
      </c>
      <c r="J31" s="9" t="s">
        <v>37</v>
      </c>
      <c r="L31" s="33">
        <f>I30*G30</f>
        <v>134866.70499999999</v>
      </c>
    </row>
    <row r="32" spans="1:12">
      <c r="A32" s="62"/>
      <c r="B32" s="18">
        <v>3</v>
      </c>
      <c r="C32" s="9"/>
      <c r="D32" s="9"/>
      <c r="E32" s="9">
        <v>20240213002</v>
      </c>
      <c r="F32" s="9" t="s">
        <v>38</v>
      </c>
      <c r="G32" s="10">
        <v>1.5249999999999999</v>
      </c>
      <c r="H32" s="9" t="s">
        <v>39</v>
      </c>
      <c r="I32" s="28">
        <f>20000-18959</f>
        <v>1041</v>
      </c>
      <c r="J32" s="9" t="s">
        <v>37</v>
      </c>
      <c r="L32" s="33">
        <f>I31*G31</f>
        <v>17677.920000000002</v>
      </c>
    </row>
    <row r="33" spans="1:12">
      <c r="A33" s="62"/>
      <c r="B33" s="18">
        <v>4</v>
      </c>
      <c r="C33" s="8" t="s">
        <v>22</v>
      </c>
      <c r="D33" s="9"/>
      <c r="E33" s="9">
        <v>20240122001</v>
      </c>
      <c r="F33" s="9" t="s">
        <v>29</v>
      </c>
      <c r="G33" s="36">
        <v>1.59</v>
      </c>
      <c r="H33" s="9" t="s">
        <v>30</v>
      </c>
      <c r="I33" s="28">
        <f>75000-2248-8437-16880-23000</f>
        <v>24435</v>
      </c>
      <c r="J33" s="9" t="s">
        <v>37</v>
      </c>
      <c r="L33" s="33" t="e">
        <f>#REF!*#REF!</f>
        <v>#REF!</v>
      </c>
    </row>
    <row r="34" spans="1:12">
      <c r="A34" s="62"/>
      <c r="B34" s="18">
        <v>5</v>
      </c>
      <c r="C34" s="8" t="s">
        <v>22</v>
      </c>
      <c r="D34" s="9"/>
      <c r="E34" s="9">
        <v>20240206022</v>
      </c>
      <c r="F34" s="9" t="s">
        <v>29</v>
      </c>
      <c r="G34" s="36">
        <v>1.59</v>
      </c>
      <c r="H34" s="9" t="s">
        <v>30</v>
      </c>
      <c r="I34" s="28">
        <f>30000</f>
        <v>30000</v>
      </c>
      <c r="J34" s="9" t="s">
        <v>37</v>
      </c>
      <c r="L34" s="33">
        <f>I17*G17</f>
        <v>15093.84</v>
      </c>
    </row>
    <row r="35" spans="1:12">
      <c r="A35" s="62"/>
      <c r="B35" s="18">
        <v>6</v>
      </c>
      <c r="C35" s="8" t="s">
        <v>22</v>
      </c>
      <c r="D35" s="8"/>
      <c r="E35" s="8">
        <v>20240207005</v>
      </c>
      <c r="F35" s="8" t="s">
        <v>33</v>
      </c>
      <c r="G35" s="36">
        <v>1.2749999999999999</v>
      </c>
      <c r="H35" s="8" t="s">
        <v>34</v>
      </c>
      <c r="I35" s="27">
        <f>130000-15920-25163</f>
        <v>88917</v>
      </c>
      <c r="J35" s="9" t="s">
        <v>37</v>
      </c>
      <c r="L35" s="33">
        <f t="shared" ref="L35" si="3">I32*G32</f>
        <v>1587.5249999999999</v>
      </c>
    </row>
    <row r="36" spans="1:12">
      <c r="A36" s="62"/>
      <c r="B36" s="18">
        <v>7</v>
      </c>
      <c r="C36" s="7" t="s">
        <v>13</v>
      </c>
      <c r="D36" s="9"/>
      <c r="E36" s="9">
        <v>20240217008</v>
      </c>
      <c r="F36" s="9" t="s">
        <v>14</v>
      </c>
      <c r="G36" s="10">
        <v>1.82</v>
      </c>
      <c r="H36" s="9" t="s">
        <v>40</v>
      </c>
      <c r="I36" s="28">
        <v>10000</v>
      </c>
      <c r="J36" s="9" t="s">
        <v>37</v>
      </c>
      <c r="L36" s="33" t="e">
        <f>#REF!*#REF!</f>
        <v>#REF!</v>
      </c>
    </row>
    <row r="37" spans="1:12">
      <c r="A37" s="62"/>
      <c r="B37" s="18">
        <v>8</v>
      </c>
      <c r="C37" s="8" t="s">
        <v>22</v>
      </c>
      <c r="D37" s="8"/>
      <c r="E37" s="8">
        <v>20240301002</v>
      </c>
      <c r="F37" s="8" t="s">
        <v>33</v>
      </c>
      <c r="G37" s="36">
        <v>1.2749999999999999</v>
      </c>
      <c r="H37" s="8" t="s">
        <v>34</v>
      </c>
      <c r="I37" s="27">
        <v>130000</v>
      </c>
      <c r="J37" s="9" t="s">
        <v>37</v>
      </c>
      <c r="L37" s="33">
        <f>I33*G33</f>
        <v>38851.65</v>
      </c>
    </row>
    <row r="38" spans="1:12">
      <c r="A38" s="62"/>
      <c r="B38" s="18">
        <v>9</v>
      </c>
      <c r="C38" s="8" t="s">
        <v>22</v>
      </c>
      <c r="D38" s="8"/>
      <c r="E38" s="8">
        <v>20240301003</v>
      </c>
      <c r="F38" s="8" t="s">
        <v>33</v>
      </c>
      <c r="G38" s="36">
        <v>1.2749999999999999</v>
      </c>
      <c r="H38" s="8" t="s">
        <v>34</v>
      </c>
      <c r="I38" s="27">
        <v>90000</v>
      </c>
      <c r="J38" s="9" t="s">
        <v>37</v>
      </c>
      <c r="L38" s="33">
        <f>I34*G34</f>
        <v>47700</v>
      </c>
    </row>
    <row r="39" spans="1:12">
      <c r="A39" s="62"/>
      <c r="B39" s="18">
        <v>10</v>
      </c>
      <c r="C39" s="9" t="s">
        <v>22</v>
      </c>
      <c r="D39" s="40"/>
      <c r="E39" s="8">
        <v>20240301006</v>
      </c>
      <c r="F39" s="9" t="s">
        <v>23</v>
      </c>
      <c r="G39" s="10">
        <v>1.56</v>
      </c>
      <c r="H39" s="9" t="s">
        <v>24</v>
      </c>
      <c r="I39" s="30">
        <v>30000</v>
      </c>
      <c r="J39" s="9" t="s">
        <v>37</v>
      </c>
      <c r="L39" s="33">
        <f>I35*G35</f>
        <v>113369.17499999999</v>
      </c>
    </row>
    <row r="40" spans="1:12">
      <c r="A40" s="62"/>
      <c r="B40" s="18">
        <v>11</v>
      </c>
      <c r="C40" s="9" t="s">
        <v>22</v>
      </c>
      <c r="D40" s="40"/>
      <c r="E40" s="8">
        <v>20240301007</v>
      </c>
      <c r="F40" s="9" t="s">
        <v>23</v>
      </c>
      <c r="G40" s="10">
        <v>1.56</v>
      </c>
      <c r="H40" s="9" t="s">
        <v>24</v>
      </c>
      <c r="I40" s="30">
        <v>25000</v>
      </c>
      <c r="J40" s="9" t="s">
        <v>37</v>
      </c>
      <c r="L40" s="33">
        <f>I36*G36</f>
        <v>18200</v>
      </c>
    </row>
    <row r="41" spans="1:12">
      <c r="A41" s="62"/>
      <c r="B41" s="18">
        <v>12</v>
      </c>
      <c r="C41" s="8" t="s">
        <v>22</v>
      </c>
      <c r="D41" s="50"/>
      <c r="E41" s="8">
        <v>20240301008</v>
      </c>
      <c r="F41" s="8" t="s">
        <v>50</v>
      </c>
      <c r="G41" s="36">
        <v>1.0900000000000001</v>
      </c>
      <c r="H41" s="8" t="s">
        <v>49</v>
      </c>
      <c r="I41" s="51">
        <v>12000</v>
      </c>
      <c r="J41" s="8" t="s">
        <v>37</v>
      </c>
      <c r="L41" s="33">
        <f>I40*G40</f>
        <v>39000</v>
      </c>
    </row>
    <row r="42" spans="1:12">
      <c r="A42" s="62"/>
      <c r="B42" s="18">
        <v>13</v>
      </c>
      <c r="C42" s="9"/>
      <c r="D42" s="9"/>
      <c r="E42" s="9">
        <v>20240304012</v>
      </c>
      <c r="F42" s="9" t="s">
        <v>25</v>
      </c>
      <c r="G42" s="10">
        <v>1.5549999999999999</v>
      </c>
      <c r="H42" s="9" t="s">
        <v>26</v>
      </c>
      <c r="I42" s="28">
        <v>100000</v>
      </c>
      <c r="J42" s="9" t="s">
        <v>37</v>
      </c>
      <c r="L42" s="33">
        <f>I41*G41</f>
        <v>13080.000000000002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2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2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2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2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2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2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2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2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2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2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2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9"/>
      <c r="B59" s="49"/>
      <c r="C59" s="49"/>
      <c r="D59" s="49"/>
      <c r="E59" s="49"/>
      <c r="F59" s="49"/>
      <c r="G59" s="49"/>
      <c r="H59" s="49"/>
      <c r="I59" s="49"/>
      <c r="J59" s="49"/>
    </row>
    <row r="61" spans="1:12" ht="16.5" customHeight="1"/>
    <row r="114" ht="15" customHeight="1"/>
    <row r="116" ht="15" customHeight="1"/>
  </sheetData>
  <autoFilter ref="A5:J58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J17" sqref="J17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53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7"/>
      <c r="D6" s="9"/>
      <c r="E6" s="9">
        <v>20240103033</v>
      </c>
      <c r="F6" s="9" t="s">
        <v>31</v>
      </c>
      <c r="G6" s="36">
        <v>1.4750000000000001</v>
      </c>
      <c r="H6" s="9" t="s">
        <v>32</v>
      </c>
      <c r="I6" s="28">
        <f>5000</f>
        <v>5000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35" t="s">
        <v>13</v>
      </c>
      <c r="D7" s="8"/>
      <c r="E7" s="8">
        <v>20240124003</v>
      </c>
      <c r="F7" s="8" t="s">
        <v>14</v>
      </c>
      <c r="G7" s="36">
        <v>3.03</v>
      </c>
      <c r="H7" s="8" t="s">
        <v>17</v>
      </c>
      <c r="I7" s="27">
        <f>5000-3250</f>
        <v>1750</v>
      </c>
      <c r="J7" s="9" t="s">
        <v>37</v>
      </c>
      <c r="L7" s="33" t="e">
        <f>#REF!*#REF!</f>
        <v>#REF!</v>
      </c>
    </row>
    <row r="8" spans="1:13">
      <c r="A8" s="59"/>
      <c r="B8" s="4">
        <v>3</v>
      </c>
      <c r="C8" s="7" t="s">
        <v>13</v>
      </c>
      <c r="D8" s="9"/>
      <c r="E8" s="9">
        <v>20240124006</v>
      </c>
      <c r="F8" s="9" t="s">
        <v>14</v>
      </c>
      <c r="G8" s="10">
        <v>4.55</v>
      </c>
      <c r="H8" s="9" t="s">
        <v>16</v>
      </c>
      <c r="I8" s="28">
        <f>5000-254-2950</f>
        <v>1796</v>
      </c>
      <c r="J8" s="9" t="s">
        <v>37</v>
      </c>
      <c r="L8" s="33">
        <f>I6*G6</f>
        <v>7375</v>
      </c>
    </row>
    <row r="9" spans="1:13">
      <c r="A9" s="59"/>
      <c r="B9" s="4">
        <v>4</v>
      </c>
      <c r="C9" s="9" t="s">
        <v>22</v>
      </c>
      <c r="D9" s="9"/>
      <c r="E9" s="9">
        <v>20240202002</v>
      </c>
      <c r="F9" s="9" t="s">
        <v>27</v>
      </c>
      <c r="G9" s="10">
        <v>1.59</v>
      </c>
      <c r="H9" s="9" t="s">
        <v>28</v>
      </c>
      <c r="I9" s="28">
        <f>100000-7833-23650-3976-9820</f>
        <v>54721</v>
      </c>
      <c r="J9" s="9" t="s">
        <v>37</v>
      </c>
      <c r="L9" s="33" t="e">
        <f>#REF!*#REF!</f>
        <v>#REF!</v>
      </c>
    </row>
    <row r="10" spans="1:13">
      <c r="A10" s="59"/>
      <c r="B10" s="4">
        <v>5</v>
      </c>
      <c r="C10" s="8" t="s">
        <v>22</v>
      </c>
      <c r="D10" s="8"/>
      <c r="E10" s="8">
        <v>20240207003</v>
      </c>
      <c r="F10" s="8" t="s">
        <v>27</v>
      </c>
      <c r="G10" s="36">
        <v>1.59</v>
      </c>
      <c r="H10" s="8" t="s">
        <v>28</v>
      </c>
      <c r="I10" s="27">
        <f>12400</f>
        <v>12400</v>
      </c>
      <c r="J10" s="9" t="s">
        <v>37</v>
      </c>
      <c r="L10" s="33" t="e">
        <f>#REF!*#REF!</f>
        <v>#REF!</v>
      </c>
    </row>
    <row r="11" spans="1:13">
      <c r="A11" s="59"/>
      <c r="B11" s="4">
        <v>6</v>
      </c>
      <c r="C11" s="8" t="s">
        <v>22</v>
      </c>
      <c r="D11" s="8"/>
      <c r="E11" s="8">
        <v>20240207004</v>
      </c>
      <c r="F11" s="8" t="s">
        <v>27</v>
      </c>
      <c r="G11" s="36">
        <v>1.59</v>
      </c>
      <c r="H11" s="8" t="s">
        <v>28</v>
      </c>
      <c r="I11" s="27">
        <f>40600</f>
        <v>40600</v>
      </c>
      <c r="J11" s="9" t="s">
        <v>37</v>
      </c>
      <c r="L11" s="33">
        <f t="shared" ref="L11:L19" si="0">I7*G7</f>
        <v>5302.5</v>
      </c>
    </row>
    <row r="12" spans="1:13">
      <c r="A12" s="59"/>
      <c r="B12" s="4">
        <v>7</v>
      </c>
      <c r="C12" s="7" t="s">
        <v>13</v>
      </c>
      <c r="D12" s="8"/>
      <c r="E12" s="8">
        <v>20240207006</v>
      </c>
      <c r="F12" s="9" t="s">
        <v>14</v>
      </c>
      <c r="G12" s="10">
        <v>1.82</v>
      </c>
      <c r="H12" s="8" t="s">
        <v>15</v>
      </c>
      <c r="I12" s="27">
        <f>20200-338</f>
        <v>19862</v>
      </c>
      <c r="J12" s="9" t="s">
        <v>37</v>
      </c>
      <c r="L12" s="33">
        <f t="shared" si="0"/>
        <v>8171.7999999999993</v>
      </c>
    </row>
    <row r="13" spans="1:13">
      <c r="A13" s="59"/>
      <c r="B13" s="4">
        <v>8</v>
      </c>
      <c r="C13" s="35" t="s">
        <v>13</v>
      </c>
      <c r="D13" s="8"/>
      <c r="E13" s="8">
        <v>20240207007</v>
      </c>
      <c r="F13" s="8" t="s">
        <v>14</v>
      </c>
      <c r="G13" s="36">
        <v>3.03</v>
      </c>
      <c r="H13" s="8" t="s">
        <v>17</v>
      </c>
      <c r="I13" s="27">
        <f>11700</f>
        <v>11700</v>
      </c>
      <c r="J13" s="9" t="s">
        <v>37</v>
      </c>
      <c r="L13" s="33">
        <f t="shared" si="0"/>
        <v>87006.39</v>
      </c>
    </row>
    <row r="14" spans="1:13">
      <c r="A14" s="59"/>
      <c r="B14" s="4">
        <v>9</v>
      </c>
      <c r="C14" s="7" t="s">
        <v>13</v>
      </c>
      <c r="D14" s="9"/>
      <c r="E14" s="9">
        <v>20240207008</v>
      </c>
      <c r="F14" s="9" t="s">
        <v>14</v>
      </c>
      <c r="G14" s="10">
        <v>4.55</v>
      </c>
      <c r="H14" s="9" t="s">
        <v>16</v>
      </c>
      <c r="I14" s="28">
        <f>1600</f>
        <v>1600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7"/>
      <c r="D15" s="9"/>
      <c r="E15" s="9">
        <v>20240217007</v>
      </c>
      <c r="F15" s="9" t="s">
        <v>31</v>
      </c>
      <c r="G15" s="10">
        <v>1.4750000000000001</v>
      </c>
      <c r="H15" s="9" t="s">
        <v>32</v>
      </c>
      <c r="I15" s="28">
        <v>10000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8" t="s">
        <v>22</v>
      </c>
      <c r="D16" s="8"/>
      <c r="E16" s="8">
        <v>20240301004</v>
      </c>
      <c r="F16" s="8" t="s">
        <v>27</v>
      </c>
      <c r="G16" s="36">
        <v>1.59</v>
      </c>
      <c r="H16" s="8" t="s">
        <v>28</v>
      </c>
      <c r="I16" s="27">
        <v>114000</v>
      </c>
      <c r="J16" s="8" t="s">
        <v>37</v>
      </c>
      <c r="L16" s="33">
        <f t="shared" si="0"/>
        <v>36148.840000000004</v>
      </c>
    </row>
    <row r="17" spans="1:12">
      <c r="A17" s="59"/>
      <c r="B17" s="4">
        <v>12</v>
      </c>
      <c r="C17" s="19"/>
      <c r="D17" s="19"/>
      <c r="E17" s="19"/>
      <c r="F17" s="19"/>
      <c r="G17" s="19"/>
      <c r="H17" s="19"/>
      <c r="I17" s="19"/>
      <c r="J17" s="19"/>
      <c r="L17" s="33">
        <f t="shared" si="0"/>
        <v>35451</v>
      </c>
    </row>
    <row r="18" spans="1:12">
      <c r="A18" s="59"/>
      <c r="B18" s="4">
        <v>13</v>
      </c>
      <c r="C18" s="19"/>
      <c r="D18" s="19"/>
      <c r="E18" s="19"/>
      <c r="F18" s="19"/>
      <c r="G18" s="19"/>
      <c r="H18" s="19"/>
      <c r="I18" s="19"/>
      <c r="J18" s="19"/>
      <c r="L18" s="33">
        <f t="shared" si="0"/>
        <v>7280</v>
      </c>
    </row>
    <row r="19" spans="1:12">
      <c r="A19" s="59"/>
      <c r="B19" s="4">
        <v>14</v>
      </c>
      <c r="C19" s="8"/>
      <c r="D19" s="8"/>
      <c r="E19" s="8"/>
      <c r="F19" s="8"/>
      <c r="G19" s="36"/>
      <c r="H19" s="8"/>
      <c r="I19" s="27"/>
      <c r="J19" s="8"/>
      <c r="L19" s="33">
        <f t="shared" si="0"/>
        <v>14750</v>
      </c>
    </row>
    <row r="20" spans="1:12">
      <c r="A20" s="59"/>
      <c r="B20" s="4">
        <v>15</v>
      </c>
      <c r="C20" s="19"/>
      <c r="D20" s="19"/>
      <c r="E20" s="19"/>
      <c r="F20" s="19"/>
      <c r="G20" s="19"/>
      <c r="H20" s="19"/>
      <c r="I20" s="19"/>
      <c r="J20" s="19"/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I19*G19</f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ref="L23:L53" si="1">I23*G23</f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1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1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1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1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1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1"/>
        <v>0</v>
      </c>
    </row>
    <row r="30" spans="1:12">
      <c r="A30" s="61" t="s">
        <v>21</v>
      </c>
      <c r="B30" s="18">
        <v>1</v>
      </c>
      <c r="C30" s="9"/>
      <c r="D30" s="9"/>
      <c r="E30" s="9">
        <v>20240130001</v>
      </c>
      <c r="F30" s="9" t="s">
        <v>25</v>
      </c>
      <c r="G30" s="10">
        <v>1.5549999999999999</v>
      </c>
      <c r="H30" s="9" t="s">
        <v>26</v>
      </c>
      <c r="I30" s="28">
        <f>100000-13269-16197-29307-16167</f>
        <v>25060</v>
      </c>
      <c r="J30" s="9" t="s">
        <v>37</v>
      </c>
      <c r="L30" s="33" t="e">
        <f>#REF!*#REF!</f>
        <v>#REF!</v>
      </c>
    </row>
    <row r="31" spans="1:12">
      <c r="A31" s="62"/>
      <c r="B31" s="18">
        <v>2</v>
      </c>
      <c r="C31" s="9" t="s">
        <v>22</v>
      </c>
      <c r="D31" s="40"/>
      <c r="E31" s="40">
        <v>20240207011</v>
      </c>
      <c r="F31" s="9" t="s">
        <v>23</v>
      </c>
      <c r="G31" s="10">
        <v>1.56</v>
      </c>
      <c r="H31" s="9" t="s">
        <v>24</v>
      </c>
      <c r="I31" s="30">
        <f>15000-3668</f>
        <v>11332</v>
      </c>
      <c r="J31" s="9" t="s">
        <v>37</v>
      </c>
      <c r="L31" s="33">
        <f>I30*G30</f>
        <v>38968.299999999996</v>
      </c>
    </row>
    <row r="32" spans="1:12">
      <c r="A32" s="62"/>
      <c r="B32" s="18">
        <v>3</v>
      </c>
      <c r="C32" s="8" t="s">
        <v>22</v>
      </c>
      <c r="D32" s="9"/>
      <c r="E32" s="9">
        <v>20240122001</v>
      </c>
      <c r="F32" s="9" t="s">
        <v>29</v>
      </c>
      <c r="G32" s="36">
        <v>1.59</v>
      </c>
      <c r="H32" s="9" t="s">
        <v>30</v>
      </c>
      <c r="I32" s="28">
        <f>75000-2248-8437-16880-23000</f>
        <v>24435</v>
      </c>
      <c r="J32" s="9" t="s">
        <v>37</v>
      </c>
      <c r="L32" s="33">
        <f>I31*G31</f>
        <v>17677.920000000002</v>
      </c>
    </row>
    <row r="33" spans="1:12">
      <c r="A33" s="62"/>
      <c r="B33" s="18">
        <v>4</v>
      </c>
      <c r="C33" s="8" t="s">
        <v>22</v>
      </c>
      <c r="D33" s="9"/>
      <c r="E33" s="9">
        <v>20240206022</v>
      </c>
      <c r="F33" s="9" t="s">
        <v>29</v>
      </c>
      <c r="G33" s="36">
        <v>1.59</v>
      </c>
      <c r="H33" s="9" t="s">
        <v>30</v>
      </c>
      <c r="I33" s="28">
        <f>30000</f>
        <v>30000</v>
      </c>
      <c r="J33" s="9" t="s">
        <v>37</v>
      </c>
      <c r="L33" s="33" t="e">
        <f>#REF!*#REF!</f>
        <v>#REF!</v>
      </c>
    </row>
    <row r="34" spans="1:12">
      <c r="A34" s="62"/>
      <c r="B34" s="18">
        <v>5</v>
      </c>
      <c r="C34" s="8" t="s">
        <v>22</v>
      </c>
      <c r="D34" s="8"/>
      <c r="E34" s="8">
        <v>20240207005</v>
      </c>
      <c r="F34" s="8" t="s">
        <v>33</v>
      </c>
      <c r="G34" s="36">
        <v>1.2749999999999999</v>
      </c>
      <c r="H34" s="8" t="s">
        <v>34</v>
      </c>
      <c r="I34" s="27">
        <f>130000-15920-25163</f>
        <v>88917</v>
      </c>
      <c r="J34" s="9" t="s">
        <v>37</v>
      </c>
      <c r="L34" s="33" t="e">
        <f>#REF!*#REF!</f>
        <v>#REF!</v>
      </c>
    </row>
    <row r="35" spans="1:12">
      <c r="A35" s="62"/>
      <c r="B35" s="18">
        <v>6</v>
      </c>
      <c r="C35" s="7" t="s">
        <v>13</v>
      </c>
      <c r="D35" s="9"/>
      <c r="E35" s="9">
        <v>20240217008</v>
      </c>
      <c r="F35" s="9" t="s">
        <v>14</v>
      </c>
      <c r="G35" s="10">
        <v>1.82</v>
      </c>
      <c r="H35" s="9" t="s">
        <v>40</v>
      </c>
      <c r="I35" s="28">
        <v>10000</v>
      </c>
      <c r="J35" s="9" t="s">
        <v>37</v>
      </c>
      <c r="L35" s="33" t="e">
        <f>#REF!*#REF!</f>
        <v>#REF!</v>
      </c>
    </row>
    <row r="36" spans="1:12">
      <c r="A36" s="62"/>
      <c r="B36" s="18">
        <v>7</v>
      </c>
      <c r="C36" s="8" t="s">
        <v>22</v>
      </c>
      <c r="D36" s="8"/>
      <c r="E36" s="8">
        <v>20240301002</v>
      </c>
      <c r="F36" s="8" t="s">
        <v>33</v>
      </c>
      <c r="G36" s="36">
        <v>1.2749999999999999</v>
      </c>
      <c r="H36" s="8" t="s">
        <v>34</v>
      </c>
      <c r="I36" s="27">
        <v>130000</v>
      </c>
      <c r="J36" s="9" t="s">
        <v>37</v>
      </c>
      <c r="L36" s="33" t="e">
        <f>#REF!*#REF!</f>
        <v>#REF!</v>
      </c>
    </row>
    <row r="37" spans="1:12">
      <c r="A37" s="62"/>
      <c r="B37" s="18">
        <v>8</v>
      </c>
      <c r="C37" s="8" t="s">
        <v>22</v>
      </c>
      <c r="D37" s="8"/>
      <c r="E37" s="8">
        <v>20240301003</v>
      </c>
      <c r="F37" s="8" t="s">
        <v>33</v>
      </c>
      <c r="G37" s="36">
        <v>1.2749999999999999</v>
      </c>
      <c r="H37" s="8" t="s">
        <v>34</v>
      </c>
      <c r="I37" s="27">
        <v>90000</v>
      </c>
      <c r="J37" s="9" t="s">
        <v>37</v>
      </c>
      <c r="L37" s="33">
        <f>I32*G32</f>
        <v>38851.65</v>
      </c>
    </row>
    <row r="38" spans="1:12">
      <c r="A38" s="62"/>
      <c r="B38" s="18">
        <v>9</v>
      </c>
      <c r="C38" s="9" t="s">
        <v>22</v>
      </c>
      <c r="D38" s="40"/>
      <c r="E38" s="8">
        <v>20240301006</v>
      </c>
      <c r="F38" s="9" t="s">
        <v>23</v>
      </c>
      <c r="G38" s="10">
        <v>1.56</v>
      </c>
      <c r="H38" s="9" t="s">
        <v>24</v>
      </c>
      <c r="I38" s="30">
        <v>30000</v>
      </c>
      <c r="J38" s="9" t="s">
        <v>37</v>
      </c>
      <c r="L38" s="33">
        <f>I33*G33</f>
        <v>47700</v>
      </c>
    </row>
    <row r="39" spans="1:12">
      <c r="A39" s="62"/>
      <c r="B39" s="18">
        <v>10</v>
      </c>
      <c r="C39" s="9" t="s">
        <v>22</v>
      </c>
      <c r="D39" s="40"/>
      <c r="E39" s="8">
        <v>20240301007</v>
      </c>
      <c r="F39" s="9" t="s">
        <v>23</v>
      </c>
      <c r="G39" s="10">
        <v>1.56</v>
      </c>
      <c r="H39" s="9" t="s">
        <v>24</v>
      </c>
      <c r="I39" s="30">
        <v>25000</v>
      </c>
      <c r="J39" s="9" t="s">
        <v>37</v>
      </c>
      <c r="L39" s="33">
        <f>I34*G34</f>
        <v>113369.17499999999</v>
      </c>
    </row>
    <row r="40" spans="1:12">
      <c r="A40" s="62"/>
      <c r="B40" s="18">
        <v>11</v>
      </c>
      <c r="C40" s="8" t="s">
        <v>22</v>
      </c>
      <c r="D40" s="50"/>
      <c r="E40" s="8">
        <v>20240301008</v>
      </c>
      <c r="F40" s="8" t="s">
        <v>50</v>
      </c>
      <c r="G40" s="36">
        <v>1.0900000000000001</v>
      </c>
      <c r="H40" s="8" t="s">
        <v>49</v>
      </c>
      <c r="I40" s="51">
        <v>12000</v>
      </c>
      <c r="J40" s="8" t="s">
        <v>37</v>
      </c>
      <c r="L40" s="33">
        <f>I35*G35</f>
        <v>18200</v>
      </c>
    </row>
    <row r="41" spans="1:12">
      <c r="A41" s="62"/>
      <c r="B41" s="18">
        <v>12</v>
      </c>
      <c r="C41" s="9"/>
      <c r="D41" s="9"/>
      <c r="E41" s="9">
        <v>20240304012</v>
      </c>
      <c r="F41" s="9" t="s">
        <v>25</v>
      </c>
      <c r="G41" s="10">
        <v>1.5549999999999999</v>
      </c>
      <c r="H41" s="9" t="s">
        <v>26</v>
      </c>
      <c r="I41" s="28">
        <v>100000</v>
      </c>
      <c r="J41" s="9" t="s">
        <v>37</v>
      </c>
      <c r="L41" s="33">
        <f>I39*G39</f>
        <v>39000</v>
      </c>
    </row>
    <row r="42" spans="1:12">
      <c r="A42" s="62"/>
      <c r="B42" s="18">
        <v>13</v>
      </c>
      <c r="C42" s="8"/>
      <c r="D42" s="8"/>
      <c r="E42" s="8">
        <v>20240301005</v>
      </c>
      <c r="F42" s="8" t="s">
        <v>38</v>
      </c>
      <c r="G42" s="36">
        <v>1.5249999999999999</v>
      </c>
      <c r="H42" s="8" t="s">
        <v>39</v>
      </c>
      <c r="I42" s="27">
        <f>66000-2250</f>
        <v>63750</v>
      </c>
      <c r="J42" s="8" t="s">
        <v>37</v>
      </c>
      <c r="L42" s="33">
        <f>I40*G40</f>
        <v>13080.000000000002</v>
      </c>
    </row>
    <row r="43" spans="1:12">
      <c r="A43" s="62"/>
      <c r="B43" s="18">
        <v>14</v>
      </c>
      <c r="C43" s="19"/>
      <c r="D43" s="19"/>
      <c r="E43" s="19"/>
      <c r="F43" s="19"/>
      <c r="G43" s="19"/>
      <c r="H43" s="19"/>
      <c r="I43" s="19"/>
      <c r="J43" s="19"/>
      <c r="L43" s="33">
        <f>I42*G42</f>
        <v>97218.75</v>
      </c>
    </row>
    <row r="44" spans="1:12">
      <c r="A44" s="62"/>
      <c r="B44" s="18">
        <v>15</v>
      </c>
      <c r="C44" s="9"/>
      <c r="D44" s="9"/>
      <c r="E44" s="9"/>
      <c r="F44" s="9"/>
      <c r="G44" s="10"/>
      <c r="H44" s="9"/>
      <c r="I44" s="28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52"/>
      <c r="B59" s="52"/>
      <c r="C59" s="52"/>
      <c r="D59" s="52"/>
      <c r="E59" s="52"/>
      <c r="F59" s="52"/>
      <c r="G59" s="52"/>
      <c r="H59" s="52"/>
      <c r="I59" s="52"/>
      <c r="J59" s="52"/>
    </row>
    <row r="61" spans="1:12" ht="16.5" customHeight="1"/>
    <row r="114" ht="15" customHeight="1"/>
    <row r="116" ht="15" customHeight="1"/>
  </sheetData>
  <autoFilter ref="A5:J58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20" sqref="K20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54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7"/>
      <c r="D6" s="9"/>
      <c r="E6" s="9">
        <v>20240103033</v>
      </c>
      <c r="F6" s="9" t="s">
        <v>31</v>
      </c>
      <c r="G6" s="36">
        <v>1.4750000000000001</v>
      </c>
      <c r="H6" s="9" t="s">
        <v>32</v>
      </c>
      <c r="I6" s="28">
        <f>5000</f>
        <v>5000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35" t="s">
        <v>13</v>
      </c>
      <c r="D7" s="8"/>
      <c r="E7" s="8">
        <v>20240124003</v>
      </c>
      <c r="F7" s="8" t="s">
        <v>14</v>
      </c>
      <c r="G7" s="36">
        <v>3.03</v>
      </c>
      <c r="H7" s="8" t="s">
        <v>17</v>
      </c>
      <c r="I7" s="27">
        <f>5000-3250</f>
        <v>1750</v>
      </c>
      <c r="J7" s="9" t="s">
        <v>37</v>
      </c>
      <c r="L7" s="33" t="e">
        <f>#REF!*#REF!</f>
        <v>#REF!</v>
      </c>
    </row>
    <row r="8" spans="1:13">
      <c r="A8" s="59"/>
      <c r="B8" s="4">
        <v>3</v>
      </c>
      <c r="C8" s="7" t="s">
        <v>13</v>
      </c>
      <c r="D8" s="9"/>
      <c r="E8" s="9">
        <v>20240124006</v>
      </c>
      <c r="F8" s="9" t="s">
        <v>14</v>
      </c>
      <c r="G8" s="10">
        <v>4.55</v>
      </c>
      <c r="H8" s="9" t="s">
        <v>16</v>
      </c>
      <c r="I8" s="28">
        <f>5000-254-2950</f>
        <v>1796</v>
      </c>
      <c r="J8" s="9" t="s">
        <v>37</v>
      </c>
      <c r="L8" s="33">
        <f>I6*G6</f>
        <v>7375</v>
      </c>
    </row>
    <row r="9" spans="1:13">
      <c r="A9" s="59"/>
      <c r="B9" s="4">
        <v>4</v>
      </c>
      <c r="C9" s="9" t="s">
        <v>22</v>
      </c>
      <c r="D9" s="9"/>
      <c r="E9" s="9">
        <v>20240202002</v>
      </c>
      <c r="F9" s="9" t="s">
        <v>27</v>
      </c>
      <c r="G9" s="10">
        <v>1.59</v>
      </c>
      <c r="H9" s="9" t="s">
        <v>28</v>
      </c>
      <c r="I9" s="28">
        <f>100000-7833-23650-3976-9820-25324</f>
        <v>29397</v>
      </c>
      <c r="J9" s="9" t="s">
        <v>37</v>
      </c>
      <c r="L9" s="33" t="e">
        <f>#REF!*#REF!</f>
        <v>#REF!</v>
      </c>
    </row>
    <row r="10" spans="1:13">
      <c r="A10" s="59"/>
      <c r="B10" s="4">
        <v>5</v>
      </c>
      <c r="C10" s="8" t="s">
        <v>22</v>
      </c>
      <c r="D10" s="8"/>
      <c r="E10" s="8">
        <v>20240207003</v>
      </c>
      <c r="F10" s="8" t="s">
        <v>27</v>
      </c>
      <c r="G10" s="36">
        <v>1.59</v>
      </c>
      <c r="H10" s="8" t="s">
        <v>28</v>
      </c>
      <c r="I10" s="27">
        <f>12400</f>
        <v>12400</v>
      </c>
      <c r="J10" s="9" t="s">
        <v>37</v>
      </c>
      <c r="L10" s="33" t="e">
        <f>#REF!*#REF!</f>
        <v>#REF!</v>
      </c>
    </row>
    <row r="11" spans="1:13">
      <c r="A11" s="59"/>
      <c r="B11" s="4">
        <v>6</v>
      </c>
      <c r="C11" s="8" t="s">
        <v>22</v>
      </c>
      <c r="D11" s="8"/>
      <c r="E11" s="8">
        <v>20240207004</v>
      </c>
      <c r="F11" s="8" t="s">
        <v>27</v>
      </c>
      <c r="G11" s="36">
        <v>1.59</v>
      </c>
      <c r="H11" s="8" t="s">
        <v>28</v>
      </c>
      <c r="I11" s="27">
        <f>40600</f>
        <v>40600</v>
      </c>
      <c r="J11" s="9" t="s">
        <v>37</v>
      </c>
      <c r="L11" s="33">
        <f t="shared" ref="L11:L19" si="0">I7*G7</f>
        <v>5302.5</v>
      </c>
    </row>
    <row r="12" spans="1:13">
      <c r="A12" s="59"/>
      <c r="B12" s="4">
        <v>7</v>
      </c>
      <c r="C12" s="7" t="s">
        <v>13</v>
      </c>
      <c r="D12" s="8"/>
      <c r="E12" s="8">
        <v>20240207006</v>
      </c>
      <c r="F12" s="9" t="s">
        <v>14</v>
      </c>
      <c r="G12" s="10">
        <v>1.82</v>
      </c>
      <c r="H12" s="8" t="s">
        <v>15</v>
      </c>
      <c r="I12" s="27">
        <f>20200-338</f>
        <v>19862</v>
      </c>
      <c r="J12" s="9" t="s">
        <v>37</v>
      </c>
      <c r="L12" s="33">
        <f t="shared" si="0"/>
        <v>8171.7999999999993</v>
      </c>
    </row>
    <row r="13" spans="1:13">
      <c r="A13" s="59"/>
      <c r="B13" s="4">
        <v>8</v>
      </c>
      <c r="C13" s="35" t="s">
        <v>13</v>
      </c>
      <c r="D13" s="8"/>
      <c r="E13" s="8">
        <v>20240207007</v>
      </c>
      <c r="F13" s="8" t="s">
        <v>14</v>
      </c>
      <c r="G13" s="36">
        <v>3.03</v>
      </c>
      <c r="H13" s="8" t="s">
        <v>17</v>
      </c>
      <c r="I13" s="27">
        <f>11700</f>
        <v>11700</v>
      </c>
      <c r="J13" s="9" t="s">
        <v>37</v>
      </c>
      <c r="L13" s="33">
        <f t="shared" si="0"/>
        <v>46741.23</v>
      </c>
    </row>
    <row r="14" spans="1:13">
      <c r="A14" s="59"/>
      <c r="B14" s="4">
        <v>9</v>
      </c>
      <c r="C14" s="7" t="s">
        <v>13</v>
      </c>
      <c r="D14" s="9"/>
      <c r="E14" s="9">
        <v>20240207008</v>
      </c>
      <c r="F14" s="9" t="s">
        <v>14</v>
      </c>
      <c r="G14" s="10">
        <v>4.55</v>
      </c>
      <c r="H14" s="9" t="s">
        <v>16</v>
      </c>
      <c r="I14" s="28">
        <f>1600</f>
        <v>1600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7"/>
      <c r="D15" s="9"/>
      <c r="E15" s="9">
        <v>20240217007</v>
      </c>
      <c r="F15" s="9" t="s">
        <v>31</v>
      </c>
      <c r="G15" s="10">
        <v>1.4750000000000001</v>
      </c>
      <c r="H15" s="9" t="s">
        <v>32</v>
      </c>
      <c r="I15" s="28">
        <v>10000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8" t="s">
        <v>22</v>
      </c>
      <c r="D16" s="8"/>
      <c r="E16" s="8">
        <v>20240301004</v>
      </c>
      <c r="F16" s="8" t="s">
        <v>27</v>
      </c>
      <c r="G16" s="36">
        <v>1.59</v>
      </c>
      <c r="H16" s="8" t="s">
        <v>28</v>
      </c>
      <c r="I16" s="27">
        <v>114000</v>
      </c>
      <c r="J16" s="8" t="s">
        <v>37</v>
      </c>
      <c r="L16" s="33">
        <f t="shared" si="0"/>
        <v>36148.840000000004</v>
      </c>
    </row>
    <row r="17" spans="1:12">
      <c r="A17" s="59"/>
      <c r="B17" s="4">
        <v>12</v>
      </c>
      <c r="C17" s="7" t="s">
        <v>13</v>
      </c>
      <c r="D17" s="8"/>
      <c r="E17" s="8">
        <v>20240312052</v>
      </c>
      <c r="F17" s="9" t="s">
        <v>14</v>
      </c>
      <c r="G17" s="10">
        <v>1.82</v>
      </c>
      <c r="H17" s="8" t="s">
        <v>15</v>
      </c>
      <c r="I17" s="27">
        <v>24050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35" t="s">
        <v>13</v>
      </c>
      <c r="D18" s="8"/>
      <c r="E18" s="8">
        <v>20240312053</v>
      </c>
      <c r="F18" s="8" t="s">
        <v>14</v>
      </c>
      <c r="G18" s="36">
        <v>3.03</v>
      </c>
      <c r="H18" s="8" t="s">
        <v>17</v>
      </c>
      <c r="I18" s="27">
        <v>6600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7" t="s">
        <v>13</v>
      </c>
      <c r="D19" s="9"/>
      <c r="E19" s="9">
        <v>20240312054</v>
      </c>
      <c r="F19" s="9" t="s">
        <v>14</v>
      </c>
      <c r="G19" s="10">
        <v>4.55</v>
      </c>
      <c r="H19" s="9" t="s">
        <v>16</v>
      </c>
      <c r="I19" s="28">
        <v>1100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7" t="s">
        <v>13</v>
      </c>
      <c r="D20" s="9"/>
      <c r="E20" s="9">
        <v>20240312055</v>
      </c>
      <c r="F20" s="9" t="s">
        <v>18</v>
      </c>
      <c r="G20" s="10">
        <v>0.91500000000000004</v>
      </c>
      <c r="H20" s="9" t="s">
        <v>55</v>
      </c>
      <c r="I20" s="28">
        <v>21000</v>
      </c>
      <c r="J20" s="9" t="s">
        <v>37</v>
      </c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I19*G19</f>
        <v>5005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ref="L23:L53" si="1">I23*G23</f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1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1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1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1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1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1"/>
        <v>0</v>
      </c>
    </row>
    <row r="30" spans="1:12">
      <c r="A30" s="61" t="s">
        <v>21</v>
      </c>
      <c r="B30" s="18">
        <v>1</v>
      </c>
      <c r="C30" s="9"/>
      <c r="D30" s="9"/>
      <c r="E30" s="9">
        <v>20240130001</v>
      </c>
      <c r="F30" s="9" t="s">
        <v>25</v>
      </c>
      <c r="G30" s="10">
        <v>1.5549999999999999</v>
      </c>
      <c r="H30" s="9" t="s">
        <v>26</v>
      </c>
      <c r="I30" s="28">
        <f>100000-13269-16197-29307-16167</f>
        <v>25060</v>
      </c>
      <c r="J30" s="9" t="s">
        <v>37</v>
      </c>
      <c r="L30" s="33" t="e">
        <f>#REF!*#REF!</f>
        <v>#REF!</v>
      </c>
    </row>
    <row r="31" spans="1:12">
      <c r="A31" s="62"/>
      <c r="B31" s="18">
        <v>2</v>
      </c>
      <c r="C31" s="9" t="s">
        <v>22</v>
      </c>
      <c r="D31" s="40"/>
      <c r="E31" s="40">
        <v>20240207011</v>
      </c>
      <c r="F31" s="9" t="s">
        <v>23</v>
      </c>
      <c r="G31" s="10">
        <v>1.56</v>
      </c>
      <c r="H31" s="9" t="s">
        <v>24</v>
      </c>
      <c r="I31" s="30">
        <f>15000-3668</f>
        <v>11332</v>
      </c>
      <c r="J31" s="9" t="s">
        <v>37</v>
      </c>
      <c r="L31" s="33">
        <f>I30*G30</f>
        <v>38968.299999999996</v>
      </c>
    </row>
    <row r="32" spans="1:12">
      <c r="A32" s="62"/>
      <c r="B32" s="18">
        <v>3</v>
      </c>
      <c r="C32" s="8" t="s">
        <v>22</v>
      </c>
      <c r="D32" s="9"/>
      <c r="E32" s="9">
        <v>20240122001</v>
      </c>
      <c r="F32" s="9" t="s">
        <v>29</v>
      </c>
      <c r="G32" s="36">
        <v>1.59</v>
      </c>
      <c r="H32" s="9" t="s">
        <v>30</v>
      </c>
      <c r="I32" s="28">
        <f>75000-2248-8437-16880-23000</f>
        <v>24435</v>
      </c>
      <c r="J32" s="9" t="s">
        <v>37</v>
      </c>
      <c r="L32" s="33">
        <f>I31*G31</f>
        <v>17677.920000000002</v>
      </c>
    </row>
    <row r="33" spans="1:12">
      <c r="A33" s="62"/>
      <c r="B33" s="18">
        <v>4</v>
      </c>
      <c r="C33" s="8" t="s">
        <v>22</v>
      </c>
      <c r="D33" s="9"/>
      <c r="E33" s="9">
        <v>20240206022</v>
      </c>
      <c r="F33" s="9" t="s">
        <v>29</v>
      </c>
      <c r="G33" s="36">
        <v>1.59</v>
      </c>
      <c r="H33" s="9" t="s">
        <v>30</v>
      </c>
      <c r="I33" s="28">
        <f>30000</f>
        <v>30000</v>
      </c>
      <c r="J33" s="9" t="s">
        <v>37</v>
      </c>
      <c r="L33" s="33" t="e">
        <f>#REF!*#REF!</f>
        <v>#REF!</v>
      </c>
    </row>
    <row r="34" spans="1:12">
      <c r="A34" s="62"/>
      <c r="B34" s="18">
        <v>5</v>
      </c>
      <c r="C34" s="8" t="s">
        <v>22</v>
      </c>
      <c r="D34" s="8"/>
      <c r="E34" s="8">
        <v>20240207005</v>
      </c>
      <c r="F34" s="8" t="s">
        <v>33</v>
      </c>
      <c r="G34" s="36">
        <v>1.2749999999999999</v>
      </c>
      <c r="H34" s="8" t="s">
        <v>34</v>
      </c>
      <c r="I34" s="27">
        <f>130000-15920-25163-28317</f>
        <v>60600</v>
      </c>
      <c r="J34" s="9" t="s">
        <v>37</v>
      </c>
      <c r="L34" s="33" t="e">
        <f>#REF!*#REF!</f>
        <v>#REF!</v>
      </c>
    </row>
    <row r="35" spans="1:12">
      <c r="A35" s="62"/>
      <c r="B35" s="18">
        <v>6</v>
      </c>
      <c r="C35" s="7" t="s">
        <v>13</v>
      </c>
      <c r="D35" s="9"/>
      <c r="E35" s="9">
        <v>20240217008</v>
      </c>
      <c r="F35" s="9" t="s">
        <v>14</v>
      </c>
      <c r="G35" s="10">
        <v>1.82</v>
      </c>
      <c r="H35" s="9" t="s">
        <v>40</v>
      </c>
      <c r="I35" s="28">
        <v>10000</v>
      </c>
      <c r="J35" s="9" t="s">
        <v>37</v>
      </c>
      <c r="L35" s="33" t="e">
        <f>#REF!*#REF!</f>
        <v>#REF!</v>
      </c>
    </row>
    <row r="36" spans="1:12">
      <c r="A36" s="62"/>
      <c r="B36" s="18">
        <v>7</v>
      </c>
      <c r="C36" s="8" t="s">
        <v>22</v>
      </c>
      <c r="D36" s="8"/>
      <c r="E36" s="8">
        <v>20240301002</v>
      </c>
      <c r="F36" s="8" t="s">
        <v>33</v>
      </c>
      <c r="G36" s="36">
        <v>1.2749999999999999</v>
      </c>
      <c r="H36" s="8" t="s">
        <v>34</v>
      </c>
      <c r="I36" s="27">
        <v>130000</v>
      </c>
      <c r="J36" s="9" t="s">
        <v>37</v>
      </c>
      <c r="L36" s="33" t="e">
        <f>#REF!*#REF!</f>
        <v>#REF!</v>
      </c>
    </row>
    <row r="37" spans="1:12">
      <c r="A37" s="62"/>
      <c r="B37" s="18">
        <v>8</v>
      </c>
      <c r="C37" s="8" t="s">
        <v>22</v>
      </c>
      <c r="D37" s="8"/>
      <c r="E37" s="8">
        <v>20240301003</v>
      </c>
      <c r="F37" s="8" t="s">
        <v>33</v>
      </c>
      <c r="G37" s="36">
        <v>1.2749999999999999</v>
      </c>
      <c r="H37" s="8" t="s">
        <v>34</v>
      </c>
      <c r="I37" s="27">
        <v>90000</v>
      </c>
      <c r="J37" s="9" t="s">
        <v>37</v>
      </c>
      <c r="L37" s="33">
        <f>I32*G32</f>
        <v>38851.65</v>
      </c>
    </row>
    <row r="38" spans="1:12">
      <c r="A38" s="62"/>
      <c r="B38" s="18">
        <v>9</v>
      </c>
      <c r="C38" s="9" t="s">
        <v>22</v>
      </c>
      <c r="D38" s="40"/>
      <c r="E38" s="8">
        <v>20240301006</v>
      </c>
      <c r="F38" s="9" t="s">
        <v>23</v>
      </c>
      <c r="G38" s="10">
        <v>1.56</v>
      </c>
      <c r="H38" s="9" t="s">
        <v>24</v>
      </c>
      <c r="I38" s="30">
        <v>30000</v>
      </c>
      <c r="J38" s="9" t="s">
        <v>37</v>
      </c>
      <c r="L38" s="33">
        <f>I33*G33</f>
        <v>47700</v>
      </c>
    </row>
    <row r="39" spans="1:12">
      <c r="A39" s="62"/>
      <c r="B39" s="18">
        <v>10</v>
      </c>
      <c r="C39" s="9" t="s">
        <v>22</v>
      </c>
      <c r="D39" s="40"/>
      <c r="E39" s="8">
        <v>20240301007</v>
      </c>
      <c r="F39" s="9" t="s">
        <v>23</v>
      </c>
      <c r="G39" s="10">
        <v>1.56</v>
      </c>
      <c r="H39" s="9" t="s">
        <v>24</v>
      </c>
      <c r="I39" s="30">
        <v>25000</v>
      </c>
      <c r="J39" s="9" t="s">
        <v>37</v>
      </c>
      <c r="L39" s="33">
        <f>I34*G34</f>
        <v>77265</v>
      </c>
    </row>
    <row r="40" spans="1:12">
      <c r="A40" s="62"/>
      <c r="B40" s="18">
        <v>11</v>
      </c>
      <c r="C40" s="8" t="s">
        <v>22</v>
      </c>
      <c r="D40" s="50"/>
      <c r="E40" s="8">
        <v>20240301008</v>
      </c>
      <c r="F40" s="8" t="s">
        <v>50</v>
      </c>
      <c r="G40" s="36">
        <v>1.0900000000000001</v>
      </c>
      <c r="H40" s="8" t="s">
        <v>49</v>
      </c>
      <c r="I40" s="51">
        <v>12000</v>
      </c>
      <c r="J40" s="8" t="s">
        <v>37</v>
      </c>
      <c r="L40" s="33">
        <f>I35*G35</f>
        <v>18200</v>
      </c>
    </row>
    <row r="41" spans="1:12">
      <c r="A41" s="62"/>
      <c r="B41" s="18">
        <v>12</v>
      </c>
      <c r="C41" s="9"/>
      <c r="D41" s="9"/>
      <c r="E41" s="9">
        <v>20240304012</v>
      </c>
      <c r="F41" s="9" t="s">
        <v>25</v>
      </c>
      <c r="G41" s="10">
        <v>1.5549999999999999</v>
      </c>
      <c r="H41" s="9" t="s">
        <v>26</v>
      </c>
      <c r="I41" s="28">
        <v>100000</v>
      </c>
      <c r="J41" s="9" t="s">
        <v>37</v>
      </c>
      <c r="L41" s="33">
        <f>I39*G39</f>
        <v>39000</v>
      </c>
    </row>
    <row r="42" spans="1:12">
      <c r="A42" s="62"/>
      <c r="B42" s="18">
        <v>13</v>
      </c>
      <c r="C42" s="8"/>
      <c r="D42" s="8"/>
      <c r="E42" s="8">
        <v>20240301005</v>
      </c>
      <c r="F42" s="8" t="s">
        <v>38</v>
      </c>
      <c r="G42" s="36">
        <v>1.5249999999999999</v>
      </c>
      <c r="H42" s="8" t="s">
        <v>39</v>
      </c>
      <c r="I42" s="27">
        <f>66000-2250</f>
        <v>63750</v>
      </c>
      <c r="J42" s="8" t="s">
        <v>37</v>
      </c>
      <c r="L42" s="33">
        <f>I40*G40</f>
        <v>13080.000000000002</v>
      </c>
    </row>
    <row r="43" spans="1:12">
      <c r="A43" s="62"/>
      <c r="B43" s="18">
        <v>14</v>
      </c>
      <c r="C43" s="19"/>
      <c r="D43" s="19"/>
      <c r="E43" s="19"/>
      <c r="F43" s="19"/>
      <c r="G43" s="19"/>
      <c r="H43" s="19"/>
      <c r="I43" s="19"/>
      <c r="J43" s="19"/>
      <c r="L43" s="33">
        <f>I42*G42</f>
        <v>97218.75</v>
      </c>
    </row>
    <row r="44" spans="1:12">
      <c r="A44" s="62"/>
      <c r="B44" s="18">
        <v>15</v>
      </c>
      <c r="C44" s="9"/>
      <c r="D44" s="9"/>
      <c r="E44" s="9"/>
      <c r="F44" s="9"/>
      <c r="G44" s="10"/>
      <c r="H44" s="9"/>
      <c r="I44" s="28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53"/>
      <c r="B59" s="53"/>
      <c r="C59" s="53"/>
      <c r="D59" s="53"/>
      <c r="E59" s="53"/>
      <c r="F59" s="53"/>
      <c r="G59" s="53"/>
      <c r="H59" s="53"/>
      <c r="I59" s="53"/>
      <c r="J59" s="53"/>
    </row>
    <row r="61" spans="1:12" ht="16.5" customHeight="1"/>
    <row r="114" ht="15" customHeight="1"/>
    <row r="116" ht="15" customHeight="1"/>
  </sheetData>
  <autoFilter ref="A5:J58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workbookViewId="0">
      <selection activeCell="I12" sqref="I12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56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7"/>
      <c r="D6" s="9"/>
      <c r="E6" s="9">
        <v>20240103033</v>
      </c>
      <c r="F6" s="9" t="s">
        <v>31</v>
      </c>
      <c r="G6" s="36">
        <v>1.4750000000000001</v>
      </c>
      <c r="H6" s="9" t="s">
        <v>32</v>
      </c>
      <c r="I6" s="28">
        <f>5000</f>
        <v>5000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35" t="s">
        <v>13</v>
      </c>
      <c r="D7" s="8"/>
      <c r="E7" s="8">
        <v>20240124003</v>
      </c>
      <c r="F7" s="8" t="s">
        <v>14</v>
      </c>
      <c r="G7" s="36">
        <v>3.03</v>
      </c>
      <c r="H7" s="8" t="s">
        <v>17</v>
      </c>
      <c r="I7" s="27">
        <f>5000-3250</f>
        <v>1750</v>
      </c>
      <c r="J7" s="9" t="s">
        <v>37</v>
      </c>
      <c r="L7" s="33" t="e">
        <f>#REF!*#REF!</f>
        <v>#REF!</v>
      </c>
    </row>
    <row r="8" spans="1:13">
      <c r="A8" s="59"/>
      <c r="B8" s="4">
        <v>3</v>
      </c>
      <c r="C8" s="7" t="s">
        <v>13</v>
      </c>
      <c r="D8" s="9"/>
      <c r="E8" s="9">
        <v>20240124006</v>
      </c>
      <c r="F8" s="9" t="s">
        <v>14</v>
      </c>
      <c r="G8" s="10">
        <v>4.55</v>
      </c>
      <c r="H8" s="9" t="s">
        <v>16</v>
      </c>
      <c r="I8" s="28">
        <f>5000-254-2950</f>
        <v>1796</v>
      </c>
      <c r="J8" s="9" t="s">
        <v>37</v>
      </c>
      <c r="L8" s="33">
        <f>I6*G6</f>
        <v>7375</v>
      </c>
    </row>
    <row r="9" spans="1:13">
      <c r="A9" s="59"/>
      <c r="B9" s="4">
        <v>4</v>
      </c>
      <c r="C9" s="9" t="s">
        <v>22</v>
      </c>
      <c r="D9" s="9"/>
      <c r="E9" s="9">
        <v>20240202002</v>
      </c>
      <c r="F9" s="9" t="s">
        <v>27</v>
      </c>
      <c r="G9" s="10">
        <v>1.59</v>
      </c>
      <c r="H9" s="9" t="s">
        <v>28</v>
      </c>
      <c r="I9" s="28">
        <f>100000-7833-23650-3976-9820-25324-8614</f>
        <v>20783</v>
      </c>
      <c r="J9" s="9" t="s">
        <v>37</v>
      </c>
      <c r="L9" s="33" t="e">
        <f>#REF!*#REF!</f>
        <v>#REF!</v>
      </c>
    </row>
    <row r="10" spans="1:13">
      <c r="A10" s="59"/>
      <c r="B10" s="4">
        <v>5</v>
      </c>
      <c r="C10" s="8" t="s">
        <v>22</v>
      </c>
      <c r="D10" s="8"/>
      <c r="E10" s="8">
        <v>20240207003</v>
      </c>
      <c r="F10" s="8" t="s">
        <v>27</v>
      </c>
      <c r="G10" s="36">
        <v>1.59</v>
      </c>
      <c r="H10" s="8" t="s">
        <v>28</v>
      </c>
      <c r="I10" s="27">
        <f>12400</f>
        <v>12400</v>
      </c>
      <c r="J10" s="9" t="s">
        <v>37</v>
      </c>
      <c r="L10" s="33" t="e">
        <f>#REF!*#REF!</f>
        <v>#REF!</v>
      </c>
    </row>
    <row r="11" spans="1:13">
      <c r="A11" s="59"/>
      <c r="B11" s="4">
        <v>6</v>
      </c>
      <c r="C11" s="8" t="s">
        <v>22</v>
      </c>
      <c r="D11" s="8"/>
      <c r="E11" s="8">
        <v>20240207004</v>
      </c>
      <c r="F11" s="8" t="s">
        <v>27</v>
      </c>
      <c r="G11" s="36">
        <v>1.59</v>
      </c>
      <c r="H11" s="8" t="s">
        <v>28</v>
      </c>
      <c r="I11" s="27">
        <f>40600</f>
        <v>40600</v>
      </c>
      <c r="J11" s="9" t="s">
        <v>37</v>
      </c>
      <c r="L11" s="33">
        <f t="shared" ref="L11:L19" si="0">I7*G7</f>
        <v>5302.5</v>
      </c>
    </row>
    <row r="12" spans="1:13">
      <c r="A12" s="59"/>
      <c r="B12" s="4">
        <v>7</v>
      </c>
      <c r="C12" s="7" t="s">
        <v>13</v>
      </c>
      <c r="D12" s="8"/>
      <c r="E12" s="8">
        <v>20240207006</v>
      </c>
      <c r="F12" s="9" t="s">
        <v>14</v>
      </c>
      <c r="G12" s="10">
        <v>1.82</v>
      </c>
      <c r="H12" s="8" t="s">
        <v>15</v>
      </c>
      <c r="I12" s="27">
        <f>20200-338</f>
        <v>19862</v>
      </c>
      <c r="J12" s="9" t="s">
        <v>37</v>
      </c>
      <c r="L12" s="33">
        <f t="shared" si="0"/>
        <v>8171.7999999999993</v>
      </c>
    </row>
    <row r="13" spans="1:13">
      <c r="A13" s="59"/>
      <c r="B13" s="4">
        <v>8</v>
      </c>
      <c r="C13" s="35" t="s">
        <v>13</v>
      </c>
      <c r="D13" s="8"/>
      <c r="E13" s="8">
        <v>20240207007</v>
      </c>
      <c r="F13" s="8" t="s">
        <v>14</v>
      </c>
      <c r="G13" s="36">
        <v>3.03</v>
      </c>
      <c r="H13" s="8" t="s">
        <v>17</v>
      </c>
      <c r="I13" s="27">
        <f>11700</f>
        <v>11700</v>
      </c>
      <c r="J13" s="9" t="s">
        <v>37</v>
      </c>
      <c r="L13" s="33">
        <f t="shared" si="0"/>
        <v>33044.97</v>
      </c>
    </row>
    <row r="14" spans="1:13">
      <c r="A14" s="59"/>
      <c r="B14" s="4">
        <v>9</v>
      </c>
      <c r="C14" s="7" t="s">
        <v>13</v>
      </c>
      <c r="D14" s="9"/>
      <c r="E14" s="9">
        <v>20240207008</v>
      </c>
      <c r="F14" s="9" t="s">
        <v>14</v>
      </c>
      <c r="G14" s="10">
        <v>4.55</v>
      </c>
      <c r="H14" s="9" t="s">
        <v>16</v>
      </c>
      <c r="I14" s="28">
        <f>1600</f>
        <v>1600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7"/>
      <c r="D15" s="9"/>
      <c r="E15" s="9">
        <v>20240217007</v>
      </c>
      <c r="F15" s="9" t="s">
        <v>31</v>
      </c>
      <c r="G15" s="10">
        <v>1.4750000000000001</v>
      </c>
      <c r="H15" s="9" t="s">
        <v>32</v>
      </c>
      <c r="I15" s="28">
        <v>10000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8" t="s">
        <v>22</v>
      </c>
      <c r="D16" s="8"/>
      <c r="E16" s="8">
        <v>20240301004</v>
      </c>
      <c r="F16" s="8" t="s">
        <v>27</v>
      </c>
      <c r="G16" s="36">
        <v>1.59</v>
      </c>
      <c r="H16" s="8" t="s">
        <v>28</v>
      </c>
      <c r="I16" s="27">
        <v>114000</v>
      </c>
      <c r="J16" s="8" t="s">
        <v>37</v>
      </c>
      <c r="L16" s="33">
        <f t="shared" si="0"/>
        <v>36148.840000000004</v>
      </c>
    </row>
    <row r="17" spans="1:12">
      <c r="A17" s="59"/>
      <c r="B17" s="4">
        <v>12</v>
      </c>
      <c r="C17" s="7" t="s">
        <v>13</v>
      </c>
      <c r="D17" s="8"/>
      <c r="E17" s="8">
        <v>20240312052</v>
      </c>
      <c r="F17" s="9" t="s">
        <v>14</v>
      </c>
      <c r="G17" s="10">
        <v>1.82</v>
      </c>
      <c r="H17" s="8" t="s">
        <v>15</v>
      </c>
      <c r="I17" s="27">
        <v>24050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35" t="s">
        <v>13</v>
      </c>
      <c r="D18" s="8"/>
      <c r="E18" s="8">
        <v>20240312053</v>
      </c>
      <c r="F18" s="8" t="s">
        <v>14</v>
      </c>
      <c r="G18" s="36">
        <v>3.03</v>
      </c>
      <c r="H18" s="8" t="s">
        <v>17</v>
      </c>
      <c r="I18" s="27">
        <v>6600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7" t="s">
        <v>13</v>
      </c>
      <c r="D19" s="9"/>
      <c r="E19" s="9">
        <v>20240312054</v>
      </c>
      <c r="F19" s="9" t="s">
        <v>14</v>
      </c>
      <c r="G19" s="10">
        <v>4.55</v>
      </c>
      <c r="H19" s="9" t="s">
        <v>16</v>
      </c>
      <c r="I19" s="28">
        <v>1100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7" t="s">
        <v>13</v>
      </c>
      <c r="D20" s="9"/>
      <c r="E20" s="9">
        <v>20240312055</v>
      </c>
      <c r="F20" s="9" t="s">
        <v>18</v>
      </c>
      <c r="G20" s="10">
        <v>0.91500000000000004</v>
      </c>
      <c r="H20" s="9" t="s">
        <v>55</v>
      </c>
      <c r="I20" s="28">
        <v>21000</v>
      </c>
      <c r="J20" s="9" t="s">
        <v>37</v>
      </c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I19*G19</f>
        <v>5005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ref="L23:L53" si="1">I23*G23</f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1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1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1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1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1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1"/>
        <v>0</v>
      </c>
    </row>
    <row r="30" spans="1:12">
      <c r="A30" s="61" t="s">
        <v>21</v>
      </c>
      <c r="B30" s="18">
        <v>1</v>
      </c>
      <c r="C30" s="9"/>
      <c r="D30" s="9"/>
      <c r="E30" s="9">
        <v>20240130001</v>
      </c>
      <c r="F30" s="9" t="s">
        <v>25</v>
      </c>
      <c r="G30" s="10">
        <v>1.5549999999999999</v>
      </c>
      <c r="H30" s="9" t="s">
        <v>26</v>
      </c>
      <c r="I30" s="28">
        <f>100000-13269-16197-29307-16167</f>
        <v>25060</v>
      </c>
      <c r="J30" s="9" t="s">
        <v>37</v>
      </c>
      <c r="L30" s="33" t="e">
        <f>#REF!*#REF!</f>
        <v>#REF!</v>
      </c>
    </row>
    <row r="31" spans="1:12">
      <c r="A31" s="62"/>
      <c r="B31" s="18">
        <v>2</v>
      </c>
      <c r="C31" s="9" t="s">
        <v>22</v>
      </c>
      <c r="D31" s="40"/>
      <c r="E31" s="40">
        <v>20240207011</v>
      </c>
      <c r="F31" s="9" t="s">
        <v>23</v>
      </c>
      <c r="G31" s="10">
        <v>1.56</v>
      </c>
      <c r="H31" s="9" t="s">
        <v>24</v>
      </c>
      <c r="I31" s="30">
        <f>15000-3668</f>
        <v>11332</v>
      </c>
      <c r="J31" s="9" t="s">
        <v>37</v>
      </c>
      <c r="L31" s="33">
        <f>I30*G30</f>
        <v>38968.299999999996</v>
      </c>
    </row>
    <row r="32" spans="1:12">
      <c r="A32" s="62"/>
      <c r="B32" s="18">
        <v>3</v>
      </c>
      <c r="C32" s="8" t="s">
        <v>22</v>
      </c>
      <c r="D32" s="9"/>
      <c r="E32" s="9">
        <v>20240122001</v>
      </c>
      <c r="F32" s="9" t="s">
        <v>29</v>
      </c>
      <c r="G32" s="36">
        <v>1.59</v>
      </c>
      <c r="H32" s="9" t="s">
        <v>30</v>
      </c>
      <c r="I32" s="28">
        <f>75000-2248-8437-16880-23000</f>
        <v>24435</v>
      </c>
      <c r="J32" s="9" t="s">
        <v>37</v>
      </c>
      <c r="L32" s="33">
        <f>I31*G31</f>
        <v>17677.920000000002</v>
      </c>
    </row>
    <row r="33" spans="1:12">
      <c r="A33" s="62"/>
      <c r="B33" s="18">
        <v>4</v>
      </c>
      <c r="C33" s="8" t="s">
        <v>22</v>
      </c>
      <c r="D33" s="9"/>
      <c r="E33" s="9">
        <v>20240206022</v>
      </c>
      <c r="F33" s="9" t="s">
        <v>29</v>
      </c>
      <c r="G33" s="36">
        <v>1.59</v>
      </c>
      <c r="H33" s="9" t="s">
        <v>30</v>
      </c>
      <c r="I33" s="28">
        <f>30000</f>
        <v>30000</v>
      </c>
      <c r="J33" s="9" t="s">
        <v>37</v>
      </c>
      <c r="L33" s="33" t="e">
        <f>#REF!*#REF!</f>
        <v>#REF!</v>
      </c>
    </row>
    <row r="34" spans="1:12">
      <c r="A34" s="62"/>
      <c r="B34" s="18">
        <v>5</v>
      </c>
      <c r="C34" s="8" t="s">
        <v>22</v>
      </c>
      <c r="D34" s="8"/>
      <c r="E34" s="8">
        <v>20240207005</v>
      </c>
      <c r="F34" s="8" t="s">
        <v>33</v>
      </c>
      <c r="G34" s="36">
        <v>1.2749999999999999</v>
      </c>
      <c r="H34" s="8" t="s">
        <v>34</v>
      </c>
      <c r="I34" s="27">
        <f>130000-15920-25163-28317-23961</f>
        <v>36639</v>
      </c>
      <c r="J34" s="9" t="s">
        <v>37</v>
      </c>
      <c r="L34" s="33" t="e">
        <f>#REF!*#REF!</f>
        <v>#REF!</v>
      </c>
    </row>
    <row r="35" spans="1:12">
      <c r="A35" s="62"/>
      <c r="B35" s="18">
        <v>6</v>
      </c>
      <c r="C35" s="7" t="s">
        <v>13</v>
      </c>
      <c r="D35" s="9"/>
      <c r="E35" s="9">
        <v>20240217008</v>
      </c>
      <c r="F35" s="9" t="s">
        <v>14</v>
      </c>
      <c r="G35" s="10">
        <v>1.82</v>
      </c>
      <c r="H35" s="9" t="s">
        <v>40</v>
      </c>
      <c r="I35" s="28">
        <f>10000-9348</f>
        <v>652</v>
      </c>
      <c r="J35" s="9" t="s">
        <v>37</v>
      </c>
      <c r="L35" s="33" t="e">
        <f>#REF!*#REF!</f>
        <v>#REF!</v>
      </c>
    </row>
    <row r="36" spans="1:12">
      <c r="A36" s="62"/>
      <c r="B36" s="18">
        <v>7</v>
      </c>
      <c r="C36" s="8" t="s">
        <v>22</v>
      </c>
      <c r="D36" s="8"/>
      <c r="E36" s="8">
        <v>20240301002</v>
      </c>
      <c r="F36" s="8" t="s">
        <v>33</v>
      </c>
      <c r="G36" s="36">
        <v>1.2749999999999999</v>
      </c>
      <c r="H36" s="8" t="s">
        <v>34</v>
      </c>
      <c r="I36" s="27">
        <v>130000</v>
      </c>
      <c r="J36" s="9" t="s">
        <v>37</v>
      </c>
      <c r="L36" s="33" t="e">
        <f>#REF!*#REF!</f>
        <v>#REF!</v>
      </c>
    </row>
    <row r="37" spans="1:12">
      <c r="A37" s="62"/>
      <c r="B37" s="18">
        <v>8</v>
      </c>
      <c r="C37" s="8" t="s">
        <v>22</v>
      </c>
      <c r="D37" s="8"/>
      <c r="E37" s="8">
        <v>20240301003</v>
      </c>
      <c r="F37" s="8" t="s">
        <v>33</v>
      </c>
      <c r="G37" s="36">
        <v>1.2749999999999999</v>
      </c>
      <c r="H37" s="8" t="s">
        <v>34</v>
      </c>
      <c r="I37" s="27">
        <v>90000</v>
      </c>
      <c r="J37" s="9" t="s">
        <v>37</v>
      </c>
      <c r="L37" s="33">
        <f>I32*G32</f>
        <v>38851.65</v>
      </c>
    </row>
    <row r="38" spans="1:12">
      <c r="A38" s="62"/>
      <c r="B38" s="18">
        <v>9</v>
      </c>
      <c r="C38" s="9" t="s">
        <v>22</v>
      </c>
      <c r="D38" s="40"/>
      <c r="E38" s="8">
        <v>20240301006</v>
      </c>
      <c r="F38" s="9" t="s">
        <v>23</v>
      </c>
      <c r="G38" s="10">
        <v>1.56</v>
      </c>
      <c r="H38" s="9" t="s">
        <v>24</v>
      </c>
      <c r="I38" s="30">
        <v>30000</v>
      </c>
      <c r="J38" s="9" t="s">
        <v>37</v>
      </c>
      <c r="L38" s="33">
        <f>I33*G33</f>
        <v>47700</v>
      </c>
    </row>
    <row r="39" spans="1:12">
      <c r="A39" s="62"/>
      <c r="B39" s="18">
        <v>10</v>
      </c>
      <c r="C39" s="9" t="s">
        <v>22</v>
      </c>
      <c r="D39" s="40"/>
      <c r="E39" s="8">
        <v>20240301007</v>
      </c>
      <c r="F39" s="9" t="s">
        <v>23</v>
      </c>
      <c r="G39" s="10">
        <v>1.56</v>
      </c>
      <c r="H39" s="9" t="s">
        <v>24</v>
      </c>
      <c r="I39" s="30">
        <v>25000</v>
      </c>
      <c r="J39" s="9" t="s">
        <v>37</v>
      </c>
      <c r="L39" s="33">
        <f>I34*G34</f>
        <v>46714.724999999999</v>
      </c>
    </row>
    <row r="40" spans="1:12">
      <c r="A40" s="62"/>
      <c r="B40" s="18">
        <v>11</v>
      </c>
      <c r="C40" s="8" t="s">
        <v>22</v>
      </c>
      <c r="D40" s="50"/>
      <c r="E40" s="8">
        <v>20240301008</v>
      </c>
      <c r="F40" s="8" t="s">
        <v>50</v>
      </c>
      <c r="G40" s="36">
        <v>1.0900000000000001</v>
      </c>
      <c r="H40" s="8" t="s">
        <v>49</v>
      </c>
      <c r="I40" s="51">
        <v>12000</v>
      </c>
      <c r="J40" s="8" t="s">
        <v>37</v>
      </c>
      <c r="L40" s="33">
        <f>I35*G35</f>
        <v>1186.6400000000001</v>
      </c>
    </row>
    <row r="41" spans="1:12">
      <c r="A41" s="62"/>
      <c r="B41" s="18">
        <v>12</v>
      </c>
      <c r="C41" s="9"/>
      <c r="D41" s="9"/>
      <c r="E41" s="9">
        <v>20240304012</v>
      </c>
      <c r="F41" s="9" t="s">
        <v>25</v>
      </c>
      <c r="G41" s="10">
        <v>1.5549999999999999</v>
      </c>
      <c r="H41" s="9" t="s">
        <v>26</v>
      </c>
      <c r="I41" s="28">
        <v>100000</v>
      </c>
      <c r="J41" s="9" t="s">
        <v>37</v>
      </c>
      <c r="L41" s="33">
        <f>I39*G39</f>
        <v>39000</v>
      </c>
    </row>
    <row r="42" spans="1:12">
      <c r="A42" s="62"/>
      <c r="B42" s="18">
        <v>13</v>
      </c>
      <c r="C42" s="8"/>
      <c r="D42" s="8"/>
      <c r="E42" s="8">
        <v>20240301005</v>
      </c>
      <c r="F42" s="8" t="s">
        <v>38</v>
      </c>
      <c r="G42" s="36">
        <v>1.5249999999999999</v>
      </c>
      <c r="H42" s="8" t="s">
        <v>39</v>
      </c>
      <c r="I42" s="27">
        <f>66000-2250</f>
        <v>63750</v>
      </c>
      <c r="J42" s="8" t="s">
        <v>37</v>
      </c>
      <c r="L42" s="33">
        <f>I40*G40</f>
        <v>13080.000000000002</v>
      </c>
    </row>
    <row r="43" spans="1:12">
      <c r="A43" s="62"/>
      <c r="B43" s="18">
        <v>14</v>
      </c>
      <c r="C43" s="19"/>
      <c r="D43" s="19"/>
      <c r="E43" s="19"/>
      <c r="F43" s="19"/>
      <c r="G43" s="19"/>
      <c r="H43" s="19"/>
      <c r="I43" s="19"/>
      <c r="J43" s="19"/>
      <c r="L43" s="33">
        <f>I42*G42</f>
        <v>97218.75</v>
      </c>
    </row>
    <row r="44" spans="1:12">
      <c r="A44" s="62"/>
      <c r="B44" s="18">
        <v>15</v>
      </c>
      <c r="C44" s="9"/>
      <c r="D44" s="9"/>
      <c r="E44" s="9"/>
      <c r="F44" s="9"/>
      <c r="G44" s="10"/>
      <c r="H44" s="9"/>
      <c r="I44" s="28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54"/>
      <c r="B59" s="54"/>
      <c r="C59" s="54"/>
      <c r="D59" s="54"/>
      <c r="E59" s="54"/>
      <c r="F59" s="54"/>
      <c r="G59" s="54"/>
      <c r="H59" s="54"/>
      <c r="I59" s="54"/>
      <c r="J59" s="54"/>
    </row>
    <row r="61" spans="1:12" ht="16.5" customHeight="1"/>
    <row r="114" ht="15" customHeight="1"/>
    <row r="116" ht="15" customHeight="1"/>
  </sheetData>
  <autoFilter ref="A5:J58"/>
  <mergeCells count="6">
    <mergeCell ref="A1:J1"/>
    <mergeCell ref="A2:J2"/>
    <mergeCell ref="A6:A29"/>
    <mergeCell ref="A30:A53"/>
    <mergeCell ref="A54:J55"/>
    <mergeCell ref="A56:J58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H15" sqref="H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0" style="1" hidden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42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5" t="s">
        <v>22</v>
      </c>
      <c r="D6" s="5">
        <v>20231120017</v>
      </c>
      <c r="E6" s="5">
        <v>20231109001</v>
      </c>
      <c r="F6" s="5" t="s">
        <v>27</v>
      </c>
      <c r="G6" s="6">
        <v>1.59</v>
      </c>
      <c r="H6" s="5" t="s">
        <v>28</v>
      </c>
      <c r="I6" s="26">
        <f>95877-10684-18480-19743</f>
        <v>46970</v>
      </c>
      <c r="J6" s="4" t="s">
        <v>37</v>
      </c>
      <c r="L6" s="33">
        <f>I6*G6</f>
        <v>74682.3</v>
      </c>
    </row>
    <row r="7" spans="1:13">
      <c r="A7" s="59"/>
      <c r="B7" s="4">
        <v>2</v>
      </c>
      <c r="C7" s="7" t="s">
        <v>13</v>
      </c>
      <c r="D7" s="8"/>
      <c r="E7" s="8">
        <v>20240103031</v>
      </c>
      <c r="F7" s="9" t="s">
        <v>14</v>
      </c>
      <c r="G7" s="10">
        <v>1.82</v>
      </c>
      <c r="H7" s="8" t="s">
        <v>15</v>
      </c>
      <c r="I7" s="27">
        <f>17395-5050-997-8121</f>
        <v>3227</v>
      </c>
      <c r="J7" s="4" t="s">
        <v>37</v>
      </c>
      <c r="L7" s="33">
        <f t="shared" ref="L7:L53" si="0">I7*G7</f>
        <v>5873.14</v>
      </c>
    </row>
    <row r="8" spans="1:13">
      <c r="A8" s="59"/>
      <c r="B8" s="4">
        <v>3</v>
      </c>
      <c r="C8" s="11" t="s">
        <v>13</v>
      </c>
      <c r="D8" s="5"/>
      <c r="E8" s="5">
        <v>20240103032</v>
      </c>
      <c r="F8" s="5" t="s">
        <v>14</v>
      </c>
      <c r="G8" s="6">
        <v>4.55</v>
      </c>
      <c r="H8" s="5" t="s">
        <v>16</v>
      </c>
      <c r="I8" s="26">
        <f>9617-202-4169</f>
        <v>5246</v>
      </c>
      <c r="J8" s="4" t="s">
        <v>37</v>
      </c>
      <c r="L8" s="33">
        <f t="shared" si="0"/>
        <v>23869.3</v>
      </c>
    </row>
    <row r="9" spans="1:13">
      <c r="A9" s="59"/>
      <c r="B9" s="4">
        <v>4</v>
      </c>
      <c r="C9" s="12"/>
      <c r="D9" s="4"/>
      <c r="E9" s="4">
        <v>20240103033</v>
      </c>
      <c r="F9" s="4" t="s">
        <v>31</v>
      </c>
      <c r="G9" s="6">
        <v>1.4750000000000001</v>
      </c>
      <c r="H9" s="4" t="s">
        <v>32</v>
      </c>
      <c r="I9" s="29">
        <f>5000</f>
        <v>5000</v>
      </c>
      <c r="J9" s="4" t="s">
        <v>37</v>
      </c>
      <c r="L9" s="33">
        <f t="shared" si="0"/>
        <v>7375</v>
      </c>
    </row>
    <row r="10" spans="1:13">
      <c r="A10" s="59"/>
      <c r="B10" s="4">
        <v>5</v>
      </c>
      <c r="C10" s="5" t="s">
        <v>22</v>
      </c>
      <c r="D10" s="5"/>
      <c r="E10" s="5">
        <v>20240122002</v>
      </c>
      <c r="F10" s="5" t="s">
        <v>27</v>
      </c>
      <c r="G10" s="6">
        <v>1.59</v>
      </c>
      <c r="H10" s="5" t="s">
        <v>28</v>
      </c>
      <c r="I10" s="26">
        <f>50000</f>
        <v>50000</v>
      </c>
      <c r="J10" s="4" t="s">
        <v>37</v>
      </c>
      <c r="L10" s="33">
        <f>I36*G36</f>
        <v>93782.625</v>
      </c>
    </row>
    <row r="11" spans="1:13">
      <c r="A11" s="59"/>
      <c r="B11" s="4">
        <v>6</v>
      </c>
      <c r="C11" s="7" t="s">
        <v>13</v>
      </c>
      <c r="D11" s="8"/>
      <c r="E11" s="8">
        <v>20240124002</v>
      </c>
      <c r="F11" s="9" t="s">
        <v>14</v>
      </c>
      <c r="G11" s="10">
        <v>1.82</v>
      </c>
      <c r="H11" s="8" t="s">
        <v>15</v>
      </c>
      <c r="I11" s="27">
        <f>10000</f>
        <v>10000</v>
      </c>
      <c r="J11" s="4" t="s">
        <v>37</v>
      </c>
      <c r="L11" s="33">
        <f>I36*G36</f>
        <v>93782.625</v>
      </c>
    </row>
    <row r="12" spans="1:13">
      <c r="A12" s="59"/>
      <c r="B12" s="4">
        <v>7</v>
      </c>
      <c r="C12" s="11" t="s">
        <v>13</v>
      </c>
      <c r="D12" s="5"/>
      <c r="E12" s="5">
        <v>20240124003</v>
      </c>
      <c r="F12" s="5" t="s">
        <v>14</v>
      </c>
      <c r="G12" s="6">
        <v>3.03</v>
      </c>
      <c r="H12" s="5" t="s">
        <v>17</v>
      </c>
      <c r="I12" s="26">
        <f>5000</f>
        <v>5000</v>
      </c>
      <c r="J12" s="4" t="s">
        <v>37</v>
      </c>
      <c r="L12" s="33">
        <f>I10*G10</f>
        <v>79500</v>
      </c>
    </row>
    <row r="13" spans="1:13">
      <c r="A13" s="59"/>
      <c r="B13" s="4">
        <v>8</v>
      </c>
      <c r="C13" s="12" t="s">
        <v>13</v>
      </c>
      <c r="D13" s="4"/>
      <c r="E13" s="4">
        <v>20240124006</v>
      </c>
      <c r="F13" s="4" t="s">
        <v>14</v>
      </c>
      <c r="G13" s="13">
        <v>4.55</v>
      </c>
      <c r="H13" s="4" t="s">
        <v>16</v>
      </c>
      <c r="I13" s="29">
        <f>5000</f>
        <v>5000</v>
      </c>
      <c r="J13" s="4" t="s">
        <v>37</v>
      </c>
      <c r="L13" s="33">
        <f>I37*G37</f>
        <v>102260.85</v>
      </c>
    </row>
    <row r="14" spans="1:13">
      <c r="A14" s="59"/>
      <c r="B14" s="4">
        <v>9</v>
      </c>
      <c r="C14" s="4" t="s">
        <v>22</v>
      </c>
      <c r="D14" s="4"/>
      <c r="E14" s="4">
        <v>20240202002</v>
      </c>
      <c r="F14" s="4" t="s">
        <v>27</v>
      </c>
      <c r="G14" s="13">
        <v>1.59</v>
      </c>
      <c r="H14" s="4" t="s">
        <v>28</v>
      </c>
      <c r="I14" s="29">
        <f>100000</f>
        <v>100000</v>
      </c>
      <c r="J14" s="4" t="s">
        <v>37</v>
      </c>
      <c r="L14" s="33">
        <f>I11*G11</f>
        <v>18200</v>
      </c>
    </row>
    <row r="15" spans="1:13">
      <c r="A15" s="59"/>
      <c r="B15" s="4">
        <v>10</v>
      </c>
      <c r="C15" s="5" t="s">
        <v>22</v>
      </c>
      <c r="D15" s="5"/>
      <c r="E15" s="5">
        <v>20240207003</v>
      </c>
      <c r="F15" s="5" t="s">
        <v>27</v>
      </c>
      <c r="G15" s="6">
        <v>1.59</v>
      </c>
      <c r="H15" s="5" t="s">
        <v>28</v>
      </c>
      <c r="I15" s="26">
        <f>12400</f>
        <v>12400</v>
      </c>
      <c r="J15" s="4" t="s">
        <v>37</v>
      </c>
      <c r="L15" s="33">
        <f>I12*G12</f>
        <v>15149.999999999998</v>
      </c>
    </row>
    <row r="16" spans="1:13">
      <c r="A16" s="59"/>
      <c r="B16" s="4">
        <v>11</v>
      </c>
      <c r="C16" s="5" t="s">
        <v>22</v>
      </c>
      <c r="D16" s="5"/>
      <c r="E16" s="5">
        <v>20240207004</v>
      </c>
      <c r="F16" s="5" t="s">
        <v>27</v>
      </c>
      <c r="G16" s="6">
        <v>1.59</v>
      </c>
      <c r="H16" s="5" t="s">
        <v>28</v>
      </c>
      <c r="I16" s="26">
        <f>40600</f>
        <v>40600</v>
      </c>
      <c r="J16" s="4" t="s">
        <v>37</v>
      </c>
      <c r="L16" s="33">
        <f>I13*G13</f>
        <v>22750</v>
      </c>
    </row>
    <row r="17" spans="1:12">
      <c r="A17" s="59"/>
      <c r="B17" s="4">
        <v>12</v>
      </c>
      <c r="C17" s="7" t="s">
        <v>13</v>
      </c>
      <c r="D17" s="8"/>
      <c r="E17" s="8">
        <v>20240207006</v>
      </c>
      <c r="F17" s="9" t="s">
        <v>14</v>
      </c>
      <c r="G17" s="10">
        <v>1.82</v>
      </c>
      <c r="H17" s="8" t="s">
        <v>15</v>
      </c>
      <c r="I17" s="27">
        <f>20200</f>
        <v>20200</v>
      </c>
      <c r="J17" s="4" t="s">
        <v>37</v>
      </c>
      <c r="L17" s="33">
        <f>I14*G14</f>
        <v>159000</v>
      </c>
    </row>
    <row r="18" spans="1:12">
      <c r="A18" s="59"/>
      <c r="B18" s="4">
        <v>13</v>
      </c>
      <c r="C18" s="11" t="s">
        <v>13</v>
      </c>
      <c r="D18" s="5"/>
      <c r="E18" s="5">
        <v>20240207007</v>
      </c>
      <c r="F18" s="5" t="s">
        <v>14</v>
      </c>
      <c r="G18" s="6">
        <v>3.03</v>
      </c>
      <c r="H18" s="5" t="s">
        <v>17</v>
      </c>
      <c r="I18" s="26">
        <f>11700</f>
        <v>11700</v>
      </c>
      <c r="J18" s="4" t="s">
        <v>37</v>
      </c>
      <c r="L18" s="33">
        <f>I38*G38</f>
        <v>47700</v>
      </c>
    </row>
    <row r="19" spans="1:12">
      <c r="A19" s="59"/>
      <c r="B19" s="4">
        <v>14</v>
      </c>
      <c r="C19" s="12" t="s">
        <v>13</v>
      </c>
      <c r="D19" s="4"/>
      <c r="E19" s="4">
        <v>20240207008</v>
      </c>
      <c r="F19" s="4" t="s">
        <v>14</v>
      </c>
      <c r="G19" s="13">
        <v>4.55</v>
      </c>
      <c r="H19" s="4" t="s">
        <v>16</v>
      </c>
      <c r="I19" s="29">
        <f>1600</f>
        <v>1600</v>
      </c>
      <c r="J19" s="4" t="s">
        <v>37</v>
      </c>
      <c r="L19" s="33">
        <f>I15*G15</f>
        <v>19716</v>
      </c>
    </row>
    <row r="20" spans="1:12">
      <c r="A20" s="59"/>
      <c r="B20" s="4">
        <v>15</v>
      </c>
      <c r="C20" s="11"/>
      <c r="D20" s="5"/>
      <c r="E20" s="5">
        <v>20240217007</v>
      </c>
      <c r="F20" s="5" t="s">
        <v>31</v>
      </c>
      <c r="G20" s="6">
        <v>1.4750000000000001</v>
      </c>
      <c r="H20" s="5" t="s">
        <v>32</v>
      </c>
      <c r="I20" s="26">
        <v>10000</v>
      </c>
      <c r="J20" s="5" t="s">
        <v>37</v>
      </c>
      <c r="L20" s="33">
        <f>I16*G16</f>
        <v>64554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>
        <f>I39*G39</f>
        <v>165750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I17*G17</f>
        <v>36764</v>
      </c>
    </row>
    <row r="23" spans="1:12">
      <c r="A23" s="59"/>
      <c r="B23" s="4">
        <v>18</v>
      </c>
      <c r="C23" s="19"/>
      <c r="D23" s="19"/>
      <c r="E23" s="19"/>
      <c r="F23" s="19"/>
      <c r="G23" s="19"/>
      <c r="H23" s="19"/>
      <c r="I23" s="19"/>
      <c r="J23" s="19"/>
      <c r="L23" s="33">
        <f>I18*G18</f>
        <v>35451</v>
      </c>
    </row>
    <row r="24" spans="1:12">
      <c r="A24" s="59"/>
      <c r="B24" s="4">
        <v>19</v>
      </c>
      <c r="C24" s="19"/>
      <c r="D24" s="19"/>
      <c r="E24" s="19"/>
      <c r="F24" s="19"/>
      <c r="G24" s="19"/>
      <c r="H24" s="19"/>
      <c r="I24" s="19"/>
      <c r="J24" s="19"/>
      <c r="L24" s="33">
        <f>I19*G19</f>
        <v>7280</v>
      </c>
    </row>
    <row r="25" spans="1:12">
      <c r="A25" s="59"/>
      <c r="B25" s="4">
        <v>20</v>
      </c>
      <c r="C25" s="19"/>
      <c r="D25" s="19"/>
      <c r="E25" s="19"/>
      <c r="F25" s="19"/>
      <c r="G25" s="19"/>
      <c r="H25" s="19"/>
      <c r="I25" s="19"/>
      <c r="J25" s="19"/>
      <c r="L25" s="33">
        <f>I20*G20</f>
        <v>14750</v>
      </c>
    </row>
    <row r="26" spans="1:12">
      <c r="A26" s="59"/>
      <c r="B26" s="4">
        <v>21</v>
      </c>
      <c r="C26" s="19"/>
      <c r="D26" s="19"/>
      <c r="E26" s="19"/>
      <c r="F26" s="19"/>
      <c r="G26" s="19"/>
      <c r="H26" s="19"/>
      <c r="I26" s="19"/>
      <c r="J26" s="19"/>
      <c r="L26" s="33">
        <f>I40*G40</f>
        <v>18200</v>
      </c>
    </row>
    <row r="27" spans="1:12">
      <c r="A27" s="59"/>
      <c r="B27" s="4">
        <v>22</v>
      </c>
      <c r="C27" s="4"/>
      <c r="D27" s="14"/>
      <c r="E27" s="14"/>
      <c r="F27" s="4"/>
      <c r="G27" s="13"/>
      <c r="H27" s="4"/>
      <c r="I27" s="30"/>
      <c r="J27" s="4"/>
      <c r="L27" s="33">
        <f t="shared" si="0"/>
        <v>0</v>
      </c>
    </row>
    <row r="28" spans="1:12">
      <c r="A28" s="59"/>
      <c r="B28" s="4">
        <v>23</v>
      </c>
      <c r="C28" s="4"/>
      <c r="D28" s="4"/>
      <c r="E28" s="4"/>
      <c r="F28" s="4"/>
      <c r="G28" s="13"/>
      <c r="H28" s="4"/>
      <c r="I28" s="29"/>
      <c r="J28" s="4"/>
      <c r="L28" s="33">
        <f t="shared" si="0"/>
        <v>0</v>
      </c>
    </row>
    <row r="29" spans="1:12">
      <c r="A29" s="60"/>
      <c r="B29" s="15">
        <v>24</v>
      </c>
      <c r="C29" s="16"/>
      <c r="D29" s="16"/>
      <c r="E29" s="16"/>
      <c r="F29" s="16"/>
      <c r="G29" s="17"/>
      <c r="H29" s="16"/>
      <c r="I29" s="31"/>
      <c r="J29" s="16"/>
      <c r="L29" s="33">
        <f t="shared" si="0"/>
        <v>0</v>
      </c>
    </row>
    <row r="30" spans="1:12">
      <c r="A30" s="61" t="s">
        <v>21</v>
      </c>
      <c r="B30" s="18">
        <v>1</v>
      </c>
      <c r="C30" s="4" t="s">
        <v>22</v>
      </c>
      <c r="D30" s="14"/>
      <c r="E30" s="14">
        <v>20240111008</v>
      </c>
      <c r="F30" s="4" t="s">
        <v>23</v>
      </c>
      <c r="G30" s="13">
        <v>1.56</v>
      </c>
      <c r="H30" s="4" t="s">
        <v>24</v>
      </c>
      <c r="I30" s="30">
        <f>40000-7223 - 6611</f>
        <v>26166</v>
      </c>
      <c r="J30" s="4" t="s">
        <v>37</v>
      </c>
      <c r="L30" s="33">
        <f t="shared" si="0"/>
        <v>40818.959999999999</v>
      </c>
    </row>
    <row r="31" spans="1:12">
      <c r="A31" s="62"/>
      <c r="B31" s="18">
        <v>2</v>
      </c>
      <c r="C31" s="4"/>
      <c r="D31" s="4"/>
      <c r="E31" s="4">
        <v>20240130001</v>
      </c>
      <c r="F31" s="4" t="s">
        <v>25</v>
      </c>
      <c r="G31" s="13">
        <v>1.5549999999999999</v>
      </c>
      <c r="H31" s="4" t="s">
        <v>26</v>
      </c>
      <c r="I31" s="29">
        <f>100000</f>
        <v>100000</v>
      </c>
      <c r="J31" s="4" t="s">
        <v>37</v>
      </c>
      <c r="L31" s="33">
        <f t="shared" si="0"/>
        <v>155500</v>
      </c>
    </row>
    <row r="32" spans="1:12">
      <c r="A32" s="62"/>
      <c r="B32" s="18">
        <v>3</v>
      </c>
      <c r="C32" s="4" t="s">
        <v>22</v>
      </c>
      <c r="D32" s="14"/>
      <c r="E32" s="14">
        <v>20240207011</v>
      </c>
      <c r="F32" s="4" t="s">
        <v>23</v>
      </c>
      <c r="G32" s="13">
        <v>1.56</v>
      </c>
      <c r="H32" s="4" t="s">
        <v>24</v>
      </c>
      <c r="I32" s="30">
        <f>15000</f>
        <v>15000</v>
      </c>
      <c r="J32" s="4" t="s">
        <v>37</v>
      </c>
      <c r="L32" s="33">
        <f t="shared" si="0"/>
        <v>23400</v>
      </c>
    </row>
    <row r="33" spans="1:12">
      <c r="A33" s="62"/>
      <c r="B33" s="18">
        <v>4</v>
      </c>
      <c r="C33" s="11" t="s">
        <v>13</v>
      </c>
      <c r="D33" s="5"/>
      <c r="E33" s="5">
        <v>20240124005</v>
      </c>
      <c r="F33" s="5" t="s">
        <v>18</v>
      </c>
      <c r="G33" s="6">
        <v>3.05</v>
      </c>
      <c r="H33" s="5" t="s">
        <v>20</v>
      </c>
      <c r="I33" s="26">
        <f>5000-941-3700</f>
        <v>359</v>
      </c>
      <c r="J33" s="4" t="s">
        <v>37</v>
      </c>
      <c r="L33" s="33">
        <f t="shared" si="0"/>
        <v>1094.95</v>
      </c>
    </row>
    <row r="34" spans="1:12">
      <c r="A34" s="62"/>
      <c r="B34" s="18">
        <v>5</v>
      </c>
      <c r="C34" s="11" t="s">
        <v>13</v>
      </c>
      <c r="D34" s="5"/>
      <c r="E34" s="5">
        <v>20240207009</v>
      </c>
      <c r="F34" s="5" t="s">
        <v>18</v>
      </c>
      <c r="G34" s="6">
        <v>1.83</v>
      </c>
      <c r="H34" s="5" t="s">
        <v>19</v>
      </c>
      <c r="I34" s="26">
        <f>11000</f>
        <v>11000</v>
      </c>
      <c r="J34" s="5" t="s">
        <v>37</v>
      </c>
      <c r="L34" s="33">
        <f t="shared" si="0"/>
        <v>20130</v>
      </c>
    </row>
    <row r="35" spans="1:12">
      <c r="A35" s="62"/>
      <c r="B35" s="18">
        <v>6</v>
      </c>
      <c r="C35" s="4"/>
      <c r="D35" s="4"/>
      <c r="E35" s="4">
        <v>20240213002</v>
      </c>
      <c r="F35" s="4" t="s">
        <v>38</v>
      </c>
      <c r="G35" s="13">
        <v>1.5249999999999999</v>
      </c>
      <c r="H35" s="4" t="s">
        <v>39</v>
      </c>
      <c r="I35" s="29">
        <v>20000</v>
      </c>
      <c r="J35" s="4" t="s">
        <v>37</v>
      </c>
      <c r="L35" s="33">
        <f t="shared" si="0"/>
        <v>30500</v>
      </c>
    </row>
    <row r="36" spans="1:12">
      <c r="A36" s="62"/>
      <c r="B36" s="18">
        <v>7</v>
      </c>
      <c r="C36" s="5" t="s">
        <v>22</v>
      </c>
      <c r="D36" s="5"/>
      <c r="E36" s="5">
        <v>20240115001</v>
      </c>
      <c r="F36" s="5" t="s">
        <v>33</v>
      </c>
      <c r="G36" s="6">
        <v>1.2749999999999999</v>
      </c>
      <c r="H36" s="5" t="s">
        <v>34</v>
      </c>
      <c r="I36" s="26">
        <f>100000-8221-18224</f>
        <v>73555</v>
      </c>
      <c r="J36" s="4" t="s">
        <v>37</v>
      </c>
      <c r="L36" s="33" t="e">
        <f>#REF!*#REF!</f>
        <v>#REF!</v>
      </c>
    </row>
    <row r="37" spans="1:12">
      <c r="A37" s="62"/>
      <c r="B37" s="18">
        <v>8</v>
      </c>
      <c r="C37" s="5" t="s">
        <v>22</v>
      </c>
      <c r="D37" s="9"/>
      <c r="E37" s="9">
        <v>20240122001</v>
      </c>
      <c r="F37" s="4" t="s">
        <v>29</v>
      </c>
      <c r="G37" s="6">
        <v>1.59</v>
      </c>
      <c r="H37" s="4" t="s">
        <v>30</v>
      </c>
      <c r="I37" s="28">
        <f>75000-2248-8437</f>
        <v>64315</v>
      </c>
      <c r="J37" s="4" t="s">
        <v>37</v>
      </c>
      <c r="L37" s="33" t="e">
        <f>#REF!*#REF!</f>
        <v>#REF!</v>
      </c>
    </row>
    <row r="38" spans="1:12">
      <c r="A38" s="62"/>
      <c r="B38" s="18">
        <v>9</v>
      </c>
      <c r="C38" s="5" t="s">
        <v>22</v>
      </c>
      <c r="D38" s="9"/>
      <c r="E38" s="9">
        <v>20240206022</v>
      </c>
      <c r="F38" s="4" t="s">
        <v>29</v>
      </c>
      <c r="G38" s="6">
        <v>1.59</v>
      </c>
      <c r="H38" s="4" t="s">
        <v>30</v>
      </c>
      <c r="I38" s="28">
        <f>30000</f>
        <v>30000</v>
      </c>
      <c r="J38" s="4" t="s">
        <v>37</v>
      </c>
      <c r="L38" s="33" t="e">
        <f>#REF!*#REF!</f>
        <v>#REF!</v>
      </c>
    </row>
    <row r="39" spans="1:12">
      <c r="A39" s="62"/>
      <c r="B39" s="18">
        <v>10</v>
      </c>
      <c r="C39" s="5" t="s">
        <v>22</v>
      </c>
      <c r="D39" s="5"/>
      <c r="E39" s="5">
        <v>20240207005</v>
      </c>
      <c r="F39" s="5" t="s">
        <v>33</v>
      </c>
      <c r="G39" s="6">
        <v>1.2749999999999999</v>
      </c>
      <c r="H39" s="5" t="s">
        <v>34</v>
      </c>
      <c r="I39" s="26">
        <f>130000</f>
        <v>130000</v>
      </c>
      <c r="J39" s="4" t="s">
        <v>37</v>
      </c>
      <c r="L39" s="33" t="e">
        <f>#REF!*#REF!</f>
        <v>#REF!</v>
      </c>
    </row>
    <row r="40" spans="1:12">
      <c r="A40" s="62"/>
      <c r="B40" s="18">
        <v>11</v>
      </c>
      <c r="C40" s="35" t="s">
        <v>13</v>
      </c>
      <c r="D40" s="8"/>
      <c r="E40" s="5">
        <v>20240217008</v>
      </c>
      <c r="F40" s="8" t="s">
        <v>14</v>
      </c>
      <c r="G40" s="36">
        <v>1.82</v>
      </c>
      <c r="H40" s="8" t="s">
        <v>40</v>
      </c>
      <c r="I40" s="27">
        <v>10000</v>
      </c>
      <c r="J40" s="5" t="s">
        <v>37</v>
      </c>
      <c r="L40" s="33" t="e">
        <f>#REF!*#REF!</f>
        <v>#REF!</v>
      </c>
    </row>
    <row r="41" spans="1:12">
      <c r="A41" s="62"/>
      <c r="B41" s="18">
        <v>12</v>
      </c>
      <c r="C41" s="4"/>
      <c r="D41" s="4"/>
      <c r="E41" s="4"/>
      <c r="F41" s="4"/>
      <c r="G41" s="13"/>
      <c r="H41" s="4"/>
      <c r="I41" s="29"/>
      <c r="J41" s="4"/>
      <c r="L41" s="33">
        <f t="shared" si="0"/>
        <v>0</v>
      </c>
    </row>
    <row r="42" spans="1:12">
      <c r="A42" s="62"/>
      <c r="B42" s="18">
        <v>13</v>
      </c>
      <c r="C42" s="5"/>
      <c r="D42" s="9"/>
      <c r="E42" s="9"/>
      <c r="F42" s="4"/>
      <c r="G42" s="6"/>
      <c r="H42" s="4"/>
      <c r="I42" s="28"/>
      <c r="J42" s="4"/>
      <c r="L42" s="33">
        <f t="shared" si="0"/>
        <v>0</v>
      </c>
    </row>
    <row r="43" spans="1:12">
      <c r="A43" s="62"/>
      <c r="B43" s="18">
        <v>14</v>
      </c>
      <c r="C43" s="5"/>
      <c r="D43" s="5"/>
      <c r="E43" s="5"/>
      <c r="F43" s="5"/>
      <c r="G43" s="6"/>
      <c r="H43" s="5"/>
      <c r="I43" s="26"/>
      <c r="J43" s="4"/>
      <c r="L43" s="33">
        <f t="shared" si="0"/>
        <v>0</v>
      </c>
    </row>
    <row r="44" spans="1:12">
      <c r="A44" s="62"/>
      <c r="B44" s="18">
        <v>15</v>
      </c>
      <c r="C44" s="5"/>
      <c r="D44" s="5"/>
      <c r="E44" s="5"/>
      <c r="F44" s="5"/>
      <c r="G44" s="6"/>
      <c r="H44" s="5"/>
      <c r="I44" s="26"/>
      <c r="J44" s="4"/>
      <c r="L44" s="33">
        <f t="shared" si="0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0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0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0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>I48*G48</f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0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0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0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0"/>
        <v>0</v>
      </c>
    </row>
    <row r="53" spans="1:12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0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3" sqref="K13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3" width="9" style="1" hidden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43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5" t="s">
        <v>22</v>
      </c>
      <c r="D6" s="5">
        <v>20231120017</v>
      </c>
      <c r="E6" s="5">
        <v>20231109001</v>
      </c>
      <c r="F6" s="5" t="s">
        <v>27</v>
      </c>
      <c r="G6" s="6">
        <v>1.59</v>
      </c>
      <c r="H6" s="5" t="s">
        <v>28</v>
      </c>
      <c r="I6" s="26">
        <f>95877-10684-18480-19743-11278</f>
        <v>35692</v>
      </c>
      <c r="J6" s="4" t="s">
        <v>37</v>
      </c>
      <c r="L6" s="33">
        <f>I6*G6</f>
        <v>56750.280000000006</v>
      </c>
    </row>
    <row r="7" spans="1:13">
      <c r="A7" s="59"/>
      <c r="B7" s="4">
        <v>2</v>
      </c>
      <c r="C7" s="7" t="s">
        <v>13</v>
      </c>
      <c r="D7" s="8"/>
      <c r="E7" s="8">
        <v>20240103031</v>
      </c>
      <c r="F7" s="9" t="s">
        <v>14</v>
      </c>
      <c r="G7" s="10">
        <v>1.82</v>
      </c>
      <c r="H7" s="8" t="s">
        <v>15</v>
      </c>
      <c r="I7" s="27">
        <f>17395-5050-997-8121</f>
        <v>3227</v>
      </c>
      <c r="J7" s="9" t="s">
        <v>37</v>
      </c>
      <c r="L7" s="33">
        <f t="shared" ref="L7:L53" si="0">I7*G7</f>
        <v>5873.14</v>
      </c>
    </row>
    <row r="8" spans="1:13">
      <c r="A8" s="59"/>
      <c r="B8" s="4">
        <v>3</v>
      </c>
      <c r="C8" s="35" t="s">
        <v>13</v>
      </c>
      <c r="D8" s="8"/>
      <c r="E8" s="8">
        <v>20240103032</v>
      </c>
      <c r="F8" s="8" t="s">
        <v>14</v>
      </c>
      <c r="G8" s="36">
        <v>4.55</v>
      </c>
      <c r="H8" s="8" t="s">
        <v>16</v>
      </c>
      <c r="I8" s="27">
        <f>9617-202-4169</f>
        <v>5246</v>
      </c>
      <c r="J8" s="9" t="s">
        <v>37</v>
      </c>
      <c r="L8" s="33">
        <f t="shared" si="0"/>
        <v>23869.3</v>
      </c>
    </row>
    <row r="9" spans="1:13">
      <c r="A9" s="59"/>
      <c r="B9" s="4">
        <v>4</v>
      </c>
      <c r="C9" s="7"/>
      <c r="D9" s="9"/>
      <c r="E9" s="9">
        <v>20240103033</v>
      </c>
      <c r="F9" s="9" t="s">
        <v>31</v>
      </c>
      <c r="G9" s="36">
        <v>1.4750000000000001</v>
      </c>
      <c r="H9" s="9" t="s">
        <v>32</v>
      </c>
      <c r="I9" s="28">
        <f>5000</f>
        <v>5000</v>
      </c>
      <c r="J9" s="9" t="s">
        <v>37</v>
      </c>
      <c r="L9" s="33">
        <f t="shared" si="0"/>
        <v>7375</v>
      </c>
    </row>
    <row r="10" spans="1:13">
      <c r="A10" s="59"/>
      <c r="B10" s="4">
        <v>5</v>
      </c>
      <c r="C10" s="8" t="s">
        <v>22</v>
      </c>
      <c r="D10" s="8"/>
      <c r="E10" s="8">
        <v>20240122002</v>
      </c>
      <c r="F10" s="8" t="s">
        <v>27</v>
      </c>
      <c r="G10" s="36">
        <v>1.59</v>
      </c>
      <c r="H10" s="8" t="s">
        <v>28</v>
      </c>
      <c r="I10" s="27">
        <f>50000</f>
        <v>50000</v>
      </c>
      <c r="J10" s="9" t="s">
        <v>37</v>
      </c>
      <c r="L10" s="33">
        <f t="shared" si="0"/>
        <v>79500</v>
      </c>
    </row>
    <row r="11" spans="1:13">
      <c r="A11" s="59"/>
      <c r="B11" s="4">
        <v>6</v>
      </c>
      <c r="C11" s="7" t="s">
        <v>13</v>
      </c>
      <c r="D11" s="8"/>
      <c r="E11" s="8">
        <v>20240124002</v>
      </c>
      <c r="F11" s="9" t="s">
        <v>14</v>
      </c>
      <c r="G11" s="10">
        <v>1.82</v>
      </c>
      <c r="H11" s="8" t="s">
        <v>15</v>
      </c>
      <c r="I11" s="27">
        <f>10000</f>
        <v>10000</v>
      </c>
      <c r="J11" s="9" t="s">
        <v>37</v>
      </c>
      <c r="L11" s="33">
        <f t="shared" si="0"/>
        <v>18200</v>
      </c>
    </row>
    <row r="12" spans="1:13">
      <c r="A12" s="59"/>
      <c r="B12" s="4">
        <v>7</v>
      </c>
      <c r="C12" s="35" t="s">
        <v>13</v>
      </c>
      <c r="D12" s="8"/>
      <c r="E12" s="8">
        <v>20240124003</v>
      </c>
      <c r="F12" s="8" t="s">
        <v>14</v>
      </c>
      <c r="G12" s="36">
        <v>3.03</v>
      </c>
      <c r="H12" s="8" t="s">
        <v>17</v>
      </c>
      <c r="I12" s="27">
        <f>5000</f>
        <v>5000</v>
      </c>
      <c r="J12" s="9" t="s">
        <v>37</v>
      </c>
      <c r="L12" s="33">
        <f t="shared" si="0"/>
        <v>15149.999999999998</v>
      </c>
    </row>
    <row r="13" spans="1:13">
      <c r="A13" s="59"/>
      <c r="B13" s="4">
        <v>8</v>
      </c>
      <c r="C13" s="7" t="s">
        <v>13</v>
      </c>
      <c r="D13" s="9"/>
      <c r="E13" s="9">
        <v>20240124006</v>
      </c>
      <c r="F13" s="9" t="s">
        <v>14</v>
      </c>
      <c r="G13" s="10">
        <v>4.55</v>
      </c>
      <c r="H13" s="9" t="s">
        <v>16</v>
      </c>
      <c r="I13" s="28">
        <f>5000</f>
        <v>5000</v>
      </c>
      <c r="J13" s="9" t="s">
        <v>37</v>
      </c>
      <c r="L13" s="33">
        <f t="shared" si="0"/>
        <v>22750</v>
      </c>
    </row>
    <row r="14" spans="1:13">
      <c r="A14" s="59"/>
      <c r="B14" s="4">
        <v>9</v>
      </c>
      <c r="C14" s="9" t="s">
        <v>22</v>
      </c>
      <c r="D14" s="9"/>
      <c r="E14" s="9">
        <v>20240202002</v>
      </c>
      <c r="F14" s="9" t="s">
        <v>27</v>
      </c>
      <c r="G14" s="10">
        <v>1.59</v>
      </c>
      <c r="H14" s="9" t="s">
        <v>28</v>
      </c>
      <c r="I14" s="28">
        <f>100000</f>
        <v>100000</v>
      </c>
      <c r="J14" s="9" t="s">
        <v>37</v>
      </c>
      <c r="L14" s="33">
        <f t="shared" si="0"/>
        <v>159000</v>
      </c>
    </row>
    <row r="15" spans="1:13">
      <c r="A15" s="59"/>
      <c r="B15" s="4">
        <v>10</v>
      </c>
      <c r="C15" s="8" t="s">
        <v>22</v>
      </c>
      <c r="D15" s="8"/>
      <c r="E15" s="8">
        <v>20240207003</v>
      </c>
      <c r="F15" s="8" t="s">
        <v>27</v>
      </c>
      <c r="G15" s="36">
        <v>1.59</v>
      </c>
      <c r="H15" s="8" t="s">
        <v>28</v>
      </c>
      <c r="I15" s="27">
        <f>12400</f>
        <v>12400</v>
      </c>
      <c r="J15" s="9" t="s">
        <v>37</v>
      </c>
      <c r="L15" s="33">
        <f t="shared" si="0"/>
        <v>19716</v>
      </c>
    </row>
    <row r="16" spans="1:13">
      <c r="A16" s="59"/>
      <c r="B16" s="4">
        <v>11</v>
      </c>
      <c r="C16" s="8" t="s">
        <v>22</v>
      </c>
      <c r="D16" s="8"/>
      <c r="E16" s="8">
        <v>20240207004</v>
      </c>
      <c r="F16" s="8" t="s">
        <v>27</v>
      </c>
      <c r="G16" s="36">
        <v>1.59</v>
      </c>
      <c r="H16" s="8" t="s">
        <v>28</v>
      </c>
      <c r="I16" s="27">
        <f>40600</f>
        <v>40600</v>
      </c>
      <c r="J16" s="9" t="s">
        <v>37</v>
      </c>
      <c r="L16" s="33">
        <f t="shared" si="0"/>
        <v>64554</v>
      </c>
    </row>
    <row r="17" spans="1:12">
      <c r="A17" s="59"/>
      <c r="B17" s="4">
        <v>12</v>
      </c>
      <c r="C17" s="7" t="s">
        <v>13</v>
      </c>
      <c r="D17" s="8"/>
      <c r="E17" s="8">
        <v>20240207006</v>
      </c>
      <c r="F17" s="9" t="s">
        <v>14</v>
      </c>
      <c r="G17" s="10">
        <v>1.82</v>
      </c>
      <c r="H17" s="8" t="s">
        <v>15</v>
      </c>
      <c r="I17" s="27">
        <f>20200</f>
        <v>20200</v>
      </c>
      <c r="J17" s="9" t="s">
        <v>37</v>
      </c>
      <c r="L17" s="33">
        <f t="shared" si="0"/>
        <v>36764</v>
      </c>
    </row>
    <row r="18" spans="1:12">
      <c r="A18" s="59"/>
      <c r="B18" s="4">
        <v>13</v>
      </c>
      <c r="C18" s="35" t="s">
        <v>13</v>
      </c>
      <c r="D18" s="8"/>
      <c r="E18" s="8">
        <v>20240207007</v>
      </c>
      <c r="F18" s="8" t="s">
        <v>14</v>
      </c>
      <c r="G18" s="36">
        <v>3.03</v>
      </c>
      <c r="H18" s="8" t="s">
        <v>17</v>
      </c>
      <c r="I18" s="27">
        <f>11700</f>
        <v>11700</v>
      </c>
      <c r="J18" s="9" t="s">
        <v>37</v>
      </c>
      <c r="L18" s="33">
        <f t="shared" si="0"/>
        <v>35451</v>
      </c>
    </row>
    <row r="19" spans="1:12">
      <c r="A19" s="59"/>
      <c r="B19" s="4">
        <v>14</v>
      </c>
      <c r="C19" s="7" t="s">
        <v>13</v>
      </c>
      <c r="D19" s="9"/>
      <c r="E19" s="9">
        <v>20240207008</v>
      </c>
      <c r="F19" s="9" t="s">
        <v>14</v>
      </c>
      <c r="G19" s="10">
        <v>4.55</v>
      </c>
      <c r="H19" s="9" t="s">
        <v>16</v>
      </c>
      <c r="I19" s="28">
        <f>1600</f>
        <v>1600</v>
      </c>
      <c r="J19" s="9" t="s">
        <v>37</v>
      </c>
      <c r="L19" s="33">
        <f t="shared" si="0"/>
        <v>7280</v>
      </c>
    </row>
    <row r="20" spans="1:12">
      <c r="A20" s="59"/>
      <c r="B20" s="4">
        <v>15</v>
      </c>
      <c r="C20" s="35"/>
      <c r="D20" s="8"/>
      <c r="E20" s="8">
        <v>20240217007</v>
      </c>
      <c r="F20" s="8" t="s">
        <v>31</v>
      </c>
      <c r="G20" s="36">
        <v>1.4750000000000001</v>
      </c>
      <c r="H20" s="8" t="s">
        <v>32</v>
      </c>
      <c r="I20" s="27">
        <v>10000</v>
      </c>
      <c r="J20" s="8" t="s">
        <v>37</v>
      </c>
      <c r="L20" s="33">
        <f t="shared" si="0"/>
        <v>14750</v>
      </c>
    </row>
    <row r="21" spans="1:12">
      <c r="A21" s="59"/>
      <c r="B21" s="4">
        <v>16</v>
      </c>
      <c r="C21" s="39"/>
      <c r="D21" s="39"/>
      <c r="E21" s="39"/>
      <c r="F21" s="39"/>
      <c r="G21" s="39"/>
      <c r="H21" s="39"/>
      <c r="I21" s="39"/>
      <c r="J21" s="39"/>
      <c r="L21" s="33">
        <f t="shared" si="0"/>
        <v>0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si="0"/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0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0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0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0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0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0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0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</f>
        <v>26166</v>
      </c>
      <c r="J30" s="9" t="s">
        <v>37</v>
      </c>
      <c r="L30" s="33">
        <f t="shared" si="0"/>
        <v>40818.959999999999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</f>
        <v>100000</v>
      </c>
      <c r="J31" s="9" t="s">
        <v>37</v>
      </c>
      <c r="L31" s="33">
        <f t="shared" si="0"/>
        <v>155500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0"/>
        <v>23400</v>
      </c>
    </row>
    <row r="33" spans="1:12">
      <c r="A33" s="62"/>
      <c r="B33" s="18">
        <v>4</v>
      </c>
      <c r="C33" s="35" t="s">
        <v>13</v>
      </c>
      <c r="D33" s="8"/>
      <c r="E33" s="8">
        <v>20240124005</v>
      </c>
      <c r="F33" s="8" t="s">
        <v>18</v>
      </c>
      <c r="G33" s="36">
        <v>3.05</v>
      </c>
      <c r="H33" s="8" t="s">
        <v>20</v>
      </c>
      <c r="I33" s="27">
        <f>5000-941-3700</f>
        <v>359</v>
      </c>
      <c r="J33" s="9" t="s">
        <v>37</v>
      </c>
      <c r="L33" s="33">
        <f t="shared" si="0"/>
        <v>1094.95</v>
      </c>
    </row>
    <row r="34" spans="1:12">
      <c r="A34" s="62"/>
      <c r="B34" s="18">
        <v>5</v>
      </c>
      <c r="C34" s="35" t="s">
        <v>13</v>
      </c>
      <c r="D34" s="8"/>
      <c r="E34" s="8">
        <v>20240207009</v>
      </c>
      <c r="F34" s="8" t="s">
        <v>18</v>
      </c>
      <c r="G34" s="36">
        <v>1.83</v>
      </c>
      <c r="H34" s="8" t="s">
        <v>19</v>
      </c>
      <c r="I34" s="27">
        <f>11000</f>
        <v>11000</v>
      </c>
      <c r="J34" s="8" t="s">
        <v>37</v>
      </c>
      <c r="L34" s="33">
        <f t="shared" si="0"/>
        <v>20130</v>
      </c>
    </row>
    <row r="35" spans="1:12">
      <c r="A35" s="62"/>
      <c r="B35" s="18">
        <v>6</v>
      </c>
      <c r="C35" s="9"/>
      <c r="D35" s="9"/>
      <c r="E35" s="9">
        <v>20240213002</v>
      </c>
      <c r="F35" s="9" t="s">
        <v>38</v>
      </c>
      <c r="G35" s="10">
        <v>1.5249999999999999</v>
      </c>
      <c r="H35" s="9" t="s">
        <v>39</v>
      </c>
      <c r="I35" s="28">
        <f>20000-18959</f>
        <v>1041</v>
      </c>
      <c r="J35" s="9" t="s">
        <v>37</v>
      </c>
      <c r="L35" s="33">
        <f t="shared" si="0"/>
        <v>1587.5249999999999</v>
      </c>
    </row>
    <row r="36" spans="1:12">
      <c r="A36" s="62"/>
      <c r="B36" s="18">
        <v>7</v>
      </c>
      <c r="C36" s="8" t="s">
        <v>22</v>
      </c>
      <c r="D36" s="8"/>
      <c r="E36" s="8">
        <v>20240115001</v>
      </c>
      <c r="F36" s="8" t="s">
        <v>33</v>
      </c>
      <c r="G36" s="36">
        <v>1.2749999999999999</v>
      </c>
      <c r="H36" s="8" t="s">
        <v>34</v>
      </c>
      <c r="I36" s="27">
        <f>100000-8221-18224</f>
        <v>73555</v>
      </c>
      <c r="J36" s="9" t="s">
        <v>37</v>
      </c>
      <c r="L36" s="33">
        <f t="shared" si="0"/>
        <v>93782.625</v>
      </c>
    </row>
    <row r="37" spans="1:12">
      <c r="A37" s="62"/>
      <c r="B37" s="18">
        <v>8</v>
      </c>
      <c r="C37" s="8" t="s">
        <v>22</v>
      </c>
      <c r="D37" s="9"/>
      <c r="E37" s="9">
        <v>20240122001</v>
      </c>
      <c r="F37" s="9" t="s">
        <v>29</v>
      </c>
      <c r="G37" s="36">
        <v>1.59</v>
      </c>
      <c r="H37" s="9" t="s">
        <v>30</v>
      </c>
      <c r="I37" s="28">
        <f>75000-2248-8437</f>
        <v>64315</v>
      </c>
      <c r="J37" s="9" t="s">
        <v>37</v>
      </c>
      <c r="L37" s="33">
        <f t="shared" si="0"/>
        <v>102260.85</v>
      </c>
    </row>
    <row r="38" spans="1:12">
      <c r="A38" s="62"/>
      <c r="B38" s="18">
        <v>9</v>
      </c>
      <c r="C38" s="8" t="s">
        <v>22</v>
      </c>
      <c r="D38" s="9"/>
      <c r="E38" s="9">
        <v>20240206022</v>
      </c>
      <c r="F38" s="9" t="s">
        <v>29</v>
      </c>
      <c r="G38" s="36">
        <v>1.59</v>
      </c>
      <c r="H38" s="9" t="s">
        <v>30</v>
      </c>
      <c r="I38" s="28">
        <f>30000</f>
        <v>30000</v>
      </c>
      <c r="J38" s="9" t="s">
        <v>37</v>
      </c>
      <c r="L38" s="33">
        <f t="shared" si="0"/>
        <v>47700</v>
      </c>
    </row>
    <row r="39" spans="1:12">
      <c r="A39" s="62"/>
      <c r="B39" s="18">
        <v>10</v>
      </c>
      <c r="C39" s="8" t="s">
        <v>22</v>
      </c>
      <c r="D39" s="8"/>
      <c r="E39" s="8">
        <v>20240207005</v>
      </c>
      <c r="F39" s="8" t="s">
        <v>33</v>
      </c>
      <c r="G39" s="36">
        <v>1.2749999999999999</v>
      </c>
      <c r="H39" s="8" t="s">
        <v>34</v>
      </c>
      <c r="I39" s="27">
        <f>130000</f>
        <v>130000</v>
      </c>
      <c r="J39" s="9" t="s">
        <v>37</v>
      </c>
      <c r="L39" s="33">
        <f t="shared" si="0"/>
        <v>165750</v>
      </c>
    </row>
    <row r="40" spans="1:12">
      <c r="A40" s="62"/>
      <c r="B40" s="18">
        <v>11</v>
      </c>
      <c r="C40" s="35" t="s">
        <v>13</v>
      </c>
      <c r="D40" s="8"/>
      <c r="E40" s="8">
        <v>20240217008</v>
      </c>
      <c r="F40" s="8" t="s">
        <v>14</v>
      </c>
      <c r="G40" s="36">
        <v>1.82</v>
      </c>
      <c r="H40" s="8" t="s">
        <v>40</v>
      </c>
      <c r="I40" s="27">
        <v>10000</v>
      </c>
      <c r="J40" s="8" t="s">
        <v>37</v>
      </c>
      <c r="L40" s="33">
        <f t="shared" si="0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si="0"/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0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0"/>
        <v>0</v>
      </c>
    </row>
    <row r="44" spans="1:12">
      <c r="A44" s="62"/>
      <c r="B44" s="18">
        <v>15</v>
      </c>
      <c r="C44" s="5"/>
      <c r="D44" s="5"/>
      <c r="E44" s="5"/>
      <c r="F44" s="5"/>
      <c r="G44" s="6"/>
      <c r="H44" s="5"/>
      <c r="I44" s="26"/>
      <c r="J44" s="4"/>
      <c r="L44" s="33">
        <f t="shared" si="0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0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0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0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0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0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0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0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0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0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N9" sqref="N9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44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5" t="s">
        <v>22</v>
      </c>
      <c r="D6" s="5">
        <v>20231120017</v>
      </c>
      <c r="E6" s="5">
        <v>20231109001</v>
      </c>
      <c r="F6" s="5" t="s">
        <v>27</v>
      </c>
      <c r="G6" s="6">
        <v>1.59</v>
      </c>
      <c r="H6" s="5" t="s">
        <v>28</v>
      </c>
      <c r="I6" s="26">
        <f>95877-10684-18480-19743-11278</f>
        <v>35692</v>
      </c>
      <c r="J6" s="4" t="s">
        <v>37</v>
      </c>
      <c r="L6" s="33">
        <f>I6*G6</f>
        <v>56750.280000000006</v>
      </c>
    </row>
    <row r="7" spans="1:13">
      <c r="A7" s="59"/>
      <c r="B7" s="4">
        <v>2</v>
      </c>
      <c r="C7" s="35" t="s">
        <v>13</v>
      </c>
      <c r="D7" s="8"/>
      <c r="E7" s="8">
        <v>20240103032</v>
      </c>
      <c r="F7" s="8" t="s">
        <v>14</v>
      </c>
      <c r="G7" s="36">
        <v>4.55</v>
      </c>
      <c r="H7" s="8" t="s">
        <v>16</v>
      </c>
      <c r="I7" s="27">
        <f>9617-202-4169</f>
        <v>5246</v>
      </c>
      <c r="J7" s="9" t="s">
        <v>37</v>
      </c>
      <c r="L7" s="33">
        <f>I7*G7</f>
        <v>23869.3</v>
      </c>
    </row>
    <row r="8" spans="1:13">
      <c r="A8" s="59"/>
      <c r="B8" s="4">
        <v>3</v>
      </c>
      <c r="C8" s="7"/>
      <c r="D8" s="9"/>
      <c r="E8" s="9">
        <v>20240103033</v>
      </c>
      <c r="F8" s="9" t="s">
        <v>31</v>
      </c>
      <c r="G8" s="36">
        <v>1.4750000000000001</v>
      </c>
      <c r="H8" s="9" t="s">
        <v>32</v>
      </c>
      <c r="I8" s="28">
        <f>5000</f>
        <v>5000</v>
      </c>
      <c r="J8" s="9" t="s">
        <v>37</v>
      </c>
      <c r="L8" s="33">
        <f t="shared" ref="L8:L40" si="0">I8*G8</f>
        <v>7375</v>
      </c>
    </row>
    <row r="9" spans="1:13">
      <c r="A9" s="59"/>
      <c r="B9" s="4">
        <v>4</v>
      </c>
      <c r="C9" s="8" t="s">
        <v>22</v>
      </c>
      <c r="D9" s="8"/>
      <c r="E9" s="8">
        <v>20240122002</v>
      </c>
      <c r="F9" s="8" t="s">
        <v>27</v>
      </c>
      <c r="G9" s="36">
        <v>1.59</v>
      </c>
      <c r="H9" s="8" t="s">
        <v>28</v>
      </c>
      <c r="I9" s="27">
        <f>50000</f>
        <v>50000</v>
      </c>
      <c r="J9" s="9" t="s">
        <v>37</v>
      </c>
      <c r="L9" s="33">
        <f t="shared" si="0"/>
        <v>79500</v>
      </c>
    </row>
    <row r="10" spans="1:13">
      <c r="A10" s="59"/>
      <c r="B10" s="4">
        <v>5</v>
      </c>
      <c r="C10" s="7" t="s">
        <v>13</v>
      </c>
      <c r="D10" s="8"/>
      <c r="E10" s="8">
        <v>20240124002</v>
      </c>
      <c r="F10" s="9" t="s">
        <v>14</v>
      </c>
      <c r="G10" s="10">
        <v>1.82</v>
      </c>
      <c r="H10" s="8" t="s">
        <v>15</v>
      </c>
      <c r="I10" s="27">
        <f>10000-4228</f>
        <v>5772</v>
      </c>
      <c r="J10" s="9" t="s">
        <v>37</v>
      </c>
      <c r="L10" s="33">
        <f t="shared" si="0"/>
        <v>10505.04</v>
      </c>
    </row>
    <row r="11" spans="1:13">
      <c r="A11" s="59"/>
      <c r="B11" s="4">
        <v>6</v>
      </c>
      <c r="C11" s="35" t="s">
        <v>13</v>
      </c>
      <c r="D11" s="8"/>
      <c r="E11" s="8">
        <v>20240124003</v>
      </c>
      <c r="F11" s="8" t="s">
        <v>14</v>
      </c>
      <c r="G11" s="36">
        <v>3.03</v>
      </c>
      <c r="H11" s="8" t="s">
        <v>17</v>
      </c>
      <c r="I11" s="27">
        <f>5000-3250</f>
        <v>1750</v>
      </c>
      <c r="J11" s="9" t="s">
        <v>37</v>
      </c>
      <c r="L11" s="33">
        <f t="shared" si="0"/>
        <v>5302.5</v>
      </c>
    </row>
    <row r="12" spans="1:13">
      <c r="A12" s="59"/>
      <c r="B12" s="4">
        <v>7</v>
      </c>
      <c r="C12" s="7" t="s">
        <v>13</v>
      </c>
      <c r="D12" s="9"/>
      <c r="E12" s="9">
        <v>20240124006</v>
      </c>
      <c r="F12" s="9" t="s">
        <v>14</v>
      </c>
      <c r="G12" s="10">
        <v>4.55</v>
      </c>
      <c r="H12" s="9" t="s">
        <v>16</v>
      </c>
      <c r="I12" s="28">
        <f>5000</f>
        <v>5000</v>
      </c>
      <c r="J12" s="9" t="s">
        <v>37</v>
      </c>
      <c r="L12" s="33">
        <f t="shared" si="0"/>
        <v>22750</v>
      </c>
    </row>
    <row r="13" spans="1:13">
      <c r="A13" s="59"/>
      <c r="B13" s="4">
        <v>8</v>
      </c>
      <c r="C13" s="9" t="s">
        <v>22</v>
      </c>
      <c r="D13" s="9"/>
      <c r="E13" s="9">
        <v>20240202002</v>
      </c>
      <c r="F13" s="9" t="s">
        <v>27</v>
      </c>
      <c r="G13" s="10">
        <v>1.59</v>
      </c>
      <c r="H13" s="9" t="s">
        <v>28</v>
      </c>
      <c r="I13" s="28">
        <f>100000</f>
        <v>100000</v>
      </c>
      <c r="J13" s="9" t="s">
        <v>37</v>
      </c>
      <c r="L13" s="33">
        <f t="shared" si="0"/>
        <v>159000</v>
      </c>
    </row>
    <row r="14" spans="1:13">
      <c r="A14" s="59"/>
      <c r="B14" s="4">
        <v>9</v>
      </c>
      <c r="C14" s="8" t="s">
        <v>22</v>
      </c>
      <c r="D14" s="8"/>
      <c r="E14" s="8">
        <v>20240207003</v>
      </c>
      <c r="F14" s="8" t="s">
        <v>27</v>
      </c>
      <c r="G14" s="36">
        <v>1.59</v>
      </c>
      <c r="H14" s="8" t="s">
        <v>28</v>
      </c>
      <c r="I14" s="27">
        <f>12400</f>
        <v>12400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8" t="s">
        <v>22</v>
      </c>
      <c r="D15" s="8"/>
      <c r="E15" s="8">
        <v>20240207004</v>
      </c>
      <c r="F15" s="8" t="s">
        <v>27</v>
      </c>
      <c r="G15" s="36">
        <v>1.59</v>
      </c>
      <c r="H15" s="8" t="s">
        <v>28</v>
      </c>
      <c r="I15" s="27">
        <f>40600</f>
        <v>40600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7" t="s">
        <v>13</v>
      </c>
      <c r="D16" s="8"/>
      <c r="E16" s="8">
        <v>20240207006</v>
      </c>
      <c r="F16" s="9" t="s">
        <v>14</v>
      </c>
      <c r="G16" s="10">
        <v>1.82</v>
      </c>
      <c r="H16" s="8" t="s">
        <v>15</v>
      </c>
      <c r="I16" s="27">
        <f>20200</f>
        <v>20200</v>
      </c>
      <c r="J16" s="9" t="s">
        <v>37</v>
      </c>
      <c r="L16" s="33">
        <f t="shared" si="0"/>
        <v>36764</v>
      </c>
    </row>
    <row r="17" spans="1:12">
      <c r="A17" s="59"/>
      <c r="B17" s="4">
        <v>12</v>
      </c>
      <c r="C17" s="35" t="s">
        <v>13</v>
      </c>
      <c r="D17" s="8"/>
      <c r="E17" s="8">
        <v>20240207007</v>
      </c>
      <c r="F17" s="8" t="s">
        <v>14</v>
      </c>
      <c r="G17" s="36">
        <v>3.03</v>
      </c>
      <c r="H17" s="8" t="s">
        <v>17</v>
      </c>
      <c r="I17" s="27">
        <f>11700</f>
        <v>11700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7" t="s">
        <v>13</v>
      </c>
      <c r="D18" s="9"/>
      <c r="E18" s="9">
        <v>20240207008</v>
      </c>
      <c r="F18" s="9" t="s">
        <v>14</v>
      </c>
      <c r="G18" s="10">
        <v>4.55</v>
      </c>
      <c r="H18" s="9" t="s">
        <v>16</v>
      </c>
      <c r="I18" s="28">
        <f>1600</f>
        <v>1600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7"/>
      <c r="D19" s="9"/>
      <c r="E19" s="9">
        <v>20240217007</v>
      </c>
      <c r="F19" s="9" t="s">
        <v>31</v>
      </c>
      <c r="G19" s="10">
        <v>1.4750000000000001</v>
      </c>
      <c r="H19" s="9" t="s">
        <v>32</v>
      </c>
      <c r="I19" s="28">
        <v>10000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19"/>
      <c r="D20" s="19"/>
      <c r="E20" s="19"/>
      <c r="F20" s="19"/>
      <c r="G20" s="19"/>
      <c r="H20" s="19"/>
      <c r="I20" s="19"/>
      <c r="J20" s="19"/>
      <c r="L20" s="33">
        <f t="shared" si="0"/>
        <v>0</v>
      </c>
    </row>
    <row r="21" spans="1:12">
      <c r="A21" s="59"/>
      <c r="B21" s="4">
        <v>16</v>
      </c>
      <c r="C21" s="39"/>
      <c r="D21" s="39"/>
      <c r="E21" s="39"/>
      <c r="F21" s="39"/>
      <c r="G21" s="39"/>
      <c r="H21" s="39"/>
      <c r="I21" s="39"/>
      <c r="J21" s="39"/>
      <c r="L21" s="33">
        <f t="shared" si="0"/>
        <v>0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si="0"/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0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0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0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0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0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0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0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</f>
        <v>26166</v>
      </c>
      <c r="J30" s="9" t="s">
        <v>37</v>
      </c>
      <c r="L30" s="33">
        <f t="shared" si="0"/>
        <v>40818.959999999999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</f>
        <v>100000</v>
      </c>
      <c r="J31" s="9" t="s">
        <v>37</v>
      </c>
      <c r="L31" s="33">
        <f t="shared" si="0"/>
        <v>155500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0"/>
        <v>23400</v>
      </c>
    </row>
    <row r="33" spans="1:12">
      <c r="A33" s="62"/>
      <c r="B33" s="18">
        <v>4</v>
      </c>
      <c r="C33" s="35" t="s">
        <v>13</v>
      </c>
      <c r="D33" s="8"/>
      <c r="E33" s="8">
        <v>20240124005</v>
      </c>
      <c r="F33" s="8" t="s">
        <v>18</v>
      </c>
      <c r="G33" s="36">
        <v>3.05</v>
      </c>
      <c r="H33" s="8" t="s">
        <v>20</v>
      </c>
      <c r="I33" s="27">
        <f>5000-941-3700</f>
        <v>359</v>
      </c>
      <c r="J33" s="9" t="s">
        <v>37</v>
      </c>
      <c r="L33" s="33">
        <f t="shared" si="0"/>
        <v>1094.95</v>
      </c>
    </row>
    <row r="34" spans="1:12">
      <c r="A34" s="62"/>
      <c r="B34" s="18">
        <v>5</v>
      </c>
      <c r="C34" s="35" t="s">
        <v>13</v>
      </c>
      <c r="D34" s="8"/>
      <c r="E34" s="8">
        <v>20240207009</v>
      </c>
      <c r="F34" s="8" t="s">
        <v>18</v>
      </c>
      <c r="G34" s="36">
        <v>1.83</v>
      </c>
      <c r="H34" s="8" t="s">
        <v>19</v>
      </c>
      <c r="I34" s="27">
        <f>11000</f>
        <v>11000</v>
      </c>
      <c r="J34" s="8" t="s">
        <v>37</v>
      </c>
      <c r="L34" s="33">
        <f t="shared" si="0"/>
        <v>20130</v>
      </c>
    </row>
    <row r="35" spans="1:12">
      <c r="A35" s="62"/>
      <c r="B35" s="18">
        <v>6</v>
      </c>
      <c r="C35" s="9"/>
      <c r="D35" s="9"/>
      <c r="E35" s="9">
        <v>20240213002</v>
      </c>
      <c r="F35" s="9" t="s">
        <v>38</v>
      </c>
      <c r="G35" s="10">
        <v>1.5249999999999999</v>
      </c>
      <c r="H35" s="9" t="s">
        <v>39</v>
      </c>
      <c r="I35" s="28">
        <f>20000-18959</f>
        <v>1041</v>
      </c>
      <c r="J35" s="9" t="s">
        <v>37</v>
      </c>
      <c r="L35" s="33">
        <f t="shared" si="0"/>
        <v>1587.5249999999999</v>
      </c>
    </row>
    <row r="36" spans="1:12">
      <c r="A36" s="62"/>
      <c r="B36" s="18">
        <v>7</v>
      </c>
      <c r="C36" s="8" t="s">
        <v>22</v>
      </c>
      <c r="D36" s="8"/>
      <c r="E36" s="8">
        <v>20240115001</v>
      </c>
      <c r="F36" s="8" t="s">
        <v>33</v>
      </c>
      <c r="G36" s="36">
        <v>1.2749999999999999</v>
      </c>
      <c r="H36" s="8" t="s">
        <v>34</v>
      </c>
      <c r="I36" s="27">
        <f>100000-8221-18224-10050</f>
        <v>63505</v>
      </c>
      <c r="J36" s="9" t="s">
        <v>37</v>
      </c>
      <c r="L36" s="33">
        <f t="shared" si="0"/>
        <v>80968.875</v>
      </c>
    </row>
    <row r="37" spans="1:12">
      <c r="A37" s="62"/>
      <c r="B37" s="18">
        <v>8</v>
      </c>
      <c r="C37" s="8" t="s">
        <v>22</v>
      </c>
      <c r="D37" s="9"/>
      <c r="E37" s="9">
        <v>20240122001</v>
      </c>
      <c r="F37" s="9" t="s">
        <v>29</v>
      </c>
      <c r="G37" s="36">
        <v>1.59</v>
      </c>
      <c r="H37" s="9" t="s">
        <v>30</v>
      </c>
      <c r="I37" s="28">
        <f>75000-2248-8437</f>
        <v>64315</v>
      </c>
      <c r="J37" s="9" t="s">
        <v>37</v>
      </c>
      <c r="L37" s="33">
        <f t="shared" si="0"/>
        <v>102260.85</v>
      </c>
    </row>
    <row r="38" spans="1:12">
      <c r="A38" s="62"/>
      <c r="B38" s="18">
        <v>9</v>
      </c>
      <c r="C38" s="8" t="s">
        <v>22</v>
      </c>
      <c r="D38" s="9"/>
      <c r="E38" s="9">
        <v>20240206022</v>
      </c>
      <c r="F38" s="9" t="s">
        <v>29</v>
      </c>
      <c r="G38" s="36">
        <v>1.59</v>
      </c>
      <c r="H38" s="9" t="s">
        <v>30</v>
      </c>
      <c r="I38" s="28">
        <f>30000</f>
        <v>30000</v>
      </c>
      <c r="J38" s="9" t="s">
        <v>37</v>
      </c>
      <c r="L38" s="33">
        <f t="shared" si="0"/>
        <v>47700</v>
      </c>
    </row>
    <row r="39" spans="1:12">
      <c r="A39" s="62"/>
      <c r="B39" s="18">
        <v>10</v>
      </c>
      <c r="C39" s="8" t="s">
        <v>22</v>
      </c>
      <c r="D39" s="8"/>
      <c r="E39" s="8">
        <v>20240207005</v>
      </c>
      <c r="F39" s="8" t="s">
        <v>33</v>
      </c>
      <c r="G39" s="36">
        <v>1.2749999999999999</v>
      </c>
      <c r="H39" s="8" t="s">
        <v>34</v>
      </c>
      <c r="I39" s="27">
        <f>130000</f>
        <v>130000</v>
      </c>
      <c r="J39" s="9" t="s">
        <v>37</v>
      </c>
      <c r="L39" s="33">
        <f t="shared" si="0"/>
        <v>165750</v>
      </c>
    </row>
    <row r="40" spans="1:12">
      <c r="A40" s="62"/>
      <c r="B40" s="18">
        <v>11</v>
      </c>
      <c r="C40" s="35" t="s">
        <v>13</v>
      </c>
      <c r="D40" s="8"/>
      <c r="E40" s="8">
        <v>20240217008</v>
      </c>
      <c r="F40" s="8" t="s">
        <v>14</v>
      </c>
      <c r="G40" s="36">
        <v>1.82</v>
      </c>
      <c r="H40" s="8" t="s">
        <v>40</v>
      </c>
      <c r="I40" s="27">
        <v>10000</v>
      </c>
      <c r="J40" s="8" t="s">
        <v>37</v>
      </c>
      <c r="L40" s="33">
        <f t="shared" si="0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ref="L41:L53" si="1">I41*G41</f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1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1"/>
        <v>0</v>
      </c>
    </row>
    <row r="44" spans="1:12">
      <c r="A44" s="62"/>
      <c r="B44" s="18">
        <v>15</v>
      </c>
      <c r="C44" s="5"/>
      <c r="D44" s="5"/>
      <c r="E44" s="5"/>
      <c r="F44" s="5"/>
      <c r="G44" s="6"/>
      <c r="H44" s="5"/>
      <c r="I44" s="26"/>
      <c r="J44" s="4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38"/>
      <c r="B59" s="38"/>
      <c r="C59" s="38"/>
      <c r="D59" s="38"/>
      <c r="E59" s="38"/>
      <c r="F59" s="38"/>
      <c r="G59" s="38"/>
      <c r="H59" s="38"/>
      <c r="I59" s="38"/>
      <c r="J59" s="38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36" sqref="I3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45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8" t="s">
        <v>22</v>
      </c>
      <c r="D6" s="8">
        <v>20231120017</v>
      </c>
      <c r="E6" s="8">
        <v>20231109001</v>
      </c>
      <c r="F6" s="8" t="s">
        <v>27</v>
      </c>
      <c r="G6" s="36">
        <v>1.59</v>
      </c>
      <c r="H6" s="8" t="s">
        <v>28</v>
      </c>
      <c r="I6" s="27">
        <f>95877-10684-18480-19743-11278-9407</f>
        <v>26285</v>
      </c>
      <c r="J6" s="9" t="s">
        <v>37</v>
      </c>
      <c r="L6" s="33">
        <f>I6*G6</f>
        <v>41793.15</v>
      </c>
    </row>
    <row r="7" spans="1:13">
      <c r="A7" s="59"/>
      <c r="B7" s="4">
        <v>2</v>
      </c>
      <c r="C7" s="35" t="s">
        <v>13</v>
      </c>
      <c r="D7" s="8"/>
      <c r="E7" s="8">
        <v>20240103032</v>
      </c>
      <c r="F7" s="8" t="s">
        <v>14</v>
      </c>
      <c r="G7" s="36">
        <v>4.55</v>
      </c>
      <c r="H7" s="8" t="s">
        <v>16</v>
      </c>
      <c r="I7" s="27">
        <f>9617-202-4169</f>
        <v>5246</v>
      </c>
      <c r="J7" s="9" t="s">
        <v>37</v>
      </c>
      <c r="L7" s="33">
        <f t="shared" ref="L7:L40" si="0">I7*G7</f>
        <v>23869.3</v>
      </c>
    </row>
    <row r="8" spans="1:13">
      <c r="A8" s="59"/>
      <c r="B8" s="4">
        <v>3</v>
      </c>
      <c r="C8" s="7"/>
      <c r="D8" s="9"/>
      <c r="E8" s="9">
        <v>20240103033</v>
      </c>
      <c r="F8" s="9" t="s">
        <v>31</v>
      </c>
      <c r="G8" s="36">
        <v>1.4750000000000001</v>
      </c>
      <c r="H8" s="9" t="s">
        <v>32</v>
      </c>
      <c r="I8" s="28">
        <f>5000</f>
        <v>5000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8" t="s">
        <v>22</v>
      </c>
      <c r="D9" s="8"/>
      <c r="E9" s="8">
        <v>20240122002</v>
      </c>
      <c r="F9" s="8" t="s">
        <v>27</v>
      </c>
      <c r="G9" s="36">
        <v>1.59</v>
      </c>
      <c r="H9" s="8" t="s">
        <v>28</v>
      </c>
      <c r="I9" s="27">
        <f>50000</f>
        <v>50000</v>
      </c>
      <c r="J9" s="9" t="s">
        <v>37</v>
      </c>
      <c r="L9" s="33">
        <f t="shared" si="0"/>
        <v>79500</v>
      </c>
    </row>
    <row r="10" spans="1:13">
      <c r="A10" s="59"/>
      <c r="B10" s="4">
        <v>5</v>
      </c>
      <c r="C10" s="7" t="s">
        <v>13</v>
      </c>
      <c r="D10" s="8"/>
      <c r="E10" s="8">
        <v>20240124002</v>
      </c>
      <c r="F10" s="9" t="s">
        <v>14</v>
      </c>
      <c r="G10" s="10">
        <v>1.82</v>
      </c>
      <c r="H10" s="8" t="s">
        <v>15</v>
      </c>
      <c r="I10" s="27">
        <f>10000-4228</f>
        <v>5772</v>
      </c>
      <c r="J10" s="9" t="s">
        <v>37</v>
      </c>
      <c r="L10" s="33">
        <f t="shared" si="0"/>
        <v>10505.04</v>
      </c>
    </row>
    <row r="11" spans="1:13">
      <c r="A11" s="59"/>
      <c r="B11" s="4">
        <v>6</v>
      </c>
      <c r="C11" s="35" t="s">
        <v>13</v>
      </c>
      <c r="D11" s="8"/>
      <c r="E11" s="8">
        <v>20240124003</v>
      </c>
      <c r="F11" s="8" t="s">
        <v>14</v>
      </c>
      <c r="G11" s="36">
        <v>3.03</v>
      </c>
      <c r="H11" s="8" t="s">
        <v>17</v>
      </c>
      <c r="I11" s="27">
        <f>5000-3250</f>
        <v>1750</v>
      </c>
      <c r="J11" s="9" t="s">
        <v>37</v>
      </c>
      <c r="L11" s="33">
        <f t="shared" si="0"/>
        <v>5302.5</v>
      </c>
    </row>
    <row r="12" spans="1:13">
      <c r="A12" s="59"/>
      <c r="B12" s="4">
        <v>7</v>
      </c>
      <c r="C12" s="7" t="s">
        <v>13</v>
      </c>
      <c r="D12" s="9"/>
      <c r="E12" s="9">
        <v>20240124006</v>
      </c>
      <c r="F12" s="9" t="s">
        <v>14</v>
      </c>
      <c r="G12" s="10">
        <v>4.55</v>
      </c>
      <c r="H12" s="9" t="s">
        <v>16</v>
      </c>
      <c r="I12" s="28">
        <f>5000</f>
        <v>5000</v>
      </c>
      <c r="J12" s="9" t="s">
        <v>37</v>
      </c>
      <c r="L12" s="33">
        <f t="shared" si="0"/>
        <v>22750</v>
      </c>
    </row>
    <row r="13" spans="1:13">
      <c r="A13" s="59"/>
      <c r="B13" s="4">
        <v>8</v>
      </c>
      <c r="C13" s="9" t="s">
        <v>22</v>
      </c>
      <c r="D13" s="9"/>
      <c r="E13" s="9">
        <v>20240202002</v>
      </c>
      <c r="F13" s="9" t="s">
        <v>27</v>
      </c>
      <c r="G13" s="10">
        <v>1.59</v>
      </c>
      <c r="H13" s="9" t="s">
        <v>28</v>
      </c>
      <c r="I13" s="28">
        <f>100000</f>
        <v>100000</v>
      </c>
      <c r="J13" s="9" t="s">
        <v>37</v>
      </c>
      <c r="L13" s="33">
        <f t="shared" si="0"/>
        <v>159000</v>
      </c>
    </row>
    <row r="14" spans="1:13">
      <c r="A14" s="59"/>
      <c r="B14" s="4">
        <v>9</v>
      </c>
      <c r="C14" s="8" t="s">
        <v>22</v>
      </c>
      <c r="D14" s="8"/>
      <c r="E14" s="8">
        <v>20240207003</v>
      </c>
      <c r="F14" s="8" t="s">
        <v>27</v>
      </c>
      <c r="G14" s="36">
        <v>1.59</v>
      </c>
      <c r="H14" s="8" t="s">
        <v>28</v>
      </c>
      <c r="I14" s="27">
        <f>12400</f>
        <v>12400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8" t="s">
        <v>22</v>
      </c>
      <c r="D15" s="8"/>
      <c r="E15" s="8">
        <v>20240207004</v>
      </c>
      <c r="F15" s="8" t="s">
        <v>27</v>
      </c>
      <c r="G15" s="36">
        <v>1.59</v>
      </c>
      <c r="H15" s="8" t="s">
        <v>28</v>
      </c>
      <c r="I15" s="27">
        <f>40600</f>
        <v>40600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7" t="s">
        <v>13</v>
      </c>
      <c r="D16" s="8"/>
      <c r="E16" s="8">
        <v>20240207006</v>
      </c>
      <c r="F16" s="9" t="s">
        <v>14</v>
      </c>
      <c r="G16" s="10">
        <v>1.82</v>
      </c>
      <c r="H16" s="8" t="s">
        <v>15</v>
      </c>
      <c r="I16" s="27">
        <f>20200</f>
        <v>20200</v>
      </c>
      <c r="J16" s="9" t="s">
        <v>37</v>
      </c>
      <c r="L16" s="33">
        <f t="shared" si="0"/>
        <v>36764</v>
      </c>
    </row>
    <row r="17" spans="1:12">
      <c r="A17" s="59"/>
      <c r="B17" s="4">
        <v>12</v>
      </c>
      <c r="C17" s="35" t="s">
        <v>13</v>
      </c>
      <c r="D17" s="8"/>
      <c r="E17" s="8">
        <v>20240207007</v>
      </c>
      <c r="F17" s="8" t="s">
        <v>14</v>
      </c>
      <c r="G17" s="36">
        <v>3.03</v>
      </c>
      <c r="H17" s="8" t="s">
        <v>17</v>
      </c>
      <c r="I17" s="27">
        <f>11700</f>
        <v>11700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7" t="s">
        <v>13</v>
      </c>
      <c r="D18" s="9"/>
      <c r="E18" s="9">
        <v>20240207008</v>
      </c>
      <c r="F18" s="9" t="s">
        <v>14</v>
      </c>
      <c r="G18" s="10">
        <v>4.55</v>
      </c>
      <c r="H18" s="9" t="s">
        <v>16</v>
      </c>
      <c r="I18" s="28">
        <f>1600</f>
        <v>1600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7"/>
      <c r="D19" s="9"/>
      <c r="E19" s="9">
        <v>20240217007</v>
      </c>
      <c r="F19" s="9" t="s">
        <v>31</v>
      </c>
      <c r="G19" s="10">
        <v>1.4750000000000001</v>
      </c>
      <c r="H19" s="9" t="s">
        <v>32</v>
      </c>
      <c r="I19" s="28">
        <v>10000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39"/>
      <c r="D20" s="39"/>
      <c r="E20" s="39"/>
      <c r="F20" s="39"/>
      <c r="G20" s="39"/>
      <c r="H20" s="39"/>
      <c r="I20" s="39"/>
      <c r="J20" s="39"/>
      <c r="L20" s="33">
        <f t="shared" si="0"/>
        <v>0</v>
      </c>
    </row>
    <row r="21" spans="1:12">
      <c r="A21" s="59"/>
      <c r="B21" s="4">
        <v>16</v>
      </c>
      <c r="C21" s="39"/>
      <c r="D21" s="39"/>
      <c r="E21" s="39"/>
      <c r="F21" s="39"/>
      <c r="G21" s="39"/>
      <c r="H21" s="39"/>
      <c r="I21" s="39"/>
      <c r="J21" s="39"/>
      <c r="L21" s="33">
        <f t="shared" si="0"/>
        <v>0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si="0"/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0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0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0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0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0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0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0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</f>
        <v>26166</v>
      </c>
      <c r="J30" s="9" t="s">
        <v>37</v>
      </c>
      <c r="L30" s="33">
        <f t="shared" si="0"/>
        <v>40818.959999999999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100000-13269</f>
        <v>86731</v>
      </c>
      <c r="J31" s="9" t="s">
        <v>37</v>
      </c>
      <c r="L31" s="33">
        <f t="shared" si="0"/>
        <v>134866.70499999999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0"/>
        <v>23400</v>
      </c>
    </row>
    <row r="33" spans="1:12">
      <c r="A33" s="62"/>
      <c r="B33" s="18">
        <v>4</v>
      </c>
      <c r="C33" s="35" t="s">
        <v>13</v>
      </c>
      <c r="D33" s="8"/>
      <c r="E33" s="8">
        <v>20240124005</v>
      </c>
      <c r="F33" s="8" t="s">
        <v>18</v>
      </c>
      <c r="G33" s="36">
        <v>3.05</v>
      </c>
      <c r="H33" s="8" t="s">
        <v>20</v>
      </c>
      <c r="I33" s="27">
        <f>5000-941-3700</f>
        <v>359</v>
      </c>
      <c r="J33" s="9" t="s">
        <v>37</v>
      </c>
      <c r="L33" s="33">
        <f t="shared" si="0"/>
        <v>1094.95</v>
      </c>
    </row>
    <row r="34" spans="1:12">
      <c r="A34" s="62"/>
      <c r="B34" s="18">
        <v>5</v>
      </c>
      <c r="C34" s="35" t="s">
        <v>13</v>
      </c>
      <c r="D34" s="8"/>
      <c r="E34" s="8">
        <v>20240207009</v>
      </c>
      <c r="F34" s="8" t="s">
        <v>18</v>
      </c>
      <c r="G34" s="36">
        <v>1.83</v>
      </c>
      <c r="H34" s="8" t="s">
        <v>19</v>
      </c>
      <c r="I34" s="27">
        <f>11000</f>
        <v>11000</v>
      </c>
      <c r="J34" s="8" t="s">
        <v>37</v>
      </c>
      <c r="L34" s="33">
        <f t="shared" si="0"/>
        <v>20130</v>
      </c>
    </row>
    <row r="35" spans="1:12">
      <c r="A35" s="62"/>
      <c r="B35" s="18">
        <v>6</v>
      </c>
      <c r="C35" s="9"/>
      <c r="D35" s="9"/>
      <c r="E35" s="9">
        <v>20240213002</v>
      </c>
      <c r="F35" s="9" t="s">
        <v>38</v>
      </c>
      <c r="G35" s="10">
        <v>1.5249999999999999</v>
      </c>
      <c r="H35" s="9" t="s">
        <v>39</v>
      </c>
      <c r="I35" s="28">
        <f>20000-18959</f>
        <v>1041</v>
      </c>
      <c r="J35" s="9" t="s">
        <v>37</v>
      </c>
      <c r="L35" s="33">
        <f t="shared" si="0"/>
        <v>1587.5249999999999</v>
      </c>
    </row>
    <row r="36" spans="1:12">
      <c r="A36" s="62"/>
      <c r="B36" s="18">
        <v>7</v>
      </c>
      <c r="C36" s="8" t="s">
        <v>22</v>
      </c>
      <c r="D36" s="8"/>
      <c r="E36" s="8">
        <v>20240115001</v>
      </c>
      <c r="F36" s="8" t="s">
        <v>33</v>
      </c>
      <c r="G36" s="36">
        <v>1.2749999999999999</v>
      </c>
      <c r="H36" s="8" t="s">
        <v>34</v>
      </c>
      <c r="I36" s="27">
        <f>100000-8221-18224-12550</f>
        <v>61005</v>
      </c>
      <c r="J36" s="9" t="s">
        <v>37</v>
      </c>
      <c r="L36" s="33">
        <f t="shared" si="0"/>
        <v>77781.375</v>
      </c>
    </row>
    <row r="37" spans="1:12">
      <c r="A37" s="62"/>
      <c r="B37" s="18">
        <v>8</v>
      </c>
      <c r="C37" s="8" t="s">
        <v>22</v>
      </c>
      <c r="D37" s="9"/>
      <c r="E37" s="9">
        <v>20240122001</v>
      </c>
      <c r="F37" s="9" t="s">
        <v>29</v>
      </c>
      <c r="G37" s="36">
        <v>1.59</v>
      </c>
      <c r="H37" s="9" t="s">
        <v>30</v>
      </c>
      <c r="I37" s="28">
        <f>75000-2248-8437</f>
        <v>64315</v>
      </c>
      <c r="J37" s="9" t="s">
        <v>37</v>
      </c>
      <c r="L37" s="33">
        <f t="shared" si="0"/>
        <v>102260.85</v>
      </c>
    </row>
    <row r="38" spans="1:12">
      <c r="A38" s="62"/>
      <c r="B38" s="18">
        <v>9</v>
      </c>
      <c r="C38" s="8" t="s">
        <v>22</v>
      </c>
      <c r="D38" s="9"/>
      <c r="E38" s="9">
        <v>20240206022</v>
      </c>
      <c r="F38" s="9" t="s">
        <v>29</v>
      </c>
      <c r="G38" s="36">
        <v>1.59</v>
      </c>
      <c r="H38" s="9" t="s">
        <v>30</v>
      </c>
      <c r="I38" s="28">
        <f>30000</f>
        <v>30000</v>
      </c>
      <c r="J38" s="9" t="s">
        <v>37</v>
      </c>
      <c r="L38" s="33">
        <f t="shared" si="0"/>
        <v>47700</v>
      </c>
    </row>
    <row r="39" spans="1:12">
      <c r="A39" s="62"/>
      <c r="B39" s="18">
        <v>10</v>
      </c>
      <c r="C39" s="8" t="s">
        <v>22</v>
      </c>
      <c r="D39" s="8"/>
      <c r="E39" s="8">
        <v>20240207005</v>
      </c>
      <c r="F39" s="8" t="s">
        <v>33</v>
      </c>
      <c r="G39" s="36">
        <v>1.2749999999999999</v>
      </c>
      <c r="H39" s="8" t="s">
        <v>34</v>
      </c>
      <c r="I39" s="27">
        <f>130000</f>
        <v>130000</v>
      </c>
      <c r="J39" s="9" t="s">
        <v>37</v>
      </c>
      <c r="L39" s="33">
        <f t="shared" si="0"/>
        <v>165750</v>
      </c>
    </row>
    <row r="40" spans="1:12">
      <c r="A40" s="62"/>
      <c r="B40" s="18">
        <v>11</v>
      </c>
      <c r="C40" s="35" t="s">
        <v>13</v>
      </c>
      <c r="D40" s="8"/>
      <c r="E40" s="8">
        <v>20240217008</v>
      </c>
      <c r="F40" s="8" t="s">
        <v>14</v>
      </c>
      <c r="G40" s="36">
        <v>1.82</v>
      </c>
      <c r="H40" s="8" t="s">
        <v>40</v>
      </c>
      <c r="I40" s="27">
        <v>10000</v>
      </c>
      <c r="J40" s="8" t="s">
        <v>37</v>
      </c>
      <c r="L40" s="33">
        <f t="shared" si="0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ref="L41:L53" si="1">I41*G41</f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1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1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4"/>
      <c r="B59" s="44"/>
      <c r="C59" s="44"/>
      <c r="D59" s="44"/>
      <c r="E59" s="44"/>
      <c r="F59" s="44"/>
      <c r="G59" s="44"/>
      <c r="H59" s="44"/>
      <c r="I59" s="44"/>
      <c r="J59" s="44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I5" sqref="I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46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8" t="s">
        <v>22</v>
      </c>
      <c r="D6" s="8">
        <v>20231120017</v>
      </c>
      <c r="E6" s="8">
        <v>20231109001</v>
      </c>
      <c r="F6" s="8" t="s">
        <v>27</v>
      </c>
      <c r="G6" s="36">
        <v>1.59</v>
      </c>
      <c r="H6" s="8" t="s">
        <v>28</v>
      </c>
      <c r="I6" s="27">
        <f>95877-10684-18480-19743-11278-9407-6623</f>
        <v>19662</v>
      </c>
      <c r="J6" s="9" t="s">
        <v>37</v>
      </c>
      <c r="L6" s="33">
        <f>I6*G6</f>
        <v>31262.58</v>
      </c>
    </row>
    <row r="7" spans="1:13">
      <c r="A7" s="59"/>
      <c r="B7" s="4">
        <v>2</v>
      </c>
      <c r="C7" s="35" t="s">
        <v>13</v>
      </c>
      <c r="D7" s="8"/>
      <c r="E7" s="8">
        <v>20240103032</v>
      </c>
      <c r="F7" s="8" t="s">
        <v>14</v>
      </c>
      <c r="G7" s="36">
        <v>4.55</v>
      </c>
      <c r="H7" s="8" t="s">
        <v>16</v>
      </c>
      <c r="I7" s="27">
        <f>9617-202-4169</f>
        <v>5246</v>
      </c>
      <c r="J7" s="9" t="s">
        <v>37</v>
      </c>
      <c r="L7" s="33">
        <f t="shared" ref="L7:L53" si="0">I7*G7</f>
        <v>23869.3</v>
      </c>
    </row>
    <row r="8" spans="1:13">
      <c r="A8" s="59"/>
      <c r="B8" s="4">
        <v>3</v>
      </c>
      <c r="C8" s="7"/>
      <c r="D8" s="9"/>
      <c r="E8" s="9">
        <v>20240103033</v>
      </c>
      <c r="F8" s="9" t="s">
        <v>31</v>
      </c>
      <c r="G8" s="36">
        <v>1.4750000000000001</v>
      </c>
      <c r="H8" s="9" t="s">
        <v>32</v>
      </c>
      <c r="I8" s="28">
        <f>5000</f>
        <v>5000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8" t="s">
        <v>22</v>
      </c>
      <c r="D9" s="8"/>
      <c r="E9" s="8">
        <v>20240122002</v>
      </c>
      <c r="F9" s="8" t="s">
        <v>27</v>
      </c>
      <c r="G9" s="36">
        <v>1.59</v>
      </c>
      <c r="H9" s="8" t="s">
        <v>28</v>
      </c>
      <c r="I9" s="27">
        <f>50000</f>
        <v>50000</v>
      </c>
      <c r="J9" s="9" t="s">
        <v>37</v>
      </c>
      <c r="L9" s="33">
        <f t="shared" si="0"/>
        <v>79500</v>
      </c>
    </row>
    <row r="10" spans="1:13">
      <c r="A10" s="59"/>
      <c r="B10" s="4">
        <v>5</v>
      </c>
      <c r="C10" s="7" t="s">
        <v>13</v>
      </c>
      <c r="D10" s="8"/>
      <c r="E10" s="8">
        <v>20240124002</v>
      </c>
      <c r="F10" s="9" t="s">
        <v>14</v>
      </c>
      <c r="G10" s="10">
        <v>1.82</v>
      </c>
      <c r="H10" s="8" t="s">
        <v>15</v>
      </c>
      <c r="I10" s="27">
        <f>10000-4228</f>
        <v>5772</v>
      </c>
      <c r="J10" s="9" t="s">
        <v>37</v>
      </c>
      <c r="L10" s="33">
        <f t="shared" si="0"/>
        <v>10505.04</v>
      </c>
    </row>
    <row r="11" spans="1:13">
      <c r="A11" s="59"/>
      <c r="B11" s="4">
        <v>6</v>
      </c>
      <c r="C11" s="35" t="s">
        <v>13</v>
      </c>
      <c r="D11" s="8"/>
      <c r="E11" s="8">
        <v>20240124003</v>
      </c>
      <c r="F11" s="8" t="s">
        <v>14</v>
      </c>
      <c r="G11" s="36">
        <v>3.03</v>
      </c>
      <c r="H11" s="8" t="s">
        <v>17</v>
      </c>
      <c r="I11" s="27">
        <f>5000-3250</f>
        <v>1750</v>
      </c>
      <c r="J11" s="9" t="s">
        <v>37</v>
      </c>
      <c r="L11" s="33">
        <f t="shared" si="0"/>
        <v>5302.5</v>
      </c>
    </row>
    <row r="12" spans="1:13">
      <c r="A12" s="59"/>
      <c r="B12" s="4">
        <v>7</v>
      </c>
      <c r="C12" s="7" t="s">
        <v>13</v>
      </c>
      <c r="D12" s="9"/>
      <c r="E12" s="9">
        <v>20240124006</v>
      </c>
      <c r="F12" s="9" t="s">
        <v>14</v>
      </c>
      <c r="G12" s="10">
        <v>4.55</v>
      </c>
      <c r="H12" s="9" t="s">
        <v>16</v>
      </c>
      <c r="I12" s="28">
        <f>5000</f>
        <v>5000</v>
      </c>
      <c r="J12" s="9" t="s">
        <v>37</v>
      </c>
      <c r="L12" s="33">
        <f t="shared" si="0"/>
        <v>22750</v>
      </c>
    </row>
    <row r="13" spans="1:13">
      <c r="A13" s="59"/>
      <c r="B13" s="4">
        <v>8</v>
      </c>
      <c r="C13" s="9" t="s">
        <v>22</v>
      </c>
      <c r="D13" s="9"/>
      <c r="E13" s="9">
        <v>20240202002</v>
      </c>
      <c r="F13" s="9" t="s">
        <v>27</v>
      </c>
      <c r="G13" s="10">
        <v>1.59</v>
      </c>
      <c r="H13" s="9" t="s">
        <v>28</v>
      </c>
      <c r="I13" s="28">
        <f>100000</f>
        <v>100000</v>
      </c>
      <c r="J13" s="9" t="s">
        <v>37</v>
      </c>
      <c r="L13" s="33">
        <f t="shared" si="0"/>
        <v>159000</v>
      </c>
    </row>
    <row r="14" spans="1:13">
      <c r="A14" s="59"/>
      <c r="B14" s="4">
        <v>9</v>
      </c>
      <c r="C14" s="8" t="s">
        <v>22</v>
      </c>
      <c r="D14" s="8"/>
      <c r="E14" s="8">
        <v>20240207003</v>
      </c>
      <c r="F14" s="8" t="s">
        <v>27</v>
      </c>
      <c r="G14" s="36">
        <v>1.59</v>
      </c>
      <c r="H14" s="8" t="s">
        <v>28</v>
      </c>
      <c r="I14" s="27">
        <f>12400</f>
        <v>12400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8" t="s">
        <v>22</v>
      </c>
      <c r="D15" s="8"/>
      <c r="E15" s="8">
        <v>20240207004</v>
      </c>
      <c r="F15" s="8" t="s">
        <v>27</v>
      </c>
      <c r="G15" s="36">
        <v>1.59</v>
      </c>
      <c r="H15" s="8" t="s">
        <v>28</v>
      </c>
      <c r="I15" s="27">
        <f>40600</f>
        <v>40600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7" t="s">
        <v>13</v>
      </c>
      <c r="D16" s="8"/>
      <c r="E16" s="8">
        <v>20240207006</v>
      </c>
      <c r="F16" s="9" t="s">
        <v>14</v>
      </c>
      <c r="G16" s="10">
        <v>1.82</v>
      </c>
      <c r="H16" s="8" t="s">
        <v>15</v>
      </c>
      <c r="I16" s="27">
        <f>20200</f>
        <v>20200</v>
      </c>
      <c r="J16" s="9" t="s">
        <v>37</v>
      </c>
      <c r="L16" s="33">
        <f t="shared" si="0"/>
        <v>36764</v>
      </c>
    </row>
    <row r="17" spans="1:12">
      <c r="A17" s="59"/>
      <c r="B17" s="4">
        <v>12</v>
      </c>
      <c r="C17" s="35" t="s">
        <v>13</v>
      </c>
      <c r="D17" s="8"/>
      <c r="E17" s="8">
        <v>20240207007</v>
      </c>
      <c r="F17" s="8" t="s">
        <v>14</v>
      </c>
      <c r="G17" s="36">
        <v>3.03</v>
      </c>
      <c r="H17" s="8" t="s">
        <v>17</v>
      </c>
      <c r="I17" s="27">
        <f>11700</f>
        <v>11700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7" t="s">
        <v>13</v>
      </c>
      <c r="D18" s="9"/>
      <c r="E18" s="9">
        <v>20240207008</v>
      </c>
      <c r="F18" s="9" t="s">
        <v>14</v>
      </c>
      <c r="G18" s="10">
        <v>4.55</v>
      </c>
      <c r="H18" s="9" t="s">
        <v>16</v>
      </c>
      <c r="I18" s="28">
        <f>1600</f>
        <v>1600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7"/>
      <c r="D19" s="9"/>
      <c r="E19" s="9">
        <v>20240217007</v>
      </c>
      <c r="F19" s="9" t="s">
        <v>31</v>
      </c>
      <c r="G19" s="10">
        <v>1.4750000000000001</v>
      </c>
      <c r="H19" s="9" t="s">
        <v>32</v>
      </c>
      <c r="I19" s="28">
        <v>10000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35" t="s">
        <v>13</v>
      </c>
      <c r="D20" s="8"/>
      <c r="E20" s="8">
        <v>20240124005</v>
      </c>
      <c r="F20" s="8" t="s">
        <v>18</v>
      </c>
      <c r="G20" s="36">
        <v>3.05</v>
      </c>
      <c r="H20" s="8" t="s">
        <v>20</v>
      </c>
      <c r="I20" s="27">
        <f>5000-941-3700</f>
        <v>359</v>
      </c>
      <c r="J20" s="9" t="s">
        <v>37</v>
      </c>
      <c r="L20" s="33" t="e">
        <f>#REF!*#REF!</f>
        <v>#REF!</v>
      </c>
    </row>
    <row r="21" spans="1:12">
      <c r="A21" s="59"/>
      <c r="B21" s="4">
        <v>16</v>
      </c>
      <c r="C21" s="35" t="s">
        <v>13</v>
      </c>
      <c r="D21" s="8"/>
      <c r="E21" s="8">
        <v>20240207009</v>
      </c>
      <c r="F21" s="8" t="s">
        <v>18</v>
      </c>
      <c r="G21" s="36">
        <v>1.83</v>
      </c>
      <c r="H21" s="8" t="s">
        <v>19</v>
      </c>
      <c r="I21" s="27">
        <f>11000</f>
        <v>11000</v>
      </c>
      <c r="J21" s="8" t="s">
        <v>37</v>
      </c>
      <c r="L21" s="33" t="e">
        <f>#REF!*#REF!</f>
        <v>#REF!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si="0"/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0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0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0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0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0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0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0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</f>
        <v>26166</v>
      </c>
      <c r="J30" s="9" t="s">
        <v>37</v>
      </c>
      <c r="L30" s="33">
        <f t="shared" si="0"/>
        <v>40818.959999999999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100000-13269</f>
        <v>86731</v>
      </c>
      <c r="J31" s="9" t="s">
        <v>37</v>
      </c>
      <c r="L31" s="33">
        <f t="shared" si="0"/>
        <v>134866.70499999999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0"/>
        <v>23400</v>
      </c>
    </row>
    <row r="33" spans="1:12">
      <c r="A33" s="62"/>
      <c r="B33" s="18">
        <v>4</v>
      </c>
      <c r="C33" s="9"/>
      <c r="D33" s="9"/>
      <c r="E33" s="9">
        <v>20240213002</v>
      </c>
      <c r="F33" s="9" t="s">
        <v>38</v>
      </c>
      <c r="G33" s="10">
        <v>1.5249999999999999</v>
      </c>
      <c r="H33" s="9" t="s">
        <v>39</v>
      </c>
      <c r="I33" s="28">
        <f>20000-18959</f>
        <v>1041</v>
      </c>
      <c r="J33" s="9" t="s">
        <v>37</v>
      </c>
      <c r="L33" s="33">
        <f>I20*G20</f>
        <v>1094.95</v>
      </c>
    </row>
    <row r="34" spans="1:12">
      <c r="A34" s="62"/>
      <c r="B34" s="18">
        <v>5</v>
      </c>
      <c r="C34" s="8" t="s">
        <v>22</v>
      </c>
      <c r="D34" s="8"/>
      <c r="E34" s="8">
        <v>20240115001</v>
      </c>
      <c r="F34" s="8" t="s">
        <v>33</v>
      </c>
      <c r="G34" s="36">
        <v>1.2749999999999999</v>
      </c>
      <c r="H34" s="8" t="s">
        <v>34</v>
      </c>
      <c r="I34" s="27">
        <f>100000-8221-18224-12550-15546</f>
        <v>45459</v>
      </c>
      <c r="J34" s="9" t="s">
        <v>37</v>
      </c>
      <c r="L34" s="33">
        <f>I21*G21</f>
        <v>20130</v>
      </c>
    </row>
    <row r="35" spans="1:12">
      <c r="A35" s="62"/>
      <c r="B35" s="18">
        <v>6</v>
      </c>
      <c r="C35" s="8" t="s">
        <v>22</v>
      </c>
      <c r="D35" s="9"/>
      <c r="E35" s="9">
        <v>20240122001</v>
      </c>
      <c r="F35" s="9" t="s">
        <v>29</v>
      </c>
      <c r="G35" s="36">
        <v>1.59</v>
      </c>
      <c r="H35" s="9" t="s">
        <v>30</v>
      </c>
      <c r="I35" s="28">
        <f>75000-2248-8437</f>
        <v>64315</v>
      </c>
      <c r="J35" s="9" t="s">
        <v>37</v>
      </c>
      <c r="L35" s="33">
        <f t="shared" ref="L35:L40" si="1">I33*G33</f>
        <v>1587.5249999999999</v>
      </c>
    </row>
    <row r="36" spans="1:12">
      <c r="A36" s="62"/>
      <c r="B36" s="18">
        <v>7</v>
      </c>
      <c r="C36" s="8" t="s">
        <v>22</v>
      </c>
      <c r="D36" s="9"/>
      <c r="E36" s="9">
        <v>20240206022</v>
      </c>
      <c r="F36" s="9" t="s">
        <v>29</v>
      </c>
      <c r="G36" s="36">
        <v>1.59</v>
      </c>
      <c r="H36" s="9" t="s">
        <v>30</v>
      </c>
      <c r="I36" s="28">
        <f>30000</f>
        <v>30000</v>
      </c>
      <c r="J36" s="9" t="s">
        <v>37</v>
      </c>
      <c r="L36" s="33">
        <f t="shared" si="1"/>
        <v>57960.224999999999</v>
      </c>
    </row>
    <row r="37" spans="1:12">
      <c r="A37" s="62"/>
      <c r="B37" s="18">
        <v>8</v>
      </c>
      <c r="C37" s="8" t="s">
        <v>22</v>
      </c>
      <c r="D37" s="8"/>
      <c r="E37" s="8">
        <v>20240207005</v>
      </c>
      <c r="F37" s="8" t="s">
        <v>33</v>
      </c>
      <c r="G37" s="36">
        <v>1.2749999999999999</v>
      </c>
      <c r="H37" s="8" t="s">
        <v>34</v>
      </c>
      <c r="I37" s="27">
        <f>130000</f>
        <v>130000</v>
      </c>
      <c r="J37" s="9" t="s">
        <v>37</v>
      </c>
      <c r="L37" s="33">
        <f t="shared" si="1"/>
        <v>102260.85</v>
      </c>
    </row>
    <row r="38" spans="1:12">
      <c r="A38" s="62"/>
      <c r="B38" s="18">
        <v>9</v>
      </c>
      <c r="C38" s="35" t="s">
        <v>13</v>
      </c>
      <c r="D38" s="8"/>
      <c r="E38" s="8">
        <v>20240217008</v>
      </c>
      <c r="F38" s="8" t="s">
        <v>14</v>
      </c>
      <c r="G38" s="36">
        <v>1.82</v>
      </c>
      <c r="H38" s="8" t="s">
        <v>40</v>
      </c>
      <c r="I38" s="27">
        <v>10000</v>
      </c>
      <c r="J38" s="8" t="s">
        <v>37</v>
      </c>
      <c r="L38" s="33">
        <f t="shared" si="1"/>
        <v>47700</v>
      </c>
    </row>
    <row r="39" spans="1:12">
      <c r="A39" s="62"/>
      <c r="B39" s="18">
        <v>10</v>
      </c>
      <c r="C39" s="19"/>
      <c r="D39" s="19"/>
      <c r="E39" s="19"/>
      <c r="F39" s="19"/>
      <c r="G39" s="19"/>
      <c r="H39" s="19"/>
      <c r="I39" s="19"/>
      <c r="J39" s="19"/>
      <c r="L39" s="33">
        <f t="shared" si="1"/>
        <v>165750</v>
      </c>
    </row>
    <row r="40" spans="1:12">
      <c r="A40" s="62"/>
      <c r="B40" s="18">
        <v>11</v>
      </c>
      <c r="C40" s="19"/>
      <c r="D40" s="19"/>
      <c r="E40" s="19"/>
      <c r="F40" s="19"/>
      <c r="G40" s="19"/>
      <c r="H40" s="19"/>
      <c r="I40" s="19"/>
      <c r="J40" s="19"/>
      <c r="L40" s="33">
        <f t="shared" si="1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si="0"/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0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0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0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0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0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0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0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0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0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0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0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0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5"/>
      <c r="B59" s="45"/>
      <c r="C59" s="45"/>
      <c r="D59" s="45"/>
      <c r="E59" s="45"/>
      <c r="F59" s="45"/>
      <c r="G59" s="45"/>
      <c r="H59" s="45"/>
      <c r="I59" s="45"/>
      <c r="J59" s="45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O16" sqref="O16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47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35" t="s">
        <v>13</v>
      </c>
      <c r="D6" s="8"/>
      <c r="E6" s="8">
        <v>20240103032</v>
      </c>
      <c r="F6" s="8" t="s">
        <v>14</v>
      </c>
      <c r="G6" s="36">
        <v>4.55</v>
      </c>
      <c r="H6" s="8" t="s">
        <v>16</v>
      </c>
      <c r="I6" s="27">
        <f>9617-202-4169</f>
        <v>5246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7"/>
      <c r="D7" s="9"/>
      <c r="E7" s="9">
        <v>20240103033</v>
      </c>
      <c r="F7" s="9" t="s">
        <v>31</v>
      </c>
      <c r="G7" s="36">
        <v>1.4750000000000001</v>
      </c>
      <c r="H7" s="9" t="s">
        <v>32</v>
      </c>
      <c r="I7" s="28">
        <f>5000</f>
        <v>5000</v>
      </c>
      <c r="J7" s="9" t="s">
        <v>37</v>
      </c>
      <c r="L7" s="33">
        <f t="shared" ref="L7:L19" si="0">I6*G6</f>
        <v>23869.3</v>
      </c>
    </row>
    <row r="8" spans="1:13">
      <c r="A8" s="59"/>
      <c r="B8" s="4">
        <v>3</v>
      </c>
      <c r="C8" s="8" t="s">
        <v>22</v>
      </c>
      <c r="D8" s="8"/>
      <c r="E8" s="8">
        <v>20240122002</v>
      </c>
      <c r="F8" s="8" t="s">
        <v>27</v>
      </c>
      <c r="G8" s="36">
        <v>1.59</v>
      </c>
      <c r="H8" s="8" t="s">
        <v>28</v>
      </c>
      <c r="I8" s="27">
        <f>50000-4100</f>
        <v>45900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7" t="s">
        <v>13</v>
      </c>
      <c r="D9" s="8"/>
      <c r="E9" s="8">
        <v>20240124002</v>
      </c>
      <c r="F9" s="9" t="s">
        <v>14</v>
      </c>
      <c r="G9" s="10">
        <v>1.82</v>
      </c>
      <c r="H9" s="8" t="s">
        <v>15</v>
      </c>
      <c r="I9" s="27">
        <f>10000-4228</f>
        <v>5772</v>
      </c>
      <c r="J9" s="9" t="s">
        <v>37</v>
      </c>
      <c r="L9" s="33">
        <f t="shared" si="0"/>
        <v>72981</v>
      </c>
    </row>
    <row r="10" spans="1:13">
      <c r="A10" s="59"/>
      <c r="B10" s="4">
        <v>5</v>
      </c>
      <c r="C10" s="35" t="s">
        <v>13</v>
      </c>
      <c r="D10" s="8"/>
      <c r="E10" s="8">
        <v>20240124003</v>
      </c>
      <c r="F10" s="8" t="s">
        <v>14</v>
      </c>
      <c r="G10" s="36">
        <v>3.03</v>
      </c>
      <c r="H10" s="8" t="s">
        <v>17</v>
      </c>
      <c r="I10" s="27">
        <f>5000-3250</f>
        <v>1750</v>
      </c>
      <c r="J10" s="9" t="s">
        <v>37</v>
      </c>
      <c r="L10" s="33">
        <f t="shared" si="0"/>
        <v>10505.04</v>
      </c>
    </row>
    <row r="11" spans="1:13">
      <c r="A11" s="59"/>
      <c r="B11" s="4">
        <v>6</v>
      </c>
      <c r="C11" s="7" t="s">
        <v>13</v>
      </c>
      <c r="D11" s="9"/>
      <c r="E11" s="9">
        <v>20240124006</v>
      </c>
      <c r="F11" s="9" t="s">
        <v>14</v>
      </c>
      <c r="G11" s="10">
        <v>4.55</v>
      </c>
      <c r="H11" s="9" t="s">
        <v>16</v>
      </c>
      <c r="I11" s="28">
        <f>5000</f>
        <v>5000</v>
      </c>
      <c r="J11" s="9" t="s">
        <v>37</v>
      </c>
      <c r="L11" s="33">
        <f t="shared" si="0"/>
        <v>5302.5</v>
      </c>
    </row>
    <row r="12" spans="1:13">
      <c r="A12" s="59"/>
      <c r="B12" s="4">
        <v>7</v>
      </c>
      <c r="C12" s="9" t="s">
        <v>22</v>
      </c>
      <c r="D12" s="9"/>
      <c r="E12" s="9">
        <v>20240202002</v>
      </c>
      <c r="F12" s="9" t="s">
        <v>27</v>
      </c>
      <c r="G12" s="10">
        <v>1.59</v>
      </c>
      <c r="H12" s="9" t="s">
        <v>28</v>
      </c>
      <c r="I12" s="28">
        <f>100000</f>
        <v>100000</v>
      </c>
      <c r="J12" s="9" t="s">
        <v>37</v>
      </c>
      <c r="L12" s="33">
        <f t="shared" si="0"/>
        <v>22750</v>
      </c>
    </row>
    <row r="13" spans="1:13">
      <c r="A13" s="59"/>
      <c r="B13" s="4">
        <v>8</v>
      </c>
      <c r="C13" s="8" t="s">
        <v>22</v>
      </c>
      <c r="D13" s="8"/>
      <c r="E13" s="8">
        <v>20240207003</v>
      </c>
      <c r="F13" s="8" t="s">
        <v>27</v>
      </c>
      <c r="G13" s="36">
        <v>1.59</v>
      </c>
      <c r="H13" s="8" t="s">
        <v>28</v>
      </c>
      <c r="I13" s="27">
        <f>12400</f>
        <v>12400</v>
      </c>
      <c r="J13" s="9" t="s">
        <v>37</v>
      </c>
      <c r="L13" s="33">
        <f t="shared" si="0"/>
        <v>159000</v>
      </c>
    </row>
    <row r="14" spans="1:13">
      <c r="A14" s="59"/>
      <c r="B14" s="4">
        <v>9</v>
      </c>
      <c r="C14" s="8" t="s">
        <v>22</v>
      </c>
      <c r="D14" s="8"/>
      <c r="E14" s="8">
        <v>20240207004</v>
      </c>
      <c r="F14" s="8" t="s">
        <v>27</v>
      </c>
      <c r="G14" s="36">
        <v>1.59</v>
      </c>
      <c r="H14" s="8" t="s">
        <v>28</v>
      </c>
      <c r="I14" s="27">
        <f>40600</f>
        <v>40600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7" t="s">
        <v>13</v>
      </c>
      <c r="D15" s="8"/>
      <c r="E15" s="8">
        <v>20240207006</v>
      </c>
      <c r="F15" s="9" t="s">
        <v>14</v>
      </c>
      <c r="G15" s="10">
        <v>1.82</v>
      </c>
      <c r="H15" s="8" t="s">
        <v>15</v>
      </c>
      <c r="I15" s="27">
        <f>20200</f>
        <v>20200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35" t="s">
        <v>13</v>
      </c>
      <c r="D16" s="8"/>
      <c r="E16" s="8">
        <v>20240207007</v>
      </c>
      <c r="F16" s="8" t="s">
        <v>14</v>
      </c>
      <c r="G16" s="36">
        <v>3.03</v>
      </c>
      <c r="H16" s="8" t="s">
        <v>17</v>
      </c>
      <c r="I16" s="27">
        <f>11700</f>
        <v>11700</v>
      </c>
      <c r="J16" s="9" t="s">
        <v>37</v>
      </c>
      <c r="L16" s="33">
        <f t="shared" si="0"/>
        <v>36764</v>
      </c>
    </row>
    <row r="17" spans="1:12">
      <c r="A17" s="59"/>
      <c r="B17" s="4">
        <v>12</v>
      </c>
      <c r="C17" s="7" t="s">
        <v>13</v>
      </c>
      <c r="D17" s="9"/>
      <c r="E17" s="9">
        <v>20240207008</v>
      </c>
      <c r="F17" s="9" t="s">
        <v>14</v>
      </c>
      <c r="G17" s="10">
        <v>4.55</v>
      </c>
      <c r="H17" s="9" t="s">
        <v>16</v>
      </c>
      <c r="I17" s="28">
        <f>1600</f>
        <v>1600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7"/>
      <c r="D18" s="9"/>
      <c r="E18" s="9">
        <v>20240217007</v>
      </c>
      <c r="F18" s="9" t="s">
        <v>31</v>
      </c>
      <c r="G18" s="10">
        <v>1.4750000000000001</v>
      </c>
      <c r="H18" s="9" t="s">
        <v>32</v>
      </c>
      <c r="I18" s="28">
        <v>10000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35" t="s">
        <v>13</v>
      </c>
      <c r="D19" s="8"/>
      <c r="E19" s="8">
        <v>20240124005</v>
      </c>
      <c r="F19" s="8" t="s">
        <v>18</v>
      </c>
      <c r="G19" s="36">
        <v>3.05</v>
      </c>
      <c r="H19" s="8" t="s">
        <v>20</v>
      </c>
      <c r="I19" s="27">
        <f>5000-941-3700</f>
        <v>359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35" t="s">
        <v>13</v>
      </c>
      <c r="D20" s="8"/>
      <c r="E20" s="8">
        <v>20240207009</v>
      </c>
      <c r="F20" s="8" t="s">
        <v>18</v>
      </c>
      <c r="G20" s="36">
        <v>1.83</v>
      </c>
      <c r="H20" s="8" t="s">
        <v>19</v>
      </c>
      <c r="I20" s="27">
        <f>11000</f>
        <v>11000</v>
      </c>
      <c r="J20" s="8" t="s">
        <v>37</v>
      </c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ref="L22:L53" si="1">I22*G22</f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1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1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1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1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1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1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1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40000-7223 - 6611-10272</f>
        <v>15894</v>
      </c>
      <c r="J30" s="9" t="s">
        <v>37</v>
      </c>
      <c r="L30" s="33">
        <f t="shared" si="1"/>
        <v>24794.639999999999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100000-13269</f>
        <v>86731</v>
      </c>
      <c r="J31" s="9" t="s">
        <v>37</v>
      </c>
      <c r="L31" s="33">
        <f t="shared" si="1"/>
        <v>134866.70499999999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1"/>
        <v>23400</v>
      </c>
    </row>
    <row r="33" spans="1:12">
      <c r="A33" s="62"/>
      <c r="B33" s="18">
        <v>4</v>
      </c>
      <c r="C33" s="9"/>
      <c r="D33" s="9"/>
      <c r="E33" s="9">
        <v>20240213002</v>
      </c>
      <c r="F33" s="9" t="s">
        <v>38</v>
      </c>
      <c r="G33" s="10">
        <v>1.5249999999999999</v>
      </c>
      <c r="H33" s="9" t="s">
        <v>39</v>
      </c>
      <c r="I33" s="28">
        <f>20000-18959</f>
        <v>1041</v>
      </c>
      <c r="J33" s="9" t="s">
        <v>37</v>
      </c>
      <c r="L33" s="33">
        <f>I19*G19</f>
        <v>1094.95</v>
      </c>
    </row>
    <row r="34" spans="1:12">
      <c r="A34" s="62"/>
      <c r="B34" s="18">
        <v>5</v>
      </c>
      <c r="C34" s="8" t="s">
        <v>22</v>
      </c>
      <c r="D34" s="8"/>
      <c r="E34" s="8">
        <v>20240115001</v>
      </c>
      <c r="F34" s="8" t="s">
        <v>33</v>
      </c>
      <c r="G34" s="36">
        <v>1.2749999999999999</v>
      </c>
      <c r="H34" s="8" t="s">
        <v>34</v>
      </c>
      <c r="I34" s="27">
        <f>100000-8221-18224-12550-15546-16413</f>
        <v>29046</v>
      </c>
      <c r="J34" s="9" t="s">
        <v>37</v>
      </c>
      <c r="L34" s="33">
        <f>I20*G20</f>
        <v>20130</v>
      </c>
    </row>
    <row r="35" spans="1:12">
      <c r="A35" s="62"/>
      <c r="B35" s="18">
        <v>6</v>
      </c>
      <c r="C35" s="8" t="s">
        <v>22</v>
      </c>
      <c r="D35" s="9"/>
      <c r="E35" s="9">
        <v>20240122001</v>
      </c>
      <c r="F35" s="9" t="s">
        <v>29</v>
      </c>
      <c r="G35" s="36">
        <v>1.59</v>
      </c>
      <c r="H35" s="9" t="s">
        <v>30</v>
      </c>
      <c r="I35" s="28">
        <f>75000-2248-8437-16880</f>
        <v>47435</v>
      </c>
      <c r="J35" s="9" t="s">
        <v>37</v>
      </c>
      <c r="L35" s="33">
        <f t="shared" ref="L35:L40" si="2">I33*G33</f>
        <v>1587.5249999999999</v>
      </c>
    </row>
    <row r="36" spans="1:12">
      <c r="A36" s="62"/>
      <c r="B36" s="18">
        <v>7</v>
      </c>
      <c r="C36" s="8" t="s">
        <v>22</v>
      </c>
      <c r="D36" s="9"/>
      <c r="E36" s="9">
        <v>20240206022</v>
      </c>
      <c r="F36" s="9" t="s">
        <v>29</v>
      </c>
      <c r="G36" s="36">
        <v>1.59</v>
      </c>
      <c r="H36" s="9" t="s">
        <v>30</v>
      </c>
      <c r="I36" s="28">
        <f>30000</f>
        <v>30000</v>
      </c>
      <c r="J36" s="9" t="s">
        <v>37</v>
      </c>
      <c r="L36" s="33">
        <f t="shared" si="2"/>
        <v>37033.649999999994</v>
      </c>
    </row>
    <row r="37" spans="1:12">
      <c r="A37" s="62"/>
      <c r="B37" s="18">
        <v>8</v>
      </c>
      <c r="C37" s="8" t="s">
        <v>22</v>
      </c>
      <c r="D37" s="8"/>
      <c r="E37" s="8">
        <v>20240207005</v>
      </c>
      <c r="F37" s="8" t="s">
        <v>33</v>
      </c>
      <c r="G37" s="36">
        <v>1.2749999999999999</v>
      </c>
      <c r="H37" s="8" t="s">
        <v>34</v>
      </c>
      <c r="I37" s="27">
        <f>130000</f>
        <v>130000</v>
      </c>
      <c r="J37" s="9" t="s">
        <v>37</v>
      </c>
      <c r="L37" s="33">
        <f t="shared" si="2"/>
        <v>75421.650000000009</v>
      </c>
    </row>
    <row r="38" spans="1:12">
      <c r="A38" s="62"/>
      <c r="B38" s="18">
        <v>9</v>
      </c>
      <c r="C38" s="35" t="s">
        <v>13</v>
      </c>
      <c r="D38" s="8"/>
      <c r="E38" s="8">
        <v>20240217008</v>
      </c>
      <c r="F38" s="8" t="s">
        <v>14</v>
      </c>
      <c r="G38" s="36">
        <v>1.82</v>
      </c>
      <c r="H38" s="8" t="s">
        <v>40</v>
      </c>
      <c r="I38" s="27">
        <v>10000</v>
      </c>
      <c r="J38" s="8" t="s">
        <v>37</v>
      </c>
      <c r="L38" s="33">
        <f t="shared" si="2"/>
        <v>47700</v>
      </c>
    </row>
    <row r="39" spans="1:12">
      <c r="A39" s="62"/>
      <c r="B39" s="18">
        <v>10</v>
      </c>
      <c r="C39" s="19"/>
      <c r="D39" s="19"/>
      <c r="E39" s="19"/>
      <c r="F39" s="19"/>
      <c r="G39" s="19"/>
      <c r="H39" s="19"/>
      <c r="I39" s="19"/>
      <c r="J39" s="19"/>
      <c r="L39" s="33">
        <f t="shared" si="2"/>
        <v>165750</v>
      </c>
    </row>
    <row r="40" spans="1:12">
      <c r="A40" s="62"/>
      <c r="B40" s="18">
        <v>11</v>
      </c>
      <c r="C40" s="19"/>
      <c r="D40" s="19"/>
      <c r="E40" s="19"/>
      <c r="F40" s="19"/>
      <c r="G40" s="19"/>
      <c r="H40" s="19"/>
      <c r="I40" s="19"/>
      <c r="J40" s="19"/>
      <c r="L40" s="33">
        <f t="shared" si="2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si="1"/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1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1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6"/>
      <c r="B59" s="46"/>
      <c r="C59" s="46"/>
      <c r="D59" s="46"/>
      <c r="E59" s="46"/>
      <c r="F59" s="46"/>
      <c r="G59" s="46"/>
      <c r="H59" s="46"/>
      <c r="I59" s="46"/>
      <c r="J59" s="46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35" sqref="M3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48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35" t="s">
        <v>13</v>
      </c>
      <c r="D6" s="8"/>
      <c r="E6" s="8">
        <v>20240103032</v>
      </c>
      <c r="F6" s="8" t="s">
        <v>14</v>
      </c>
      <c r="G6" s="36">
        <v>4.55</v>
      </c>
      <c r="H6" s="8" t="s">
        <v>16</v>
      </c>
      <c r="I6" s="27">
        <f>9617-202-4169</f>
        <v>5246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7"/>
      <c r="D7" s="9"/>
      <c r="E7" s="9">
        <v>20240103033</v>
      </c>
      <c r="F7" s="9" t="s">
        <v>31</v>
      </c>
      <c r="G7" s="36">
        <v>1.4750000000000001</v>
      </c>
      <c r="H7" s="9" t="s">
        <v>32</v>
      </c>
      <c r="I7" s="28">
        <f>5000</f>
        <v>5000</v>
      </c>
      <c r="J7" s="9" t="s">
        <v>37</v>
      </c>
      <c r="L7" s="33">
        <f t="shared" ref="L7:L19" si="0">I6*G6</f>
        <v>23869.3</v>
      </c>
    </row>
    <row r="8" spans="1:13">
      <c r="A8" s="59"/>
      <c r="B8" s="4">
        <v>3</v>
      </c>
      <c r="C8" s="8" t="s">
        <v>22</v>
      </c>
      <c r="D8" s="8"/>
      <c r="E8" s="8">
        <v>20240122002</v>
      </c>
      <c r="F8" s="8" t="s">
        <v>27</v>
      </c>
      <c r="G8" s="36">
        <v>1.59</v>
      </c>
      <c r="H8" s="8" t="s">
        <v>28</v>
      </c>
      <c r="I8" s="27">
        <f>50000-4100</f>
        <v>45900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7" t="s">
        <v>13</v>
      </c>
      <c r="D9" s="8"/>
      <c r="E9" s="8">
        <v>20240124002</v>
      </c>
      <c r="F9" s="9" t="s">
        <v>14</v>
      </c>
      <c r="G9" s="10">
        <v>1.82</v>
      </c>
      <c r="H9" s="8" t="s">
        <v>15</v>
      </c>
      <c r="I9" s="27">
        <f>10000-4288</f>
        <v>5712</v>
      </c>
      <c r="J9" s="9" t="s">
        <v>37</v>
      </c>
      <c r="L9" s="33">
        <f t="shared" si="0"/>
        <v>72981</v>
      </c>
    </row>
    <row r="10" spans="1:13">
      <c r="A10" s="59"/>
      <c r="B10" s="4">
        <v>5</v>
      </c>
      <c r="C10" s="35" t="s">
        <v>13</v>
      </c>
      <c r="D10" s="8"/>
      <c r="E10" s="8">
        <v>20240124003</v>
      </c>
      <c r="F10" s="8" t="s">
        <v>14</v>
      </c>
      <c r="G10" s="36">
        <v>3.03</v>
      </c>
      <c r="H10" s="8" t="s">
        <v>17</v>
      </c>
      <c r="I10" s="27">
        <f>5000-3250</f>
        <v>1750</v>
      </c>
      <c r="J10" s="9" t="s">
        <v>37</v>
      </c>
      <c r="L10" s="33">
        <f t="shared" si="0"/>
        <v>10395.84</v>
      </c>
    </row>
    <row r="11" spans="1:13">
      <c r="A11" s="59"/>
      <c r="B11" s="4">
        <v>6</v>
      </c>
      <c r="C11" s="7" t="s">
        <v>13</v>
      </c>
      <c r="D11" s="9"/>
      <c r="E11" s="9">
        <v>20240124006</v>
      </c>
      <c r="F11" s="9" t="s">
        <v>14</v>
      </c>
      <c r="G11" s="10">
        <v>4.55</v>
      </c>
      <c r="H11" s="9" t="s">
        <v>16</v>
      </c>
      <c r="I11" s="28">
        <f>5000</f>
        <v>5000</v>
      </c>
      <c r="J11" s="9" t="s">
        <v>37</v>
      </c>
      <c r="L11" s="33">
        <f t="shared" si="0"/>
        <v>5302.5</v>
      </c>
    </row>
    <row r="12" spans="1:13">
      <c r="A12" s="59"/>
      <c r="B12" s="4">
        <v>7</v>
      </c>
      <c r="C12" s="9" t="s">
        <v>22</v>
      </c>
      <c r="D12" s="9"/>
      <c r="E12" s="9">
        <v>20240202002</v>
      </c>
      <c r="F12" s="9" t="s">
        <v>27</v>
      </c>
      <c r="G12" s="10">
        <v>1.59</v>
      </c>
      <c r="H12" s="9" t="s">
        <v>28</v>
      </c>
      <c r="I12" s="28">
        <f>100000</f>
        <v>100000</v>
      </c>
      <c r="J12" s="9" t="s">
        <v>37</v>
      </c>
      <c r="L12" s="33">
        <f t="shared" si="0"/>
        <v>22750</v>
      </c>
    </row>
    <row r="13" spans="1:13">
      <c r="A13" s="59"/>
      <c r="B13" s="4">
        <v>8</v>
      </c>
      <c r="C13" s="8" t="s">
        <v>22</v>
      </c>
      <c r="D13" s="8"/>
      <c r="E13" s="8">
        <v>20240207003</v>
      </c>
      <c r="F13" s="8" t="s">
        <v>27</v>
      </c>
      <c r="G13" s="36">
        <v>1.59</v>
      </c>
      <c r="H13" s="8" t="s">
        <v>28</v>
      </c>
      <c r="I13" s="27">
        <f>12400</f>
        <v>12400</v>
      </c>
      <c r="J13" s="9" t="s">
        <v>37</v>
      </c>
      <c r="L13" s="33">
        <f t="shared" si="0"/>
        <v>159000</v>
      </c>
    </row>
    <row r="14" spans="1:13">
      <c r="A14" s="59"/>
      <c r="B14" s="4">
        <v>9</v>
      </c>
      <c r="C14" s="8" t="s">
        <v>22</v>
      </c>
      <c r="D14" s="8"/>
      <c r="E14" s="8">
        <v>20240207004</v>
      </c>
      <c r="F14" s="8" t="s">
        <v>27</v>
      </c>
      <c r="G14" s="36">
        <v>1.59</v>
      </c>
      <c r="H14" s="8" t="s">
        <v>28</v>
      </c>
      <c r="I14" s="27">
        <f>40600</f>
        <v>40600</v>
      </c>
      <c r="J14" s="9" t="s">
        <v>37</v>
      </c>
      <c r="L14" s="33">
        <f t="shared" si="0"/>
        <v>19716</v>
      </c>
    </row>
    <row r="15" spans="1:13">
      <c r="A15" s="59"/>
      <c r="B15" s="4">
        <v>10</v>
      </c>
      <c r="C15" s="7" t="s">
        <v>13</v>
      </c>
      <c r="D15" s="8"/>
      <c r="E15" s="8">
        <v>20240207006</v>
      </c>
      <c r="F15" s="9" t="s">
        <v>14</v>
      </c>
      <c r="G15" s="10">
        <v>1.82</v>
      </c>
      <c r="H15" s="8" t="s">
        <v>15</v>
      </c>
      <c r="I15" s="27">
        <f>20200</f>
        <v>20200</v>
      </c>
      <c r="J15" s="9" t="s">
        <v>37</v>
      </c>
      <c r="L15" s="33">
        <f t="shared" si="0"/>
        <v>64554</v>
      </c>
    </row>
    <row r="16" spans="1:13">
      <c r="A16" s="59"/>
      <c r="B16" s="4">
        <v>11</v>
      </c>
      <c r="C16" s="35" t="s">
        <v>13</v>
      </c>
      <c r="D16" s="8"/>
      <c r="E16" s="8">
        <v>20240207007</v>
      </c>
      <c r="F16" s="8" t="s">
        <v>14</v>
      </c>
      <c r="G16" s="36">
        <v>3.03</v>
      </c>
      <c r="H16" s="8" t="s">
        <v>17</v>
      </c>
      <c r="I16" s="27">
        <f>11700</f>
        <v>11700</v>
      </c>
      <c r="J16" s="9" t="s">
        <v>37</v>
      </c>
      <c r="L16" s="33">
        <f t="shared" si="0"/>
        <v>36764</v>
      </c>
    </row>
    <row r="17" spans="1:12">
      <c r="A17" s="59"/>
      <c r="B17" s="4">
        <v>12</v>
      </c>
      <c r="C17" s="7" t="s">
        <v>13</v>
      </c>
      <c r="D17" s="9"/>
      <c r="E17" s="9">
        <v>20240207008</v>
      </c>
      <c r="F17" s="9" t="s">
        <v>14</v>
      </c>
      <c r="G17" s="10">
        <v>4.55</v>
      </c>
      <c r="H17" s="9" t="s">
        <v>16</v>
      </c>
      <c r="I17" s="28">
        <f>1600</f>
        <v>1600</v>
      </c>
      <c r="J17" s="9" t="s">
        <v>37</v>
      </c>
      <c r="L17" s="33">
        <f t="shared" si="0"/>
        <v>35451</v>
      </c>
    </row>
    <row r="18" spans="1:12">
      <c r="A18" s="59"/>
      <c r="B18" s="4">
        <v>13</v>
      </c>
      <c r="C18" s="7"/>
      <c r="D18" s="9"/>
      <c r="E18" s="9">
        <v>20240217007</v>
      </c>
      <c r="F18" s="9" t="s">
        <v>31</v>
      </c>
      <c r="G18" s="10">
        <v>1.4750000000000001</v>
      </c>
      <c r="H18" s="9" t="s">
        <v>32</v>
      </c>
      <c r="I18" s="28">
        <v>10000</v>
      </c>
      <c r="J18" s="9" t="s">
        <v>37</v>
      </c>
      <c r="L18" s="33">
        <f t="shared" si="0"/>
        <v>7280</v>
      </c>
    </row>
    <row r="19" spans="1:12">
      <c r="A19" s="59"/>
      <c r="B19" s="4">
        <v>14</v>
      </c>
      <c r="C19" s="35" t="s">
        <v>13</v>
      </c>
      <c r="D19" s="8"/>
      <c r="E19" s="8">
        <v>20240124005</v>
      </c>
      <c r="F19" s="8" t="s">
        <v>18</v>
      </c>
      <c r="G19" s="36">
        <v>3.05</v>
      </c>
      <c r="H19" s="8" t="s">
        <v>20</v>
      </c>
      <c r="I19" s="27">
        <f>5000-941-3700</f>
        <v>359</v>
      </c>
      <c r="J19" s="9" t="s">
        <v>37</v>
      </c>
      <c r="L19" s="33">
        <f t="shared" si="0"/>
        <v>14750</v>
      </c>
    </row>
    <row r="20" spans="1:12">
      <c r="A20" s="59"/>
      <c r="B20" s="4">
        <v>15</v>
      </c>
      <c r="C20" s="35" t="s">
        <v>13</v>
      </c>
      <c r="D20" s="8"/>
      <c r="E20" s="8">
        <v>20240207009</v>
      </c>
      <c r="F20" s="8" t="s">
        <v>18</v>
      </c>
      <c r="G20" s="36">
        <v>1.83</v>
      </c>
      <c r="H20" s="8" t="s">
        <v>19</v>
      </c>
      <c r="I20" s="27">
        <f>11000</f>
        <v>11000</v>
      </c>
      <c r="J20" s="8" t="s">
        <v>37</v>
      </c>
      <c r="L20" s="33" t="e">
        <f>#REF!*#REF!</f>
        <v>#REF!</v>
      </c>
    </row>
    <row r="21" spans="1:12">
      <c r="A21" s="59"/>
      <c r="B21" s="4">
        <v>16</v>
      </c>
      <c r="C21" s="19"/>
      <c r="D21" s="19"/>
      <c r="E21" s="19"/>
      <c r="F21" s="19"/>
      <c r="G21" s="19"/>
      <c r="H21" s="19"/>
      <c r="I21" s="19"/>
      <c r="J21" s="19"/>
      <c r="L21" s="33" t="e">
        <f>#REF!*#REF!</f>
        <v>#REF!</v>
      </c>
    </row>
    <row r="22" spans="1:12">
      <c r="A22" s="59"/>
      <c r="B22" s="4">
        <v>17</v>
      </c>
      <c r="C22" s="39"/>
      <c r="D22" s="39"/>
      <c r="E22" s="39"/>
      <c r="F22" s="39"/>
      <c r="G22" s="39"/>
      <c r="H22" s="39"/>
      <c r="I22" s="39"/>
      <c r="J22" s="39"/>
      <c r="L22" s="33">
        <f t="shared" ref="L22:L53" si="1">I22*G22</f>
        <v>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si="1"/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1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1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1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1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1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1"/>
        <v>0</v>
      </c>
    </row>
    <row r="30" spans="1:12">
      <c r="A30" s="61" t="s">
        <v>21</v>
      </c>
      <c r="B30" s="18">
        <v>1</v>
      </c>
      <c r="C30" s="9" t="s">
        <v>22</v>
      </c>
      <c r="D30" s="40"/>
      <c r="E30" s="40">
        <v>20240111008</v>
      </c>
      <c r="F30" s="9" t="s">
        <v>23</v>
      </c>
      <c r="G30" s="10">
        <v>1.56</v>
      </c>
      <c r="H30" s="9" t="s">
        <v>24</v>
      </c>
      <c r="I30" s="30">
        <f>40000-7223 - 6611-10272</f>
        <v>15894</v>
      </c>
      <c r="J30" s="9" t="s">
        <v>37</v>
      </c>
      <c r="L30" s="33">
        <f t="shared" si="1"/>
        <v>24794.639999999999</v>
      </c>
    </row>
    <row r="31" spans="1:12">
      <c r="A31" s="62"/>
      <c r="B31" s="18">
        <v>2</v>
      </c>
      <c r="C31" s="9"/>
      <c r="D31" s="9"/>
      <c r="E31" s="9">
        <v>20240130001</v>
      </c>
      <c r="F31" s="9" t="s">
        <v>25</v>
      </c>
      <c r="G31" s="10">
        <v>1.5549999999999999</v>
      </c>
      <c r="H31" s="9" t="s">
        <v>26</v>
      </c>
      <c r="I31" s="28">
        <f>100000-13269</f>
        <v>86731</v>
      </c>
      <c r="J31" s="9" t="s">
        <v>37</v>
      </c>
      <c r="L31" s="33">
        <f t="shared" si="1"/>
        <v>134866.70499999999</v>
      </c>
    </row>
    <row r="32" spans="1:12">
      <c r="A32" s="62"/>
      <c r="B32" s="18">
        <v>3</v>
      </c>
      <c r="C32" s="9" t="s">
        <v>22</v>
      </c>
      <c r="D32" s="40"/>
      <c r="E32" s="40">
        <v>20240207011</v>
      </c>
      <c r="F32" s="9" t="s">
        <v>23</v>
      </c>
      <c r="G32" s="10">
        <v>1.56</v>
      </c>
      <c r="H32" s="9" t="s">
        <v>24</v>
      </c>
      <c r="I32" s="30">
        <f>15000</f>
        <v>15000</v>
      </c>
      <c r="J32" s="9" t="s">
        <v>37</v>
      </c>
      <c r="L32" s="33">
        <f t="shared" si="1"/>
        <v>23400</v>
      </c>
    </row>
    <row r="33" spans="1:12">
      <c r="A33" s="62"/>
      <c r="B33" s="18">
        <v>4</v>
      </c>
      <c r="C33" s="9"/>
      <c r="D33" s="9"/>
      <c r="E33" s="9">
        <v>20240213002</v>
      </c>
      <c r="F33" s="9" t="s">
        <v>38</v>
      </c>
      <c r="G33" s="10">
        <v>1.5249999999999999</v>
      </c>
      <c r="H33" s="9" t="s">
        <v>39</v>
      </c>
      <c r="I33" s="28">
        <f>20000-18959</f>
        <v>1041</v>
      </c>
      <c r="J33" s="9" t="s">
        <v>37</v>
      </c>
      <c r="L33" s="33">
        <f>I19*G19</f>
        <v>1094.95</v>
      </c>
    </row>
    <row r="34" spans="1:12">
      <c r="A34" s="62"/>
      <c r="B34" s="18">
        <v>5</v>
      </c>
      <c r="C34" s="8" t="s">
        <v>22</v>
      </c>
      <c r="D34" s="8"/>
      <c r="E34" s="8">
        <v>20240115001</v>
      </c>
      <c r="F34" s="8" t="s">
        <v>33</v>
      </c>
      <c r="G34" s="36">
        <v>1.2749999999999999</v>
      </c>
      <c r="H34" s="8" t="s">
        <v>34</v>
      </c>
      <c r="I34" s="27">
        <f>100000-8221-18224-12550-15546-16413-23332</f>
        <v>5714</v>
      </c>
      <c r="J34" s="9" t="s">
        <v>37</v>
      </c>
      <c r="L34" s="33">
        <f>I20*G20</f>
        <v>20130</v>
      </c>
    </row>
    <row r="35" spans="1:12">
      <c r="A35" s="62"/>
      <c r="B35" s="18">
        <v>6</v>
      </c>
      <c r="C35" s="8" t="s">
        <v>22</v>
      </c>
      <c r="D35" s="9"/>
      <c r="E35" s="9">
        <v>20240122001</v>
      </c>
      <c r="F35" s="9" t="s">
        <v>29</v>
      </c>
      <c r="G35" s="36">
        <v>1.59</v>
      </c>
      <c r="H35" s="9" t="s">
        <v>30</v>
      </c>
      <c r="I35" s="28">
        <f>75000-2248-8437-16880</f>
        <v>47435</v>
      </c>
      <c r="J35" s="9" t="s">
        <v>37</v>
      </c>
      <c r="L35" s="33">
        <f t="shared" ref="L35:L40" si="2">I33*G33</f>
        <v>1587.5249999999999</v>
      </c>
    </row>
    <row r="36" spans="1:12">
      <c r="A36" s="62"/>
      <c r="B36" s="18">
        <v>7</v>
      </c>
      <c r="C36" s="8" t="s">
        <v>22</v>
      </c>
      <c r="D36" s="9"/>
      <c r="E36" s="9">
        <v>20240206022</v>
      </c>
      <c r="F36" s="9" t="s">
        <v>29</v>
      </c>
      <c r="G36" s="36">
        <v>1.59</v>
      </c>
      <c r="H36" s="9" t="s">
        <v>30</v>
      </c>
      <c r="I36" s="28">
        <f>30000</f>
        <v>30000</v>
      </c>
      <c r="J36" s="9" t="s">
        <v>37</v>
      </c>
      <c r="L36" s="33">
        <f t="shared" si="2"/>
        <v>7285.3499999999995</v>
      </c>
    </row>
    <row r="37" spans="1:12">
      <c r="A37" s="62"/>
      <c r="B37" s="18">
        <v>8</v>
      </c>
      <c r="C37" s="8" t="s">
        <v>22</v>
      </c>
      <c r="D37" s="8"/>
      <c r="E37" s="8">
        <v>20240207005</v>
      </c>
      <c r="F37" s="8" t="s">
        <v>33</v>
      </c>
      <c r="G37" s="36">
        <v>1.2749999999999999</v>
      </c>
      <c r="H37" s="8" t="s">
        <v>34</v>
      </c>
      <c r="I37" s="27">
        <f>130000</f>
        <v>130000</v>
      </c>
      <c r="J37" s="9" t="s">
        <v>37</v>
      </c>
      <c r="L37" s="33">
        <f t="shared" si="2"/>
        <v>75421.650000000009</v>
      </c>
    </row>
    <row r="38" spans="1:12">
      <c r="A38" s="62"/>
      <c r="B38" s="18">
        <v>9</v>
      </c>
      <c r="C38" s="35" t="s">
        <v>13</v>
      </c>
      <c r="D38" s="8"/>
      <c r="E38" s="8">
        <v>20240217008</v>
      </c>
      <c r="F38" s="8" t="s">
        <v>14</v>
      </c>
      <c r="G38" s="36">
        <v>1.82</v>
      </c>
      <c r="H38" s="8" t="s">
        <v>40</v>
      </c>
      <c r="I38" s="27">
        <v>10000</v>
      </c>
      <c r="J38" s="8" t="s">
        <v>37</v>
      </c>
      <c r="L38" s="33">
        <f t="shared" si="2"/>
        <v>47700</v>
      </c>
    </row>
    <row r="39" spans="1:12">
      <c r="A39" s="62"/>
      <c r="B39" s="18">
        <v>10</v>
      </c>
      <c r="C39" s="19"/>
      <c r="D39" s="19"/>
      <c r="E39" s="19"/>
      <c r="F39" s="19"/>
      <c r="G39" s="19"/>
      <c r="H39" s="19"/>
      <c r="I39" s="19"/>
      <c r="J39" s="19"/>
      <c r="L39" s="33">
        <f t="shared" si="2"/>
        <v>165750</v>
      </c>
    </row>
    <row r="40" spans="1:12">
      <c r="A40" s="62"/>
      <c r="B40" s="18">
        <v>11</v>
      </c>
      <c r="C40" s="19"/>
      <c r="D40" s="19"/>
      <c r="E40" s="19"/>
      <c r="F40" s="19"/>
      <c r="G40" s="19"/>
      <c r="H40" s="19"/>
      <c r="I40" s="19"/>
      <c r="J40" s="19"/>
      <c r="L40" s="33">
        <f t="shared" si="2"/>
        <v>18200</v>
      </c>
    </row>
    <row r="41" spans="1:12">
      <c r="A41" s="62"/>
      <c r="B41" s="18">
        <v>12</v>
      </c>
      <c r="C41" s="9"/>
      <c r="D41" s="9"/>
      <c r="E41" s="9"/>
      <c r="F41" s="9"/>
      <c r="G41" s="10"/>
      <c r="H41" s="9"/>
      <c r="I41" s="28"/>
      <c r="J41" s="9"/>
      <c r="L41" s="33">
        <f t="shared" si="1"/>
        <v>0</v>
      </c>
    </row>
    <row r="42" spans="1:12">
      <c r="A42" s="62"/>
      <c r="B42" s="18">
        <v>13</v>
      </c>
      <c r="C42" s="8"/>
      <c r="D42" s="9"/>
      <c r="E42" s="9"/>
      <c r="F42" s="9"/>
      <c r="G42" s="36"/>
      <c r="H42" s="9"/>
      <c r="I42" s="28"/>
      <c r="J42" s="9"/>
      <c r="L42" s="33">
        <f t="shared" si="1"/>
        <v>0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1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1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1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1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1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1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1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1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1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1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1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7"/>
      <c r="B59" s="47"/>
      <c r="C59" s="47"/>
      <c r="D59" s="47"/>
      <c r="E59" s="47"/>
      <c r="F59" s="47"/>
      <c r="G59" s="47"/>
      <c r="H59" s="47"/>
      <c r="I59" s="47"/>
      <c r="J59" s="47"/>
    </row>
    <row r="61" spans="1:12" ht="16.5" customHeight="1"/>
    <row r="114" ht="15" customHeight="1"/>
    <row r="116" ht="15" customHeight="1"/>
  </sheetData>
  <autoFilter ref="A5:J53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E15" sqref="E15"/>
    </sheetView>
  </sheetViews>
  <sheetFormatPr defaultColWidth="9" defaultRowHeight="15"/>
  <cols>
    <col min="1" max="1" width="7.28515625" style="1" customWidth="1"/>
    <col min="2" max="2" width="5" style="1" customWidth="1"/>
    <col min="3" max="3" width="10.85546875" style="1" customWidth="1"/>
    <col min="4" max="4" width="11.5703125" style="1" customWidth="1"/>
    <col min="5" max="5" width="11.7109375" style="1" customWidth="1"/>
    <col min="6" max="6" width="21.140625" style="1" customWidth="1"/>
    <col min="7" max="7" width="14.140625" style="1" customWidth="1"/>
    <col min="8" max="8" width="15.5703125" style="1" customWidth="1"/>
    <col min="9" max="9" width="8.28515625" style="1" customWidth="1"/>
    <col min="10" max="10" width="5.42578125" style="1" customWidth="1"/>
    <col min="11" max="11" width="9" style="1"/>
    <col min="12" max="12" width="9" style="1" hidden="1" customWidth="1"/>
    <col min="13" max="13" width="9" style="1" customWidth="1"/>
    <col min="14" max="16384" width="9" style="1"/>
  </cols>
  <sheetData>
    <row r="1" spans="1:13" ht="18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23"/>
      <c r="L1" s="23"/>
      <c r="M1" s="23"/>
    </row>
    <row r="2" spans="1:13" ht="18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24"/>
      <c r="L2" s="24"/>
      <c r="M2" s="24"/>
    </row>
    <row r="3" spans="1:13" ht="18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8.75">
      <c r="A4" s="2"/>
      <c r="B4" s="2"/>
      <c r="C4" s="2"/>
      <c r="D4" s="2"/>
      <c r="E4" s="2"/>
      <c r="F4" s="2"/>
      <c r="G4" s="2"/>
      <c r="H4" s="2"/>
      <c r="I4" s="25" t="s">
        <v>51</v>
      </c>
      <c r="J4" s="2"/>
      <c r="K4" s="2"/>
      <c r="L4" s="2"/>
      <c r="M4" s="2"/>
    </row>
    <row r="5" spans="1:13" ht="4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</row>
    <row r="6" spans="1:13">
      <c r="A6" s="59" t="s">
        <v>12</v>
      </c>
      <c r="B6" s="4">
        <v>1</v>
      </c>
      <c r="C6" s="35" t="s">
        <v>13</v>
      </c>
      <c r="D6" s="8"/>
      <c r="E6" s="8">
        <v>20240103032</v>
      </c>
      <c r="F6" s="8" t="s">
        <v>14</v>
      </c>
      <c r="G6" s="36">
        <v>4.55</v>
      </c>
      <c r="H6" s="8" t="s">
        <v>16</v>
      </c>
      <c r="I6" s="27">
        <f>9617-202-4169</f>
        <v>5246</v>
      </c>
      <c r="J6" s="9" t="s">
        <v>37</v>
      </c>
      <c r="L6" s="33" t="e">
        <f>#REF!*#REF!</f>
        <v>#REF!</v>
      </c>
    </row>
    <row r="7" spans="1:13">
      <c r="A7" s="59"/>
      <c r="B7" s="4">
        <v>2</v>
      </c>
      <c r="C7" s="7"/>
      <c r="D7" s="9"/>
      <c r="E7" s="9">
        <v>20240103033</v>
      </c>
      <c r="F7" s="9" t="s">
        <v>31</v>
      </c>
      <c r="G7" s="36">
        <v>1.4750000000000001</v>
      </c>
      <c r="H7" s="9" t="s">
        <v>32</v>
      </c>
      <c r="I7" s="28">
        <f>5000</f>
        <v>5000</v>
      </c>
      <c r="J7" s="9" t="s">
        <v>37</v>
      </c>
      <c r="L7" s="33">
        <f t="shared" ref="L7:L9" si="0">I6*G6</f>
        <v>23869.3</v>
      </c>
    </row>
    <row r="8" spans="1:13">
      <c r="A8" s="59"/>
      <c r="B8" s="4">
        <v>3</v>
      </c>
      <c r="C8" s="8" t="s">
        <v>22</v>
      </c>
      <c r="D8" s="8"/>
      <c r="E8" s="8">
        <v>20240122002</v>
      </c>
      <c r="F8" s="8" t="s">
        <v>27</v>
      </c>
      <c r="G8" s="36">
        <v>1.59</v>
      </c>
      <c r="H8" s="8" t="s">
        <v>28</v>
      </c>
      <c r="I8" s="27">
        <f>50000-4100-7700-22419</f>
        <v>15781</v>
      </c>
      <c r="J8" s="9" t="s">
        <v>37</v>
      </c>
      <c r="L8" s="33">
        <f t="shared" si="0"/>
        <v>7375</v>
      </c>
    </row>
    <row r="9" spans="1:13">
      <c r="A9" s="59"/>
      <c r="B9" s="4">
        <v>4</v>
      </c>
      <c r="C9" s="35" t="s">
        <v>13</v>
      </c>
      <c r="D9" s="8"/>
      <c r="E9" s="8">
        <v>20240124003</v>
      </c>
      <c r="F9" s="8" t="s">
        <v>14</v>
      </c>
      <c r="G9" s="36">
        <v>3.03</v>
      </c>
      <c r="H9" s="8" t="s">
        <v>17</v>
      </c>
      <c r="I9" s="27">
        <f>5000-3250</f>
        <v>1750</v>
      </c>
      <c r="J9" s="9" t="s">
        <v>37</v>
      </c>
      <c r="L9" s="33">
        <f t="shared" si="0"/>
        <v>25091.79</v>
      </c>
    </row>
    <row r="10" spans="1:13">
      <c r="A10" s="59"/>
      <c r="B10" s="4">
        <v>5</v>
      </c>
      <c r="C10" s="7" t="s">
        <v>13</v>
      </c>
      <c r="D10" s="9"/>
      <c r="E10" s="9">
        <v>20240124006</v>
      </c>
      <c r="F10" s="9" t="s">
        <v>14</v>
      </c>
      <c r="G10" s="10">
        <v>4.55</v>
      </c>
      <c r="H10" s="9" t="s">
        <v>16</v>
      </c>
      <c r="I10" s="28">
        <f>5000</f>
        <v>5000</v>
      </c>
      <c r="J10" s="9" t="s">
        <v>37</v>
      </c>
      <c r="L10" s="33" t="e">
        <f>#REF!*#REF!</f>
        <v>#REF!</v>
      </c>
    </row>
    <row r="11" spans="1:13">
      <c r="A11" s="59"/>
      <c r="B11" s="4">
        <v>6</v>
      </c>
      <c r="C11" s="9" t="s">
        <v>22</v>
      </c>
      <c r="D11" s="9"/>
      <c r="E11" s="9">
        <v>20240202002</v>
      </c>
      <c r="F11" s="9" t="s">
        <v>27</v>
      </c>
      <c r="G11" s="10">
        <v>1.59</v>
      </c>
      <c r="H11" s="9" t="s">
        <v>28</v>
      </c>
      <c r="I11" s="28">
        <f>100000</f>
        <v>100000</v>
      </c>
      <c r="J11" s="9" t="s">
        <v>37</v>
      </c>
      <c r="L11" s="33">
        <f t="shared" ref="L11:L19" si="1">I9*G9</f>
        <v>5302.5</v>
      </c>
    </row>
    <row r="12" spans="1:13">
      <c r="A12" s="59"/>
      <c r="B12" s="4">
        <v>7</v>
      </c>
      <c r="C12" s="8" t="s">
        <v>22</v>
      </c>
      <c r="D12" s="8"/>
      <c r="E12" s="8">
        <v>20240207003</v>
      </c>
      <c r="F12" s="8" t="s">
        <v>27</v>
      </c>
      <c r="G12" s="36">
        <v>1.59</v>
      </c>
      <c r="H12" s="8" t="s">
        <v>28</v>
      </c>
      <c r="I12" s="27">
        <f>12400</f>
        <v>12400</v>
      </c>
      <c r="J12" s="9" t="s">
        <v>37</v>
      </c>
      <c r="L12" s="33">
        <f t="shared" si="1"/>
        <v>22750</v>
      </c>
    </row>
    <row r="13" spans="1:13">
      <c r="A13" s="59"/>
      <c r="B13" s="4">
        <v>8</v>
      </c>
      <c r="C13" s="8" t="s">
        <v>22</v>
      </c>
      <c r="D13" s="8"/>
      <c r="E13" s="8">
        <v>20240207004</v>
      </c>
      <c r="F13" s="8" t="s">
        <v>27</v>
      </c>
      <c r="G13" s="36">
        <v>1.59</v>
      </c>
      <c r="H13" s="8" t="s">
        <v>28</v>
      </c>
      <c r="I13" s="27">
        <f>40600</f>
        <v>40600</v>
      </c>
      <c r="J13" s="9" t="s">
        <v>37</v>
      </c>
      <c r="L13" s="33">
        <f t="shared" si="1"/>
        <v>159000</v>
      </c>
    </row>
    <row r="14" spans="1:13">
      <c r="A14" s="59"/>
      <c r="B14" s="4">
        <v>9</v>
      </c>
      <c r="C14" s="7" t="s">
        <v>13</v>
      </c>
      <c r="D14" s="8"/>
      <c r="E14" s="8">
        <v>20240207006</v>
      </c>
      <c r="F14" s="9" t="s">
        <v>14</v>
      </c>
      <c r="G14" s="10">
        <v>1.82</v>
      </c>
      <c r="H14" s="8" t="s">
        <v>15</v>
      </c>
      <c r="I14" s="27">
        <f>20200-338</f>
        <v>19862</v>
      </c>
      <c r="J14" s="9" t="s">
        <v>37</v>
      </c>
      <c r="L14" s="33">
        <f t="shared" si="1"/>
        <v>19716</v>
      </c>
    </row>
    <row r="15" spans="1:13">
      <c r="A15" s="59"/>
      <c r="B15" s="4">
        <v>10</v>
      </c>
      <c r="C15" s="35" t="s">
        <v>13</v>
      </c>
      <c r="D15" s="8"/>
      <c r="E15" s="8">
        <v>20240207007</v>
      </c>
      <c r="F15" s="8" t="s">
        <v>14</v>
      </c>
      <c r="G15" s="36">
        <v>3.03</v>
      </c>
      <c r="H15" s="8" t="s">
        <v>17</v>
      </c>
      <c r="I15" s="27">
        <f>11700</f>
        <v>11700</v>
      </c>
      <c r="J15" s="9" t="s">
        <v>37</v>
      </c>
      <c r="L15" s="33">
        <f t="shared" si="1"/>
        <v>64554</v>
      </c>
    </row>
    <row r="16" spans="1:13">
      <c r="A16" s="59"/>
      <c r="B16" s="4">
        <v>11</v>
      </c>
      <c r="C16" s="7" t="s">
        <v>13</v>
      </c>
      <c r="D16" s="9"/>
      <c r="E16" s="9">
        <v>20240207008</v>
      </c>
      <c r="F16" s="9" t="s">
        <v>14</v>
      </c>
      <c r="G16" s="10">
        <v>4.55</v>
      </c>
      <c r="H16" s="9" t="s">
        <v>16</v>
      </c>
      <c r="I16" s="28">
        <f>1600</f>
        <v>1600</v>
      </c>
      <c r="J16" s="9" t="s">
        <v>37</v>
      </c>
      <c r="L16" s="33">
        <f t="shared" si="1"/>
        <v>36148.840000000004</v>
      </c>
    </row>
    <row r="17" spans="1:12">
      <c r="A17" s="59"/>
      <c r="B17" s="4">
        <v>12</v>
      </c>
      <c r="C17" s="7"/>
      <c r="D17" s="9"/>
      <c r="E17" s="9">
        <v>20240217007</v>
      </c>
      <c r="F17" s="9" t="s">
        <v>31</v>
      </c>
      <c r="G17" s="10">
        <v>1.4750000000000001</v>
      </c>
      <c r="H17" s="9" t="s">
        <v>32</v>
      </c>
      <c r="I17" s="28">
        <v>10000</v>
      </c>
      <c r="J17" s="9" t="s">
        <v>37</v>
      </c>
      <c r="L17" s="33">
        <f t="shared" si="1"/>
        <v>35451</v>
      </c>
    </row>
    <row r="18" spans="1:12">
      <c r="A18" s="59"/>
      <c r="B18" s="4">
        <v>13</v>
      </c>
      <c r="C18" s="35" t="s">
        <v>13</v>
      </c>
      <c r="D18" s="8"/>
      <c r="E18" s="8">
        <v>20240124005</v>
      </c>
      <c r="F18" s="8" t="s">
        <v>18</v>
      </c>
      <c r="G18" s="36">
        <v>3.05</v>
      </c>
      <c r="H18" s="8" t="s">
        <v>20</v>
      </c>
      <c r="I18" s="27">
        <f>5000-941-3700</f>
        <v>359</v>
      </c>
      <c r="J18" s="9" t="s">
        <v>37</v>
      </c>
      <c r="L18" s="33">
        <f t="shared" si="1"/>
        <v>7280</v>
      </c>
    </row>
    <row r="19" spans="1:12">
      <c r="A19" s="59"/>
      <c r="B19" s="4">
        <v>14</v>
      </c>
      <c r="C19" s="35" t="s">
        <v>13</v>
      </c>
      <c r="D19" s="8"/>
      <c r="E19" s="8">
        <v>20240207009</v>
      </c>
      <c r="F19" s="8" t="s">
        <v>18</v>
      </c>
      <c r="G19" s="36">
        <v>1.83</v>
      </c>
      <c r="H19" s="8" t="s">
        <v>19</v>
      </c>
      <c r="I19" s="27">
        <f>11000</f>
        <v>11000</v>
      </c>
      <c r="J19" s="8" t="s">
        <v>37</v>
      </c>
      <c r="L19" s="33">
        <f t="shared" si="1"/>
        <v>14750</v>
      </c>
    </row>
    <row r="20" spans="1:12">
      <c r="A20" s="59"/>
      <c r="B20" s="4">
        <v>15</v>
      </c>
      <c r="C20" s="8" t="s">
        <v>22</v>
      </c>
      <c r="D20" s="8"/>
      <c r="E20" s="8">
        <v>20240301004</v>
      </c>
      <c r="F20" s="8" t="s">
        <v>27</v>
      </c>
      <c r="G20" s="36">
        <v>1.59</v>
      </c>
      <c r="H20" s="8" t="s">
        <v>28</v>
      </c>
      <c r="I20" s="27">
        <v>114000</v>
      </c>
      <c r="J20" s="9" t="s">
        <v>37</v>
      </c>
      <c r="L20" s="33" t="e">
        <f>#REF!*#REF!</f>
        <v>#REF!</v>
      </c>
    </row>
    <row r="21" spans="1:12">
      <c r="A21" s="59"/>
      <c r="B21" s="4">
        <v>16</v>
      </c>
      <c r="C21" s="8"/>
      <c r="D21" s="8"/>
      <c r="E21" s="8">
        <v>20240301005</v>
      </c>
      <c r="F21" s="8" t="s">
        <v>38</v>
      </c>
      <c r="G21" s="36">
        <v>1.5249999999999999</v>
      </c>
      <c r="H21" s="8" t="s">
        <v>39</v>
      </c>
      <c r="I21" s="27">
        <v>66000</v>
      </c>
      <c r="J21" s="8" t="s">
        <v>37</v>
      </c>
      <c r="L21" s="33" t="e">
        <f>#REF!*#REF!</f>
        <v>#REF!</v>
      </c>
    </row>
    <row r="22" spans="1:12">
      <c r="A22" s="59"/>
      <c r="B22" s="4">
        <v>17</v>
      </c>
      <c r="C22" s="19"/>
      <c r="D22" s="19"/>
      <c r="E22" s="19"/>
      <c r="F22" s="19"/>
      <c r="G22" s="19"/>
      <c r="H22" s="19"/>
      <c r="I22" s="19"/>
      <c r="J22" s="19"/>
      <c r="L22" s="33">
        <f>I21*G21</f>
        <v>100650</v>
      </c>
    </row>
    <row r="23" spans="1:12">
      <c r="A23" s="59"/>
      <c r="B23" s="4">
        <v>18</v>
      </c>
      <c r="C23" s="39"/>
      <c r="D23" s="39"/>
      <c r="E23" s="39"/>
      <c r="F23" s="39"/>
      <c r="G23" s="39"/>
      <c r="H23" s="39"/>
      <c r="I23" s="39"/>
      <c r="J23" s="39"/>
      <c r="L23" s="33">
        <f t="shared" ref="L23:L53" si="2">I23*G23</f>
        <v>0</v>
      </c>
    </row>
    <row r="24" spans="1:12">
      <c r="A24" s="59"/>
      <c r="B24" s="4">
        <v>19</v>
      </c>
      <c r="C24" s="39"/>
      <c r="D24" s="39"/>
      <c r="E24" s="39"/>
      <c r="F24" s="39"/>
      <c r="G24" s="39"/>
      <c r="H24" s="39"/>
      <c r="I24" s="39"/>
      <c r="J24" s="39"/>
      <c r="L24" s="33">
        <f t="shared" si="2"/>
        <v>0</v>
      </c>
    </row>
    <row r="25" spans="1:12">
      <c r="A25" s="59"/>
      <c r="B25" s="4">
        <v>20</v>
      </c>
      <c r="C25" s="39"/>
      <c r="D25" s="39"/>
      <c r="E25" s="39"/>
      <c r="F25" s="39"/>
      <c r="G25" s="39"/>
      <c r="H25" s="39"/>
      <c r="I25" s="39"/>
      <c r="J25" s="39"/>
      <c r="L25" s="33">
        <f t="shared" si="2"/>
        <v>0</v>
      </c>
    </row>
    <row r="26" spans="1:12">
      <c r="A26" s="59"/>
      <c r="B26" s="4">
        <v>21</v>
      </c>
      <c r="C26" s="39"/>
      <c r="D26" s="39"/>
      <c r="E26" s="39"/>
      <c r="F26" s="39"/>
      <c r="G26" s="39"/>
      <c r="H26" s="39"/>
      <c r="I26" s="39"/>
      <c r="J26" s="39"/>
      <c r="L26" s="33">
        <f t="shared" si="2"/>
        <v>0</v>
      </c>
    </row>
    <row r="27" spans="1:12">
      <c r="A27" s="59"/>
      <c r="B27" s="4">
        <v>22</v>
      </c>
      <c r="C27" s="9"/>
      <c r="D27" s="40"/>
      <c r="E27" s="40"/>
      <c r="F27" s="9"/>
      <c r="G27" s="10"/>
      <c r="H27" s="9"/>
      <c r="I27" s="30"/>
      <c r="J27" s="9"/>
      <c r="L27" s="33">
        <f t="shared" si="2"/>
        <v>0</v>
      </c>
    </row>
    <row r="28" spans="1:12">
      <c r="A28" s="59"/>
      <c r="B28" s="4">
        <v>23</v>
      </c>
      <c r="C28" s="9"/>
      <c r="D28" s="9"/>
      <c r="E28" s="9"/>
      <c r="F28" s="9"/>
      <c r="G28" s="10"/>
      <c r="H28" s="9"/>
      <c r="I28" s="28"/>
      <c r="J28" s="9"/>
      <c r="L28" s="33">
        <f t="shared" si="2"/>
        <v>0</v>
      </c>
    </row>
    <row r="29" spans="1:12" ht="15.75" thickBot="1">
      <c r="A29" s="60"/>
      <c r="B29" s="15">
        <v>24</v>
      </c>
      <c r="C29" s="41"/>
      <c r="D29" s="41"/>
      <c r="E29" s="41"/>
      <c r="F29" s="41"/>
      <c r="G29" s="42"/>
      <c r="H29" s="41"/>
      <c r="I29" s="43"/>
      <c r="J29" s="41"/>
      <c r="L29" s="33">
        <f t="shared" si="2"/>
        <v>0</v>
      </c>
    </row>
    <row r="30" spans="1:12">
      <c r="A30" s="61" t="s">
        <v>21</v>
      </c>
      <c r="B30" s="18">
        <v>1</v>
      </c>
      <c r="C30" s="9"/>
      <c r="D30" s="9"/>
      <c r="E30" s="9">
        <v>20240130001</v>
      </c>
      <c r="F30" s="9" t="s">
        <v>25</v>
      </c>
      <c r="G30" s="10">
        <v>1.5549999999999999</v>
      </c>
      <c r="H30" s="9" t="s">
        <v>26</v>
      </c>
      <c r="I30" s="28">
        <f>100000-13269</f>
        <v>86731</v>
      </c>
      <c r="J30" s="9" t="s">
        <v>37</v>
      </c>
      <c r="L30" s="33" t="e">
        <f>#REF!*#REF!</f>
        <v>#REF!</v>
      </c>
    </row>
    <row r="31" spans="1:12">
      <c r="A31" s="62"/>
      <c r="B31" s="18">
        <v>2</v>
      </c>
      <c r="C31" s="9" t="s">
        <v>22</v>
      </c>
      <c r="D31" s="40"/>
      <c r="E31" s="40">
        <v>20240207011</v>
      </c>
      <c r="F31" s="9" t="s">
        <v>23</v>
      </c>
      <c r="G31" s="10">
        <v>1.56</v>
      </c>
      <c r="H31" s="9" t="s">
        <v>24</v>
      </c>
      <c r="I31" s="30">
        <f>15000-3668</f>
        <v>11332</v>
      </c>
      <c r="J31" s="9" t="s">
        <v>37</v>
      </c>
      <c r="L31" s="33">
        <f>I30*G30</f>
        <v>134866.70499999999</v>
      </c>
    </row>
    <row r="32" spans="1:12">
      <c r="A32" s="62"/>
      <c r="B32" s="18">
        <v>3</v>
      </c>
      <c r="C32" s="9"/>
      <c r="D32" s="9"/>
      <c r="E32" s="9">
        <v>20240213002</v>
      </c>
      <c r="F32" s="9" t="s">
        <v>38</v>
      </c>
      <c r="G32" s="10">
        <v>1.5249999999999999</v>
      </c>
      <c r="H32" s="9" t="s">
        <v>39</v>
      </c>
      <c r="I32" s="28">
        <f>20000-18959</f>
        <v>1041</v>
      </c>
      <c r="J32" s="9" t="s">
        <v>37</v>
      </c>
      <c r="L32" s="33">
        <f>I31*G31</f>
        <v>17677.920000000002</v>
      </c>
    </row>
    <row r="33" spans="1:12">
      <c r="A33" s="62"/>
      <c r="B33" s="18">
        <v>4</v>
      </c>
      <c r="C33" s="8" t="s">
        <v>22</v>
      </c>
      <c r="D33" s="9"/>
      <c r="E33" s="9">
        <v>20240122001</v>
      </c>
      <c r="F33" s="9" t="s">
        <v>29</v>
      </c>
      <c r="G33" s="36">
        <v>1.59</v>
      </c>
      <c r="H33" s="9" t="s">
        <v>30</v>
      </c>
      <c r="I33" s="28">
        <f>75000-2248-8437-16880</f>
        <v>47435</v>
      </c>
      <c r="J33" s="9" t="s">
        <v>37</v>
      </c>
      <c r="L33" s="33">
        <f>I18*G18</f>
        <v>1094.95</v>
      </c>
    </row>
    <row r="34" spans="1:12">
      <c r="A34" s="62"/>
      <c r="B34" s="18">
        <v>5</v>
      </c>
      <c r="C34" s="8" t="s">
        <v>22</v>
      </c>
      <c r="D34" s="9"/>
      <c r="E34" s="9">
        <v>20240206022</v>
      </c>
      <c r="F34" s="9" t="s">
        <v>29</v>
      </c>
      <c r="G34" s="36">
        <v>1.59</v>
      </c>
      <c r="H34" s="9" t="s">
        <v>30</v>
      </c>
      <c r="I34" s="28">
        <f>30000</f>
        <v>30000</v>
      </c>
      <c r="J34" s="9" t="s">
        <v>37</v>
      </c>
      <c r="L34" s="33">
        <f>I19*G19</f>
        <v>20130</v>
      </c>
    </row>
    <row r="35" spans="1:12">
      <c r="A35" s="62"/>
      <c r="B35" s="18">
        <v>6</v>
      </c>
      <c r="C35" s="8" t="s">
        <v>22</v>
      </c>
      <c r="D35" s="8"/>
      <c r="E35" s="8">
        <v>20240207005</v>
      </c>
      <c r="F35" s="8" t="s">
        <v>33</v>
      </c>
      <c r="G35" s="36">
        <v>1.2749999999999999</v>
      </c>
      <c r="H35" s="8" t="s">
        <v>34</v>
      </c>
      <c r="I35" s="27">
        <f>130000-15920</f>
        <v>114080</v>
      </c>
      <c r="J35" s="9" t="s">
        <v>37</v>
      </c>
      <c r="L35" s="33">
        <f t="shared" ref="L35" si="3">I32*G32</f>
        <v>1587.5249999999999</v>
      </c>
    </row>
    <row r="36" spans="1:12">
      <c r="A36" s="62"/>
      <c r="B36" s="18">
        <v>7</v>
      </c>
      <c r="C36" s="7" t="s">
        <v>13</v>
      </c>
      <c r="D36" s="9"/>
      <c r="E36" s="9">
        <v>20240217008</v>
      </c>
      <c r="F36" s="9" t="s">
        <v>14</v>
      </c>
      <c r="G36" s="10">
        <v>1.82</v>
      </c>
      <c r="H36" s="9" t="s">
        <v>40</v>
      </c>
      <c r="I36" s="28">
        <v>10000</v>
      </c>
      <c r="J36" s="9" t="s">
        <v>37</v>
      </c>
      <c r="L36" s="33" t="e">
        <f>#REF!*#REF!</f>
        <v>#REF!</v>
      </c>
    </row>
    <row r="37" spans="1:12">
      <c r="A37" s="62"/>
      <c r="B37" s="18">
        <v>8</v>
      </c>
      <c r="C37" s="8" t="s">
        <v>22</v>
      </c>
      <c r="D37" s="8"/>
      <c r="E37" s="8">
        <v>20240301002</v>
      </c>
      <c r="F37" s="8" t="s">
        <v>33</v>
      </c>
      <c r="G37" s="36">
        <v>1.2749999999999999</v>
      </c>
      <c r="H37" s="8" t="s">
        <v>34</v>
      </c>
      <c r="I37" s="27">
        <v>130000</v>
      </c>
      <c r="J37" s="9" t="s">
        <v>37</v>
      </c>
      <c r="L37" s="33">
        <f>I33*G33</f>
        <v>75421.650000000009</v>
      </c>
    </row>
    <row r="38" spans="1:12">
      <c r="A38" s="62"/>
      <c r="B38" s="18">
        <v>9</v>
      </c>
      <c r="C38" s="8" t="s">
        <v>22</v>
      </c>
      <c r="D38" s="8"/>
      <c r="E38" s="8">
        <v>20240301003</v>
      </c>
      <c r="F38" s="8" t="s">
        <v>33</v>
      </c>
      <c r="G38" s="36">
        <v>1.2749999999999999</v>
      </c>
      <c r="H38" s="8" t="s">
        <v>34</v>
      </c>
      <c r="I38" s="27">
        <v>90000</v>
      </c>
      <c r="J38" s="9" t="s">
        <v>37</v>
      </c>
      <c r="L38" s="33">
        <f>I34*G34</f>
        <v>47700</v>
      </c>
    </row>
    <row r="39" spans="1:12">
      <c r="A39" s="62"/>
      <c r="B39" s="18">
        <v>10</v>
      </c>
      <c r="C39" s="9" t="s">
        <v>22</v>
      </c>
      <c r="D39" s="40"/>
      <c r="E39" s="8">
        <v>20240301006</v>
      </c>
      <c r="F39" s="9" t="s">
        <v>23</v>
      </c>
      <c r="G39" s="10">
        <v>1.56</v>
      </c>
      <c r="H39" s="9" t="s">
        <v>24</v>
      </c>
      <c r="I39" s="30">
        <v>30000</v>
      </c>
      <c r="J39" s="9" t="s">
        <v>37</v>
      </c>
      <c r="L39" s="33">
        <f>I35*G35</f>
        <v>145452</v>
      </c>
    </row>
    <row r="40" spans="1:12">
      <c r="A40" s="62"/>
      <c r="B40" s="18">
        <v>11</v>
      </c>
      <c r="C40" s="9" t="s">
        <v>22</v>
      </c>
      <c r="D40" s="40"/>
      <c r="E40" s="8">
        <v>20240301007</v>
      </c>
      <c r="F40" s="9" t="s">
        <v>23</v>
      </c>
      <c r="G40" s="10">
        <v>1.56</v>
      </c>
      <c r="H40" s="9" t="s">
        <v>24</v>
      </c>
      <c r="I40" s="30">
        <v>25000</v>
      </c>
      <c r="J40" s="9" t="s">
        <v>37</v>
      </c>
      <c r="L40" s="33">
        <f>I36*G36</f>
        <v>18200</v>
      </c>
    </row>
    <row r="41" spans="1:12">
      <c r="A41" s="62"/>
      <c r="B41" s="18">
        <v>12</v>
      </c>
      <c r="C41" s="8" t="s">
        <v>22</v>
      </c>
      <c r="D41" s="50"/>
      <c r="E41" s="8">
        <v>20240301008</v>
      </c>
      <c r="F41" s="8" t="s">
        <v>50</v>
      </c>
      <c r="G41" s="36">
        <v>1.0900000000000001</v>
      </c>
      <c r="H41" s="8" t="s">
        <v>49</v>
      </c>
      <c r="I41" s="51">
        <v>12000</v>
      </c>
      <c r="J41" s="8" t="s">
        <v>37</v>
      </c>
      <c r="L41" s="33">
        <f>I40*G40</f>
        <v>39000</v>
      </c>
    </row>
    <row r="42" spans="1:12">
      <c r="A42" s="62"/>
      <c r="B42" s="18">
        <v>13</v>
      </c>
      <c r="C42" s="19"/>
      <c r="D42" s="19"/>
      <c r="E42" s="19"/>
      <c r="F42" s="19"/>
      <c r="G42" s="19"/>
      <c r="H42" s="19"/>
      <c r="I42" s="19"/>
      <c r="J42" s="19"/>
      <c r="L42" s="33">
        <f>I41*G41</f>
        <v>13080.000000000002</v>
      </c>
    </row>
    <row r="43" spans="1:12">
      <c r="A43" s="62"/>
      <c r="B43" s="18">
        <v>14</v>
      </c>
      <c r="C43" s="8"/>
      <c r="D43" s="8"/>
      <c r="E43" s="8"/>
      <c r="F43" s="8"/>
      <c r="G43" s="36"/>
      <c r="H43" s="8"/>
      <c r="I43" s="27"/>
      <c r="J43" s="9"/>
      <c r="L43" s="33">
        <f t="shared" si="2"/>
        <v>0</v>
      </c>
    </row>
    <row r="44" spans="1:12">
      <c r="A44" s="62"/>
      <c r="B44" s="18">
        <v>15</v>
      </c>
      <c r="C44" s="8"/>
      <c r="D44" s="8"/>
      <c r="E44" s="8"/>
      <c r="F44" s="8"/>
      <c r="G44" s="36"/>
      <c r="H44" s="8"/>
      <c r="I44" s="27"/>
      <c r="J44" s="9"/>
      <c r="L44" s="33">
        <f t="shared" si="2"/>
        <v>0</v>
      </c>
    </row>
    <row r="45" spans="1:12">
      <c r="A45" s="62"/>
      <c r="B45" s="18">
        <v>16</v>
      </c>
      <c r="C45" s="5"/>
      <c r="D45" s="5"/>
      <c r="E45" s="5"/>
      <c r="F45" s="5"/>
      <c r="G45" s="6"/>
      <c r="H45" s="5"/>
      <c r="I45" s="26"/>
      <c r="J45" s="4"/>
      <c r="L45" s="33">
        <f t="shared" si="2"/>
        <v>0</v>
      </c>
    </row>
    <row r="46" spans="1:12">
      <c r="A46" s="62"/>
      <c r="B46" s="18">
        <v>17</v>
      </c>
      <c r="C46" s="12"/>
      <c r="D46" s="4"/>
      <c r="E46" s="4"/>
      <c r="F46" s="4"/>
      <c r="G46" s="13"/>
      <c r="H46" s="4"/>
      <c r="I46" s="29"/>
      <c r="J46" s="4"/>
      <c r="L46" s="33">
        <f t="shared" si="2"/>
        <v>0</v>
      </c>
    </row>
    <row r="47" spans="1:12">
      <c r="A47" s="62"/>
      <c r="B47" s="18">
        <v>18</v>
      </c>
      <c r="C47" s="12"/>
      <c r="D47" s="9"/>
      <c r="E47" s="9"/>
      <c r="F47" s="4"/>
      <c r="G47" s="13"/>
      <c r="H47" s="4"/>
      <c r="I47" s="28"/>
      <c r="J47" s="4"/>
      <c r="L47" s="33">
        <f t="shared" si="2"/>
        <v>0</v>
      </c>
    </row>
    <row r="48" spans="1:12">
      <c r="A48" s="62"/>
      <c r="B48" s="18">
        <v>19</v>
      </c>
      <c r="C48" s="12"/>
      <c r="D48" s="9"/>
      <c r="E48" s="9"/>
      <c r="F48" s="4"/>
      <c r="G48" s="13"/>
      <c r="H48" s="4"/>
      <c r="I48" s="28"/>
      <c r="J48" s="4"/>
      <c r="L48" s="33">
        <f t="shared" si="2"/>
        <v>0</v>
      </c>
    </row>
    <row r="49" spans="1:12">
      <c r="A49" s="62"/>
      <c r="B49" s="18">
        <v>20</v>
      </c>
      <c r="C49" s="4"/>
      <c r="D49" s="4"/>
      <c r="E49" s="19"/>
      <c r="F49" s="4"/>
      <c r="G49" s="13"/>
      <c r="H49" s="4"/>
      <c r="I49" s="29"/>
      <c r="J49" s="4"/>
      <c r="L49" s="33">
        <f t="shared" si="2"/>
        <v>0</v>
      </c>
    </row>
    <row r="50" spans="1:12">
      <c r="A50" s="62"/>
      <c r="B50" s="18">
        <v>21</v>
      </c>
      <c r="C50" s="4"/>
      <c r="D50" s="4"/>
      <c r="E50" s="19"/>
      <c r="F50" s="4"/>
      <c r="G50" s="13"/>
      <c r="H50" s="4"/>
      <c r="I50" s="29"/>
      <c r="J50" s="4"/>
      <c r="L50" s="33">
        <f t="shared" si="2"/>
        <v>0</v>
      </c>
    </row>
    <row r="51" spans="1:12">
      <c r="A51" s="62"/>
      <c r="B51" s="18">
        <v>22</v>
      </c>
      <c r="C51" s="4"/>
      <c r="D51" s="4"/>
      <c r="E51" s="19"/>
      <c r="F51" s="4"/>
      <c r="G51" s="13"/>
      <c r="H51" s="4"/>
      <c r="I51" s="29"/>
      <c r="J51" s="4"/>
      <c r="L51" s="33">
        <f t="shared" si="2"/>
        <v>0</v>
      </c>
    </row>
    <row r="52" spans="1:12">
      <c r="A52" s="62"/>
      <c r="B52" s="18">
        <v>23</v>
      </c>
      <c r="C52" s="4"/>
      <c r="D52" s="4"/>
      <c r="E52" s="19"/>
      <c r="F52" s="4"/>
      <c r="G52" s="13"/>
      <c r="H52" s="4"/>
      <c r="I52" s="29"/>
      <c r="J52" s="4"/>
      <c r="L52" s="33">
        <f t="shared" si="2"/>
        <v>0</v>
      </c>
    </row>
    <row r="53" spans="1:12" ht="15.75" thickBot="1">
      <c r="A53" s="63"/>
      <c r="B53" s="15">
        <v>24</v>
      </c>
      <c r="C53" s="15"/>
      <c r="D53" s="15"/>
      <c r="E53" s="15"/>
      <c r="F53" s="15"/>
      <c r="G53" s="21"/>
      <c r="H53" s="15"/>
      <c r="I53" s="32"/>
      <c r="J53" s="15"/>
      <c r="L53" s="33">
        <f t="shared" si="2"/>
        <v>0</v>
      </c>
    </row>
    <row r="54" spans="1:12">
      <c r="A54" s="64" t="s">
        <v>35</v>
      </c>
      <c r="B54" s="65"/>
      <c r="C54" s="65"/>
      <c r="D54" s="65"/>
      <c r="E54" s="65"/>
      <c r="F54" s="65"/>
      <c r="G54" s="65"/>
      <c r="H54" s="65"/>
      <c r="I54" s="65"/>
      <c r="J54" s="66"/>
    </row>
    <row r="55" spans="1:12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2">
      <c r="A56" s="55" t="s">
        <v>36</v>
      </c>
      <c r="B56" s="55"/>
      <c r="C56" s="55"/>
      <c r="D56" s="55"/>
      <c r="E56" s="55"/>
      <c r="F56" s="55"/>
      <c r="G56" s="55"/>
      <c r="H56" s="55"/>
      <c r="I56" s="55"/>
      <c r="J56" s="55"/>
    </row>
    <row r="57" spans="1:12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2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2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1" spans="1:12" ht="16.5" customHeight="1"/>
    <row r="114" ht="15" customHeight="1"/>
    <row r="116" ht="15" customHeight="1"/>
  </sheetData>
  <autoFilter ref="A5:J58"/>
  <mergeCells count="6">
    <mergeCell ref="A56:J58"/>
    <mergeCell ref="A1:J1"/>
    <mergeCell ref="A2:J2"/>
    <mergeCell ref="A6:A29"/>
    <mergeCell ref="A30:A53"/>
    <mergeCell ref="A54:J55"/>
  </mergeCells>
  <pageMargins left="0.43307086614173201" right="0.31496062992126" top="0.59055118110236204" bottom="0.39370078740157499" header="0.31496062992126" footer="0.31496062992126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2.21</vt:lpstr>
      <vt:lpstr>2.22</vt:lpstr>
      <vt:lpstr>2.23</vt:lpstr>
      <vt:lpstr>2.24</vt:lpstr>
      <vt:lpstr>2.26</vt:lpstr>
      <vt:lpstr>2.27</vt:lpstr>
      <vt:lpstr>2.29</vt:lpstr>
      <vt:lpstr>3.01</vt:lpstr>
      <vt:lpstr>3.05</vt:lpstr>
      <vt:lpstr>3.07</vt:lpstr>
      <vt:lpstr>3.12</vt:lpstr>
      <vt:lpstr>3.13</vt:lpstr>
      <vt:lpstr>3.14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2024-03-07T02:33:44Z</cp:lastPrinted>
  <dcterms:created xsi:type="dcterms:W3CDTF">2023-09-06T08:01:00Z</dcterms:created>
  <dcterms:modified xsi:type="dcterms:W3CDTF">2024-03-14T01:33:53Z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7D083A063A054EF89C5A88F6D5505E59_12</vt:lpwstr>
  </property>
  <property fmtid="{D5CDD505-2E9C-101B-9397-08002B2CF9AE}" pid="3" name="KSOProductBuildVer">
    <vt:lpwstr>2052-12.1.0.16120</vt:lpwstr>
  </property>
</Properties>
</file>