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325" activeTab="3"/>
  </bookViews>
  <sheets>
    <sheet name="09" sheetId="1" r:id="rId1"/>
    <sheet name="10" sheetId="2" r:id="rId2"/>
    <sheet name="11" sheetId="3" r:id="rId3"/>
    <sheet name="12" sheetId="4" r:id="rId4"/>
  </sheets>
  <calcPr calcId="144525"/>
</workbook>
</file>

<file path=xl/calcChain.xml><?xml version="1.0" encoding="utf-8"?>
<calcChain xmlns="http://schemas.openxmlformats.org/spreadsheetml/2006/main">
  <c r="E8" i="4" l="1"/>
  <c r="E5" i="4"/>
  <c r="E4" i="4"/>
  <c r="E3" i="4"/>
  <c r="E33" i="4" l="1"/>
  <c r="J20" i="4"/>
  <c r="E20" i="4"/>
  <c r="E22" i="4"/>
  <c r="E21" i="4"/>
  <c r="E24" i="4"/>
  <c r="J21" i="4" l="1"/>
  <c r="E6" i="4"/>
  <c r="E34" i="4"/>
  <c r="E7" i="4"/>
  <c r="J57" i="4"/>
  <c r="J56" i="4"/>
  <c r="J53" i="4"/>
  <c r="J52" i="4"/>
  <c r="J51" i="4"/>
  <c r="J50" i="4"/>
  <c r="J49" i="4"/>
  <c r="O61" i="4" l="1"/>
  <c r="E23" i="4" l="1"/>
  <c r="J54" i="4"/>
  <c r="E56" i="4"/>
  <c r="O75" i="4"/>
  <c r="O73" i="4"/>
  <c r="E76" i="4"/>
  <c r="E72" i="4"/>
  <c r="E25" i="4" l="1"/>
  <c r="J58" i="4"/>
  <c r="J3" i="4" s="1"/>
  <c r="E71" i="4"/>
  <c r="E60" i="4" l="1"/>
  <c r="E59" i="4"/>
  <c r="E57" i="4"/>
  <c r="E54" i="4"/>
  <c r="E53" i="4"/>
  <c r="E51" i="4"/>
  <c r="E48" i="4"/>
  <c r="E50" i="4"/>
  <c r="O76" i="4"/>
  <c r="J5" i="4" s="1"/>
  <c r="E77" i="4"/>
  <c r="J6" i="4" s="1"/>
  <c r="O66" i="4"/>
  <c r="J4" i="4" s="1"/>
  <c r="J29" i="4"/>
  <c r="O28" i="4"/>
  <c r="E63" i="4" l="1"/>
  <c r="E34" i="3"/>
  <c r="E51" i="3" s="1"/>
  <c r="G67" i="3"/>
  <c r="G70" i="3"/>
  <c r="G69" i="3"/>
  <c r="G68" i="3"/>
  <c r="G26" i="3"/>
  <c r="G25" i="3"/>
  <c r="G24" i="3"/>
  <c r="G23" i="3"/>
  <c r="G22" i="3"/>
  <c r="G21" i="3"/>
  <c r="O36" i="3" l="1"/>
  <c r="J42" i="3" l="1"/>
  <c r="J40" i="3"/>
  <c r="J38" i="3"/>
  <c r="J37" i="3"/>
  <c r="J36" i="3"/>
  <c r="J39" i="3"/>
  <c r="J43" i="3" l="1"/>
  <c r="O16" i="3" l="1"/>
  <c r="E11" i="3"/>
  <c r="J18" i="3"/>
  <c r="J10" i="3"/>
  <c r="E19" i="3"/>
  <c r="E61" i="3"/>
  <c r="E60" i="3"/>
  <c r="E64" i="3"/>
  <c r="E40" i="3"/>
  <c r="O50" i="3"/>
  <c r="O63" i="3"/>
  <c r="O65" i="3"/>
  <c r="E41" i="3"/>
  <c r="E59" i="3" l="1"/>
  <c r="O49" i="3"/>
  <c r="O48" i="3"/>
  <c r="O47" i="3"/>
  <c r="O64" i="3"/>
  <c r="J58" i="3"/>
  <c r="O56" i="3" l="1"/>
  <c r="J41" i="3"/>
  <c r="J35" i="3"/>
  <c r="J44" i="3" l="1"/>
  <c r="E35" i="3"/>
  <c r="E44" i="3"/>
  <c r="E45" i="3"/>
  <c r="O66" i="3"/>
  <c r="E65" i="3" l="1"/>
  <c r="E68" i="2"/>
  <c r="E69" i="2" l="1"/>
  <c r="E77" i="2"/>
  <c r="E78" i="2" l="1"/>
  <c r="J73" i="2"/>
  <c r="J56" i="2"/>
  <c r="J63" i="2"/>
  <c r="J54" i="2" l="1"/>
  <c r="J53" i="2"/>
  <c r="J51" i="2"/>
  <c r="J49" i="2"/>
  <c r="J50" i="2"/>
  <c r="J52" i="2"/>
  <c r="J48" i="2" l="1"/>
  <c r="E50" i="2"/>
  <c r="E49" i="2"/>
  <c r="E48" i="2"/>
  <c r="E47" i="2"/>
  <c r="E59" i="2" s="1"/>
  <c r="E38" i="2" l="1"/>
  <c r="E22" i="2" l="1"/>
  <c r="E13" i="2"/>
  <c r="H45" i="1" l="1"/>
  <c r="H23" i="1" l="1"/>
  <c r="H22" i="1"/>
  <c r="H21" i="1"/>
  <c r="H20" i="1"/>
  <c r="H25" i="1"/>
  <c r="H26" i="1" l="1"/>
  <c r="H27" i="1" s="1"/>
  <c r="H24" i="1"/>
  <c r="D21" i="1"/>
  <c r="D20" i="1"/>
  <c r="D23" i="1"/>
  <c r="H11" i="1" l="1"/>
  <c r="D7" i="1" l="1"/>
  <c r="D13" i="1" s="1"/>
  <c r="J20" i="2" l="1"/>
  <c r="J12" i="2"/>
</calcChain>
</file>

<file path=xl/sharedStrings.xml><?xml version="1.0" encoding="utf-8"?>
<sst xmlns="http://schemas.openxmlformats.org/spreadsheetml/2006/main" count="640" uniqueCount="107">
  <si>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</si>
  <si>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</si>
  <si>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</si>
  <si>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</si>
  <si>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</si>
  <si>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</si>
  <si>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</si>
  <si>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</si>
  <si>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</si>
  <si>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</si>
  <si>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 xml:space="preserve">Tanggal : 2023.09.13             </t>
  </si>
  <si>
    <t>Line : S01</t>
  </si>
  <si>
    <t xml:space="preserve">No. Material </t>
  </si>
  <si>
    <t>Line : Y01</t>
  </si>
  <si>
    <t>M16-00000002</t>
  </si>
  <si>
    <t>Tembaga</t>
  </si>
  <si>
    <t xml:space="preserve">Wire </t>
  </si>
  <si>
    <t>W01-04040043</t>
  </si>
  <si>
    <t>Core</t>
  </si>
  <si>
    <t>Kabel</t>
  </si>
  <si>
    <t>Molding</t>
  </si>
  <si>
    <t>W01-03000027</t>
  </si>
  <si>
    <t>W01-03000013</t>
  </si>
  <si>
    <t>W01-03000026</t>
  </si>
  <si>
    <t>W01-03000020</t>
  </si>
  <si>
    <t>W01-03000004</t>
  </si>
  <si>
    <t>Stranding</t>
  </si>
  <si>
    <t>Winding</t>
  </si>
  <si>
    <t>Braiding</t>
  </si>
  <si>
    <t>Twisting</t>
  </si>
  <si>
    <t xml:space="preserve">Tanggal : 13 - 30 September            </t>
  </si>
  <si>
    <t>Kabel AY01 / AX88</t>
  </si>
  <si>
    <t>Kabel MP 28+24+D</t>
  </si>
  <si>
    <t>Twisting (Core + Mylar)</t>
  </si>
  <si>
    <t xml:space="preserve">Tanggal : 2023.10            </t>
  </si>
  <si>
    <t>No. JO : 20230927003</t>
  </si>
  <si>
    <t>No. JO : 20230814001</t>
  </si>
  <si>
    <t>No. JO : 20230922001</t>
  </si>
  <si>
    <t>NO JO</t>
  </si>
  <si>
    <t xml:space="preserve">Tanggal : 2023.10       </t>
  </si>
  <si>
    <t xml:space="preserve">Material </t>
  </si>
  <si>
    <t>28+24</t>
  </si>
  <si>
    <t>MM38</t>
  </si>
  <si>
    <t>AX88 / AY01</t>
  </si>
  <si>
    <t>28+24+D</t>
  </si>
  <si>
    <t>M02-01055004</t>
  </si>
  <si>
    <t>PVC</t>
  </si>
  <si>
    <t>PVC Hitam</t>
  </si>
  <si>
    <t>M02-01955003</t>
  </si>
  <si>
    <t>PVC Putih</t>
  </si>
  <si>
    <t>Core 28+24+D</t>
  </si>
  <si>
    <t>M02-01035010</t>
  </si>
  <si>
    <t>Core MM38</t>
  </si>
  <si>
    <t>No. JO : 20230927006</t>
  </si>
  <si>
    <t>M02-01235003</t>
  </si>
  <si>
    <t>M02-02000003</t>
  </si>
  <si>
    <t>HDPE</t>
  </si>
  <si>
    <t>M14-07012001</t>
  </si>
  <si>
    <t>Mylar</t>
  </si>
  <si>
    <t>No. JO : 20230927001</t>
  </si>
  <si>
    <t>PVC Core Hitam</t>
  </si>
  <si>
    <t>PVC Core Merah</t>
  </si>
  <si>
    <t>No. JO : 20231007001</t>
  </si>
  <si>
    <t>AX88</t>
  </si>
  <si>
    <t>M02-01055067</t>
  </si>
  <si>
    <t>M02-05935003</t>
  </si>
  <si>
    <t>M02-03900004</t>
  </si>
  <si>
    <t>M02-08900001</t>
  </si>
  <si>
    <t>M13-05100004</t>
  </si>
  <si>
    <t>M13-05200006</t>
  </si>
  <si>
    <t>M13-05300004</t>
  </si>
  <si>
    <t>M13-05400001</t>
  </si>
  <si>
    <t>M14-02020009</t>
  </si>
  <si>
    <t>M14-03010003</t>
  </si>
  <si>
    <t>M14-05013001</t>
  </si>
  <si>
    <t>PP</t>
  </si>
  <si>
    <t>KS EVA UE630</t>
  </si>
  <si>
    <t>0,08 A</t>
  </si>
  <si>
    <t>M02-01965005</t>
  </si>
  <si>
    <t>28+28+D</t>
  </si>
  <si>
    <t>Core AX88</t>
  </si>
  <si>
    <t>28+24+D Putih</t>
  </si>
  <si>
    <t xml:space="preserve">Tanggal : 2023.11       </t>
  </si>
  <si>
    <t>No. JO : 20231027007</t>
  </si>
  <si>
    <t>Kertas</t>
  </si>
  <si>
    <t>No. JO : 20231027001</t>
  </si>
  <si>
    <t>PVC MM38</t>
  </si>
  <si>
    <t>Tanggal : 2023.11</t>
  </si>
  <si>
    <t xml:space="preserve">Tanggal : 2023.11     </t>
  </si>
  <si>
    <t>0,540 A</t>
  </si>
  <si>
    <t>KG</t>
  </si>
  <si>
    <t>Tanggal : 2023.12</t>
  </si>
  <si>
    <t xml:space="preserve">Tanggal : 2023.12     </t>
  </si>
  <si>
    <t xml:space="preserve">Tanggal : 2023.12       </t>
  </si>
  <si>
    <t>PVC 28 + 24</t>
  </si>
  <si>
    <t>M02-01865001</t>
  </si>
  <si>
    <t>PVC MK83</t>
  </si>
  <si>
    <t>MK83</t>
  </si>
  <si>
    <t>M14-02020004</t>
  </si>
  <si>
    <t>Benang</t>
  </si>
  <si>
    <t>M14-03010001</t>
  </si>
  <si>
    <t>W03-25040035-Y</t>
  </si>
  <si>
    <t>No. JO : 20231109001</t>
  </si>
  <si>
    <t>W03-25050003-Y</t>
  </si>
  <si>
    <t>W03-00040033-Y</t>
  </si>
  <si>
    <t>W03-71010061-Y</t>
  </si>
  <si>
    <t>Tembaga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</si>
</sst>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@\ \ \ \ \ \ \ \ \ \ \ \ \ \:"/>
    <numFmt numFmtId="166" formatCode="@\ \ \ \ \ \ \ \ \: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15" xfId="0" applyFill="1" applyBorder="1"/>
    <xf numFmtId="0" fontId="1" fillId="0" borderId="15" xfId="0" applyNumberFormat="1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0" fillId="0" borderId="5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0" fillId="0" borderId="10" xfId="0" applyFill="1" applyBorder="1"/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0" fillId="0" borderId="0" xfId="0" applyNumberFormat="1" applyFill="1" applyBorder="1"/>
    <xf numFmtId="165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7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Border="1"/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0" xfId="0" applyFont="1" applyBorder="1" applyAlignment="1">
      <alignment horizontal="center" vertical="center" wrapText="1"/>
    </xf>
    <xf numFmtId="0" fontId="4" fillId="0" borderId="13" xfId="0" applyFont="1" applyBorder="1"/>
    <xf numFmtId="0" fontId="5" fillId="0" borderId="2" xfId="0" applyFont="1" applyBorder="1" applyAlignment="1">
      <alignment horizontal="left"/>
    </xf>
    <xf numFmtId="0" fontId="7" fillId="0" borderId="0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5" fillId="2" borderId="1" xfId="0" applyNumberFormat="1" applyFont="1" applyFill="1" applyBorder="1" applyAlignment="1">
      <alignment horizontal="center"/>
    </xf>
    <xf numFmtId="0" fontId="5" fillId="2" borderId="7" xfId="0" applyNumberFormat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14" xfId="0" applyFont="1" applyBorder="1"/>
    <xf numFmtId="0" fontId="5" fillId="0" borderId="15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5" fillId="0" borderId="10" xfId="0" applyNumberFormat="1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4" fillId="0" borderId="10" xfId="0" applyFont="1" applyFill="1" applyBorder="1"/>
    <xf numFmtId="0" fontId="5" fillId="0" borderId="0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/>
    <xf numFmtId="0" fontId="4" fillId="0" borderId="1" xfId="0" applyFont="1" applyBorder="1"/>
    <xf numFmtId="0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133350</xdr:rowOff>
    </xdr:from>
    <xdr:to>
      <xdr:col>7</xdr:col>
      <xdr:colOff>9525</xdr:colOff>
      <xdr:row>8</xdr:row>
      <xdr:rowOff>133350</xdr:rowOff>
    </xdr:to>
    <xdr:cxnSp macro="">
      <xdr:nvCxnSpPr>
        <xdr:cNvPr id="3" name="Straight Arrow Connector 2"/>
        <xdr:cNvCxnSpPr/>
      </xdr:nvCxnSpPr>
      <xdr:spPr>
        <a:xfrm>
          <a:off x="3295650" y="1276350"/>
          <a:ext cx="1228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13</xdr:row>
      <xdr:rowOff>0</xdr:rowOff>
    </xdr:from>
    <xdr:to>
      <xdr:col>3</xdr:col>
      <xdr:colOff>381000</xdr:colOff>
      <xdr:row>16</xdr:row>
      <xdr:rowOff>19050</xdr:rowOff>
    </xdr:to>
    <xdr:cxnSp macro="">
      <xdr:nvCxnSpPr>
        <xdr:cNvPr id="5" name="Straight Arrow Connector 4"/>
        <xdr:cNvCxnSpPr/>
      </xdr:nvCxnSpPr>
      <xdr:spPr>
        <a:xfrm>
          <a:off x="1905000" y="209550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12</xdr:row>
      <xdr:rowOff>95250</xdr:rowOff>
    </xdr:from>
    <xdr:to>
      <xdr:col>6</xdr:col>
      <xdr:colOff>600075</xdr:colOff>
      <xdr:row>18</xdr:row>
      <xdr:rowOff>57150</xdr:rowOff>
    </xdr:to>
    <xdr:cxnSp macro="">
      <xdr:nvCxnSpPr>
        <xdr:cNvPr id="7" name="Elbow Connector 6"/>
        <xdr:cNvCxnSpPr/>
      </xdr:nvCxnSpPr>
      <xdr:spPr>
        <a:xfrm>
          <a:off x="3305175" y="2000250"/>
          <a:ext cx="1200150" cy="11049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46</xdr:row>
      <xdr:rowOff>114300</xdr:rowOff>
    </xdr:from>
    <xdr:to>
      <xdr:col>7</xdr:col>
      <xdr:colOff>0</xdr:colOff>
      <xdr:row>46</xdr:row>
      <xdr:rowOff>114301</xdr:rowOff>
    </xdr:to>
    <xdr:cxnSp macro="">
      <xdr:nvCxnSpPr>
        <xdr:cNvPr id="4" name="Straight Arrow Connector 3"/>
        <xdr:cNvCxnSpPr/>
      </xdr:nvCxnSpPr>
      <xdr:spPr>
        <a:xfrm flipV="1">
          <a:off x="3905250" y="8905875"/>
          <a:ext cx="14097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53</xdr:row>
      <xdr:rowOff>123825</xdr:rowOff>
    </xdr:from>
    <xdr:to>
      <xdr:col>6</xdr:col>
      <xdr:colOff>600075</xdr:colOff>
      <xdr:row>59</xdr:row>
      <xdr:rowOff>161925</xdr:rowOff>
    </xdr:to>
    <xdr:cxnSp macro="">
      <xdr:nvCxnSpPr>
        <xdr:cNvPr id="9" name="Elbow Connector 8"/>
        <xdr:cNvCxnSpPr/>
      </xdr:nvCxnSpPr>
      <xdr:spPr>
        <a:xfrm>
          <a:off x="3914775" y="10248900"/>
          <a:ext cx="1390650" cy="1181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59</xdr:row>
      <xdr:rowOff>9525</xdr:rowOff>
    </xdr:from>
    <xdr:to>
      <xdr:col>3</xdr:col>
      <xdr:colOff>438150</xdr:colOff>
      <xdr:row>63</xdr:row>
      <xdr:rowOff>19050</xdr:rowOff>
    </xdr:to>
    <xdr:cxnSp macro="">
      <xdr:nvCxnSpPr>
        <xdr:cNvPr id="6" name="Straight Arrow Connector 5"/>
        <xdr:cNvCxnSpPr/>
      </xdr:nvCxnSpPr>
      <xdr:spPr>
        <a:xfrm>
          <a:off x="2571750" y="11277600"/>
          <a:ext cx="0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114300</xdr:rowOff>
    </xdr:from>
    <xdr:to>
      <xdr:col>7</xdr:col>
      <xdr:colOff>0</xdr:colOff>
      <xdr:row>33</xdr:row>
      <xdr:rowOff>114301</xdr:rowOff>
    </xdr:to>
    <xdr:cxnSp macro="">
      <xdr:nvCxnSpPr>
        <xdr:cNvPr id="5" name="Straight Arrow Connector 4"/>
        <xdr:cNvCxnSpPr/>
      </xdr:nvCxnSpPr>
      <xdr:spPr>
        <a:xfrm flipV="1">
          <a:off x="3933825" y="8905875"/>
          <a:ext cx="14097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51</xdr:row>
      <xdr:rowOff>9525</xdr:rowOff>
    </xdr:from>
    <xdr:to>
      <xdr:col>3</xdr:col>
      <xdr:colOff>400050</xdr:colOff>
      <xdr:row>55</xdr:row>
      <xdr:rowOff>9525</xdr:rowOff>
    </xdr:to>
    <xdr:cxnSp macro="">
      <xdr:nvCxnSpPr>
        <xdr:cNvPr id="3" name="Straight Arrow Connector 2"/>
        <xdr:cNvCxnSpPr/>
      </xdr:nvCxnSpPr>
      <xdr:spPr>
        <a:xfrm>
          <a:off x="2533650" y="4591050"/>
          <a:ext cx="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0</xdr:rowOff>
    </xdr:from>
    <xdr:to>
      <xdr:col>12</xdr:col>
      <xdr:colOff>0</xdr:colOff>
      <xdr:row>45</xdr:row>
      <xdr:rowOff>0</xdr:rowOff>
    </xdr:to>
    <xdr:cxnSp macro="">
      <xdr:nvCxnSpPr>
        <xdr:cNvPr id="6" name="Straight Arrow Connector 5"/>
        <xdr:cNvCxnSpPr/>
      </xdr:nvCxnSpPr>
      <xdr:spPr>
        <a:xfrm>
          <a:off x="3933825" y="7829550"/>
          <a:ext cx="518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133350</xdr:rowOff>
    </xdr:from>
    <xdr:to>
      <xdr:col>7</xdr:col>
      <xdr:colOff>9525</xdr:colOff>
      <xdr:row>8</xdr:row>
      <xdr:rowOff>133350</xdr:rowOff>
    </xdr:to>
    <xdr:cxnSp macro="">
      <xdr:nvCxnSpPr>
        <xdr:cNvPr id="7" name="Straight Arrow Connector 6"/>
        <xdr:cNvCxnSpPr/>
      </xdr:nvCxnSpPr>
      <xdr:spPr>
        <a:xfrm>
          <a:off x="3933825" y="1666875"/>
          <a:ext cx="14192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381001</xdr:colOff>
      <xdr:row>11</xdr:row>
      <xdr:rowOff>0</xdr:rowOff>
    </xdr:from>
    <xdr:to>
      <xdr:col>3</xdr:col>
      <xdr:colOff>385646</xdr:colOff>
      <xdr:row>14</xdr:row>
      <xdr:rowOff>185853</xdr:rowOff>
    </xdr:to>
    <xdr:cxnSp macro="">
      <xdr:nvCxnSpPr>
        <xdr:cNvPr id="8" name="Straight Arrow Connector 7"/>
        <xdr:cNvCxnSpPr/>
      </xdr:nvCxnSpPr>
      <xdr:spPr>
        <a:xfrm>
          <a:off x="2513672" y="2104793"/>
          <a:ext cx="4645" cy="7573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95250</xdr:rowOff>
    </xdr:from>
    <xdr:to>
      <xdr:col>6</xdr:col>
      <xdr:colOff>600075</xdr:colOff>
      <xdr:row>16</xdr:row>
      <xdr:rowOff>85725</xdr:rowOff>
    </xdr:to>
    <xdr:cxnSp macro="">
      <xdr:nvCxnSpPr>
        <xdr:cNvPr id="9" name="Elbow Connector 8"/>
        <xdr:cNvCxnSpPr/>
      </xdr:nvCxnSpPr>
      <xdr:spPr>
        <a:xfrm>
          <a:off x="3933825" y="2009775"/>
          <a:ext cx="1400175" cy="1133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47</xdr:row>
      <xdr:rowOff>114300</xdr:rowOff>
    </xdr:from>
    <xdr:to>
      <xdr:col>7</xdr:col>
      <xdr:colOff>0</xdr:colOff>
      <xdr:row>47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000500" y="64198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63</xdr:row>
      <xdr:rowOff>9525</xdr:rowOff>
    </xdr:from>
    <xdr:to>
      <xdr:col>3</xdr:col>
      <xdr:colOff>400050</xdr:colOff>
      <xdr:row>67</xdr:row>
      <xdr:rowOff>9525</xdr:rowOff>
    </xdr:to>
    <xdr:cxnSp macro="">
      <xdr:nvCxnSpPr>
        <xdr:cNvPr id="3" name="Straight Arrow Connector 2"/>
        <xdr:cNvCxnSpPr/>
      </xdr:nvCxnSpPr>
      <xdr:spPr>
        <a:xfrm>
          <a:off x="2571750" y="9744075"/>
          <a:ext cx="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59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" name="Straight Arrow Connector 3"/>
        <xdr:cNvCxnSpPr/>
      </xdr:nvCxnSpPr>
      <xdr:spPr>
        <a:xfrm>
          <a:off x="4000500" y="8591550"/>
          <a:ext cx="5105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7</xdr:col>
      <xdr:colOff>9525</xdr:colOff>
      <xdr:row>20</xdr:row>
      <xdr:rowOff>133350</xdr:rowOff>
    </xdr:to>
    <xdr:cxnSp macro="">
      <xdr:nvCxnSpPr>
        <xdr:cNvPr id="5" name="Straight Arrow Connector 4"/>
        <xdr:cNvCxnSpPr/>
      </xdr:nvCxnSpPr>
      <xdr:spPr>
        <a:xfrm>
          <a:off x="4000500" y="1666875"/>
          <a:ext cx="13049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381001</xdr:colOff>
      <xdr:row>25</xdr:row>
      <xdr:rowOff>0</xdr:rowOff>
    </xdr:from>
    <xdr:to>
      <xdr:col>3</xdr:col>
      <xdr:colOff>385646</xdr:colOff>
      <xdr:row>28</xdr:row>
      <xdr:rowOff>185853</xdr:rowOff>
    </xdr:to>
    <xdr:cxnSp macro="">
      <xdr:nvCxnSpPr>
        <xdr:cNvPr id="6" name="Straight Arrow Connector 5"/>
        <xdr:cNvCxnSpPr/>
      </xdr:nvCxnSpPr>
      <xdr:spPr>
        <a:xfrm>
          <a:off x="2552701" y="2105025"/>
          <a:ext cx="4645" cy="7573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95250</xdr:rowOff>
    </xdr:from>
    <xdr:to>
      <xdr:col>6</xdr:col>
      <xdr:colOff>600075</xdr:colOff>
      <xdr:row>28</xdr:row>
      <xdr:rowOff>85725</xdr:rowOff>
    </xdr:to>
    <xdr:cxnSp macro="">
      <xdr:nvCxnSpPr>
        <xdr:cNvPr id="7" name="Elbow Connector 6"/>
        <xdr:cNvCxnSpPr/>
      </xdr:nvCxnSpPr>
      <xdr:spPr>
        <a:xfrm>
          <a:off x="4000500" y="2009775"/>
          <a:ext cx="1295400" cy="1133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workbookViewId="0">
      <selection activeCell="N21" sqref="N21"/>
    </sheetView>
  </sheetViews>
  <sheetFormatPr defaultRowHeight="15" x14ac:dyDescent="0.25"/>
  <cols>
    <col min="2" max="2" width="13.7109375" bestFit="1" customWidth="1"/>
    <col min="3" max="3" width="12.42578125" customWidth="1"/>
    <col min="4" max="4" width="14.140625" style="2" bestFit="1" customWidth="1"/>
    <col min="5" max="5" width="10.140625" customWidth="1"/>
    <col min="6" max="6" width="13.5703125" bestFit="1" customWidth="1"/>
    <col min="7" max="7" width="16.85546875" customWidth="1"/>
    <col min="8" max="8" width="17.7109375" customWidth="1"/>
  </cols>
  <sheetData>
    <row r="1" spans="2:8" ht="15" customHeight="1" x14ac:dyDescent="0.25">
      <c r="B1" s="72" t="s">
        <v>8</v>
      </c>
      <c r="C1" s="72"/>
      <c r="D1" s="72"/>
      <c r="E1" s="9"/>
      <c r="F1" s="72" t="s">
        <v>9</v>
      </c>
      <c r="G1" s="72"/>
      <c r="H1" s="72"/>
    </row>
    <row r="2" spans="2:8" x14ac:dyDescent="0.25">
      <c r="B2" s="72"/>
      <c r="C2" s="72"/>
      <c r="D2" s="72"/>
      <c r="E2" s="9"/>
      <c r="F2" s="72"/>
      <c r="G2" s="72"/>
      <c r="H2" s="72"/>
    </row>
    <row r="3" spans="2:8" ht="15" customHeight="1" x14ac:dyDescent="0.25">
      <c r="B3" s="67" t="s">
        <v>10</v>
      </c>
      <c r="C3" s="67"/>
      <c r="D3" s="10" t="s">
        <v>11</v>
      </c>
      <c r="F3" s="67" t="s">
        <v>10</v>
      </c>
      <c r="G3" s="67"/>
      <c r="H3" s="10" t="s">
        <v>13</v>
      </c>
    </row>
    <row r="4" spans="2:8" ht="15" customHeight="1" x14ac:dyDescent="0.25">
      <c r="B4" s="68" t="s">
        <v>12</v>
      </c>
      <c r="C4" s="68" t="s">
        <v>1</v>
      </c>
      <c r="D4" s="70" t="s">
        <v>0</v>
      </c>
      <c r="F4" s="68" t="s">
        <v>12</v>
      </c>
      <c r="G4" s="68" t="s">
        <v>1</v>
      </c>
      <c r="H4" s="70" t="s">
        <v>0</v>
      </c>
    </row>
    <row r="5" spans="2:8" x14ac:dyDescent="0.25">
      <c r="B5" s="69"/>
      <c r="C5" s="69"/>
      <c r="D5" s="70"/>
      <c r="F5" s="69"/>
      <c r="G5" s="69"/>
      <c r="H5" s="70"/>
    </row>
    <row r="6" spans="2:8" x14ac:dyDescent="0.25">
      <c r="B6" s="3" t="s">
        <v>14</v>
      </c>
      <c r="C6" s="3">
        <v>1</v>
      </c>
      <c r="D6" s="65">
        <v>2.4529999999999998</v>
      </c>
      <c r="F6" s="3" t="s">
        <v>14</v>
      </c>
      <c r="G6" s="3" t="s">
        <v>15</v>
      </c>
      <c r="H6" s="1">
        <v>10.26</v>
      </c>
    </row>
    <row r="7" spans="2:8" x14ac:dyDescent="0.25">
      <c r="B7" s="3" t="s">
        <v>14</v>
      </c>
      <c r="C7" s="4">
        <v>0.54</v>
      </c>
      <c r="D7" s="65">
        <f>2.188 + 1.532</f>
        <v>3.72</v>
      </c>
      <c r="F7" s="4" t="s">
        <v>17</v>
      </c>
      <c r="G7" s="4" t="s">
        <v>16</v>
      </c>
      <c r="H7" s="1">
        <v>4.92</v>
      </c>
    </row>
    <row r="8" spans="2:8" x14ac:dyDescent="0.25">
      <c r="B8" s="13" t="s">
        <v>21</v>
      </c>
      <c r="C8" s="5" t="s">
        <v>3</v>
      </c>
      <c r="D8" s="3">
        <v>10.407999999999999</v>
      </c>
      <c r="F8" s="5"/>
      <c r="G8" s="5" t="s">
        <v>18</v>
      </c>
      <c r="H8" s="6">
        <v>76.48</v>
      </c>
    </row>
    <row r="9" spans="2:8" x14ac:dyDescent="0.25">
      <c r="B9" s="6" t="s">
        <v>22</v>
      </c>
      <c r="C9" s="4" t="s">
        <v>2</v>
      </c>
      <c r="D9" s="3">
        <v>13.263999999999999</v>
      </c>
      <c r="F9" s="4"/>
      <c r="G9" s="4" t="s">
        <v>19</v>
      </c>
      <c r="H9" s="6">
        <v>13.54</v>
      </c>
    </row>
    <row r="10" spans="2:8" x14ac:dyDescent="0.25">
      <c r="B10" s="6" t="s">
        <v>23</v>
      </c>
      <c r="C10" s="4" t="s">
        <v>4</v>
      </c>
      <c r="D10" s="3">
        <v>14.47</v>
      </c>
      <c r="F10" s="4"/>
      <c r="G10" s="4" t="s">
        <v>20</v>
      </c>
      <c r="H10" s="6">
        <v>42.42</v>
      </c>
    </row>
    <row r="11" spans="2:8" x14ac:dyDescent="0.25">
      <c r="B11" s="6" t="s">
        <v>24</v>
      </c>
      <c r="C11" s="4" t="s">
        <v>5</v>
      </c>
      <c r="D11" s="3">
        <v>7.2279999999999998</v>
      </c>
      <c r="F11" s="73" t="s">
        <v>7</v>
      </c>
      <c r="G11" s="74"/>
      <c r="H11" s="8">
        <f>SUM(H6:H10)</f>
        <v>147.62</v>
      </c>
    </row>
    <row r="12" spans="2:8" x14ac:dyDescent="0.25">
      <c r="B12" s="6" t="s">
        <v>25</v>
      </c>
      <c r="C12" s="7" t="s">
        <v>6</v>
      </c>
      <c r="D12" s="3">
        <v>6.173</v>
      </c>
    </row>
    <row r="13" spans="2:8" x14ac:dyDescent="0.25">
      <c r="B13" s="73" t="s">
        <v>7</v>
      </c>
      <c r="C13" s="74"/>
      <c r="D13" s="66">
        <f>SUM(D6:D12)</f>
        <v>57.716000000000001</v>
      </c>
    </row>
    <row r="15" spans="2:8" x14ac:dyDescent="0.25">
      <c r="B15" s="72" t="s">
        <v>8</v>
      </c>
      <c r="C15" s="72"/>
      <c r="D15" s="72"/>
      <c r="E15" s="9"/>
      <c r="F15" s="72" t="s">
        <v>9</v>
      </c>
      <c r="G15" s="72"/>
      <c r="H15" s="72"/>
    </row>
    <row r="16" spans="2:8" x14ac:dyDescent="0.25">
      <c r="B16" s="72"/>
      <c r="C16" s="72"/>
      <c r="D16" s="72"/>
      <c r="E16" s="9"/>
      <c r="F16" s="72"/>
      <c r="G16" s="72"/>
      <c r="H16" s="72"/>
    </row>
    <row r="17" spans="2:8" x14ac:dyDescent="0.25">
      <c r="B17" s="67" t="s">
        <v>30</v>
      </c>
      <c r="C17" s="67"/>
      <c r="D17" s="10" t="s">
        <v>11</v>
      </c>
      <c r="F17" s="67" t="s">
        <v>30</v>
      </c>
      <c r="G17" s="67"/>
      <c r="H17" s="10" t="s">
        <v>13</v>
      </c>
    </row>
    <row r="18" spans="2:8" x14ac:dyDescent="0.25">
      <c r="B18" s="68" t="s">
        <v>12</v>
      </c>
      <c r="C18" s="68" t="s">
        <v>1</v>
      </c>
      <c r="D18" s="70" t="s">
        <v>0</v>
      </c>
      <c r="F18" s="68" t="s">
        <v>12</v>
      </c>
      <c r="G18" s="68" t="s">
        <v>1</v>
      </c>
      <c r="H18" s="70" t="s">
        <v>0</v>
      </c>
    </row>
    <row r="19" spans="2:8" x14ac:dyDescent="0.25">
      <c r="B19" s="69"/>
      <c r="C19" s="69"/>
      <c r="D19" s="70"/>
      <c r="F19" s="69"/>
      <c r="G19" s="69"/>
      <c r="H19" s="70"/>
    </row>
    <row r="20" spans="2:8" x14ac:dyDescent="0.25">
      <c r="B20" s="3" t="s">
        <v>14</v>
      </c>
      <c r="C20" s="4">
        <v>0.54</v>
      </c>
      <c r="D20" s="1">
        <f>0.09 + 0.1 + 0.1</f>
        <v>0.29000000000000004</v>
      </c>
      <c r="F20" s="3"/>
      <c r="G20" s="3" t="s">
        <v>26</v>
      </c>
      <c r="H20" s="1">
        <f>0.2 + 0.05 + 0.03 + 0.02 + 0.01 + 0.01 + 0.05 + 0.01 + 0.02 + 0.03 + 0.03 + 0.02 + 0.02 + 0.2 + 0.1 + 0.02 + 0.02 + 0.05 + 0.05 + 0.05 + 0.04 + 0.1 + 0.1 + 0.02 + 0.02 + 0.02 + 0.01 + 0.02 + 0.02 + 0.02 + 0.02 + 0.01</f>
        <v>1.3900000000000006</v>
      </c>
    </row>
    <row r="21" spans="2:8" x14ac:dyDescent="0.25">
      <c r="B21" s="6" t="s">
        <v>25</v>
      </c>
      <c r="C21" s="7" t="s">
        <v>6</v>
      </c>
      <c r="D21" s="6">
        <f>0.03 + 0.09 + 0.03 + 0.04 + 0.01 + 0.01 + 0.01 + 0.01 + 0.01 + 0.01</f>
        <v>0.25000000000000006</v>
      </c>
      <c r="F21" s="4"/>
      <c r="G21" s="4" t="s">
        <v>27</v>
      </c>
      <c r="H21" s="1">
        <f>0.5 + 0.01 + 0.01 + 0.01 + 0.02 + 0.3 + 0.02 + 0.02 + 0.1 + 0.01 + 0.01 + 0.03 + 0.03 + 0.1 + 0.1</f>
        <v>1.2700000000000002</v>
      </c>
    </row>
    <row r="22" spans="2:8" x14ac:dyDescent="0.25">
      <c r="B22" s="6" t="s">
        <v>21</v>
      </c>
      <c r="C22" s="6" t="s">
        <v>3</v>
      </c>
      <c r="D22" s="4">
        <v>0.08</v>
      </c>
      <c r="F22" s="6"/>
      <c r="G22" s="6" t="s">
        <v>28</v>
      </c>
      <c r="H22" s="6">
        <f>0.01 + 0.01 + 0.05 + 0.05 + 0.05 + 0.08 + 0.08 + 0.08 + 0.05 + 0.05 + 0.05 + 0.05 + 0.05 + 0.05 + 0.05 + 0.05 + 0.05 + 0.08 + 0.08 + 0.08 + 0.5 + 0.5 + 0.5 + 0.2 + 0.2 + 0.2 + 0.9 + 0.9 + 0.9 + 0.9 + 0.9 + 0.9 + 0.4 + 0.4 + 0.4 + 0.02 + 0.01 + 0.02 + 0.5 + 0.5 + 0.5 + 0.08 + 0.08 + 0.08</f>
        <v>11.590000000000003</v>
      </c>
    </row>
    <row r="23" spans="2:8" x14ac:dyDescent="0.25">
      <c r="B23" s="71" t="s">
        <v>7</v>
      </c>
      <c r="C23" s="71"/>
      <c r="D23" s="8">
        <f>SUM(D20:D21)</f>
        <v>0.54</v>
      </c>
      <c r="F23" s="6"/>
      <c r="G23" s="6" t="s">
        <v>29</v>
      </c>
      <c r="H23" s="6">
        <f>0.1 + 0.1 + 0.08 + 0.03 + 0.4 + 0.8 + 0.5</f>
        <v>2.0100000000000002</v>
      </c>
    </row>
    <row r="24" spans="2:8" x14ac:dyDescent="0.25">
      <c r="B24" s="14"/>
      <c r="C24" s="15"/>
      <c r="D24" s="14"/>
      <c r="F24" s="5"/>
      <c r="G24" s="5" t="s">
        <v>18</v>
      </c>
      <c r="H24" s="6">
        <f xml:space="preserve"> 2.9 + 0.12 + 0.12 + 1.91 + 1.14 + 3.1 + 1.35</f>
        <v>10.639999999999999</v>
      </c>
    </row>
    <row r="25" spans="2:8" x14ac:dyDescent="0.25">
      <c r="F25" s="4"/>
      <c r="G25" s="4" t="s">
        <v>19</v>
      </c>
      <c r="H25" s="6">
        <f>1.16 + 0.3 + 1.32 + 1.32 + 4.7 + 3.11 + 0.23 + 1.86 + 1.94 + 0.76 + 1.43 + 2.18</f>
        <v>20.309999999999999</v>
      </c>
    </row>
    <row r="26" spans="2:8" x14ac:dyDescent="0.25">
      <c r="F26" s="4"/>
      <c r="G26" s="4" t="s">
        <v>20</v>
      </c>
      <c r="H26" s="6">
        <f>0.28 + 0.42 + 0.42 + 0.94 + 0.9 + 0.2 + 0.2 + 0.15 + 0.81 + 2.08 + 0.25 + 0.71 + 1 + 1.12 + 0.15 + 0.1</f>
        <v>9.73</v>
      </c>
    </row>
    <row r="27" spans="2:8" x14ac:dyDescent="0.25">
      <c r="F27" s="11" t="s">
        <v>7</v>
      </c>
      <c r="G27" s="12"/>
      <c r="H27" s="8">
        <f>SUM(H20:H26)</f>
        <v>56.940000000000012</v>
      </c>
    </row>
    <row r="32" spans="2:8" x14ac:dyDescent="0.25">
      <c r="F32" s="72" t="s">
        <v>9</v>
      </c>
      <c r="G32" s="72"/>
      <c r="H32" s="72"/>
    </row>
    <row r="33" spans="6:8" x14ac:dyDescent="0.25">
      <c r="F33" s="72"/>
      <c r="G33" s="72"/>
      <c r="H33" s="72"/>
    </row>
    <row r="34" spans="6:8" x14ac:dyDescent="0.25">
      <c r="F34" s="67" t="s">
        <v>30</v>
      </c>
      <c r="G34" s="67"/>
      <c r="H34" s="10" t="s">
        <v>13</v>
      </c>
    </row>
    <row r="35" spans="6:8" x14ac:dyDescent="0.25">
      <c r="F35" s="68" t="s">
        <v>12</v>
      </c>
      <c r="G35" s="68" t="s">
        <v>1</v>
      </c>
      <c r="H35" s="70" t="s">
        <v>0</v>
      </c>
    </row>
    <row r="36" spans="6:8" x14ac:dyDescent="0.25">
      <c r="F36" s="69"/>
      <c r="G36" s="69"/>
      <c r="H36" s="70"/>
    </row>
    <row r="37" spans="6:8" x14ac:dyDescent="0.25">
      <c r="F37" s="3"/>
      <c r="G37" s="3" t="s">
        <v>31</v>
      </c>
      <c r="H37" s="1">
        <v>87.66</v>
      </c>
    </row>
    <row r="38" spans="6:8" x14ac:dyDescent="0.25">
      <c r="F38" s="4"/>
      <c r="G38" s="4" t="s">
        <v>32</v>
      </c>
      <c r="H38" s="1">
        <v>32.880000000000003</v>
      </c>
    </row>
    <row r="39" spans="6:8" x14ac:dyDescent="0.25">
      <c r="F39" s="6"/>
      <c r="G39" s="4" t="s">
        <v>20</v>
      </c>
      <c r="H39" s="6">
        <v>7.68</v>
      </c>
    </row>
    <row r="40" spans="6:8" x14ac:dyDescent="0.25">
      <c r="F40" s="6"/>
      <c r="G40" s="5" t="s">
        <v>18</v>
      </c>
      <c r="H40" s="6">
        <v>55.56</v>
      </c>
    </row>
    <row r="41" spans="6:8" ht="30" x14ac:dyDescent="0.25">
      <c r="F41" s="5"/>
      <c r="G41" s="19" t="s">
        <v>33</v>
      </c>
      <c r="H41" s="13">
        <v>25.38</v>
      </c>
    </row>
    <row r="42" spans="6:8" x14ac:dyDescent="0.25">
      <c r="F42" s="4" t="s">
        <v>17</v>
      </c>
      <c r="G42" s="6" t="s">
        <v>28</v>
      </c>
      <c r="H42" s="18">
        <v>0.84</v>
      </c>
    </row>
    <row r="43" spans="6:8" x14ac:dyDescent="0.25">
      <c r="F43" s="4" t="s">
        <v>25</v>
      </c>
      <c r="G43" s="6" t="s">
        <v>6</v>
      </c>
      <c r="H43" s="18">
        <v>0.08</v>
      </c>
    </row>
    <row r="44" spans="6:8" x14ac:dyDescent="0.25">
      <c r="F44" s="4" t="s">
        <v>21</v>
      </c>
      <c r="G44" s="6" t="s">
        <v>3</v>
      </c>
      <c r="H44" s="6">
        <v>0.08</v>
      </c>
    </row>
    <row r="45" spans="6:8" x14ac:dyDescent="0.25">
      <c r="F45" s="16" t="s">
        <v>7</v>
      </c>
      <c r="G45" s="17"/>
      <c r="H45" s="8">
        <f>SUM(H37:H44)</f>
        <v>210.16000000000003</v>
      </c>
    </row>
  </sheetData>
  <mergeCells count="28">
    <mergeCell ref="B13:C13"/>
    <mergeCell ref="F11:G11"/>
    <mergeCell ref="D4:D5"/>
    <mergeCell ref="G4:G5"/>
    <mergeCell ref="H4:H5"/>
    <mergeCell ref="B1:D2"/>
    <mergeCell ref="C4:C5"/>
    <mergeCell ref="B4:B5"/>
    <mergeCell ref="B3:C3"/>
    <mergeCell ref="F1:H2"/>
    <mergeCell ref="F3:G3"/>
    <mergeCell ref="F4:F5"/>
    <mergeCell ref="B15:D16"/>
    <mergeCell ref="F15:H16"/>
    <mergeCell ref="B17:C17"/>
    <mergeCell ref="F17:G17"/>
    <mergeCell ref="B18:B19"/>
    <mergeCell ref="C18:C19"/>
    <mergeCell ref="D18:D19"/>
    <mergeCell ref="F18:F19"/>
    <mergeCell ref="G18:G19"/>
    <mergeCell ref="H18:H19"/>
    <mergeCell ref="F34:G34"/>
    <mergeCell ref="F35:F36"/>
    <mergeCell ref="G35:G36"/>
    <mergeCell ref="H35:H36"/>
    <mergeCell ref="B23:C23"/>
    <mergeCell ref="F32:H33"/>
  </mergeCells>
  <pageMargins left="2.1653543307086616" right="0.70866141732283472" top="0.74803149606299213" bottom="0.74803149606299213" header="0.31496062992125984" footer="0.31496062992125984"/>
  <pageSetup paperSize="9" scale="12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G14" sqref="G14"/>
    </sheetView>
  </sheetViews>
  <sheetFormatPr defaultRowHeight="15" x14ac:dyDescent="0.25"/>
  <cols>
    <col min="3" max="3" width="13.7109375" customWidth="1"/>
    <col min="4" max="4" width="12.85546875" customWidth="1"/>
    <col min="5" max="5" width="14.140625" customWidth="1"/>
    <col min="6" max="6" width="12" bestFit="1" customWidth="1"/>
    <col min="8" max="8" width="13.7109375" bestFit="1" customWidth="1"/>
    <col min="9" max="9" width="11.7109375" customWidth="1"/>
    <col min="10" max="10" width="12.85546875" customWidth="1"/>
  </cols>
  <sheetData>
    <row r="1" spans="2:11" ht="15.75" thickBot="1" x14ac:dyDescent="0.3"/>
    <row r="2" spans="2:11" x14ac:dyDescent="0.25">
      <c r="B2" s="21"/>
      <c r="C2" s="22"/>
      <c r="D2" s="22"/>
      <c r="E2" s="22"/>
      <c r="F2" s="22"/>
      <c r="G2" s="22"/>
      <c r="H2" s="22"/>
      <c r="I2" s="22"/>
      <c r="J2" s="22"/>
      <c r="K2" s="23"/>
    </row>
    <row r="3" spans="2:11" x14ac:dyDescent="0.25">
      <c r="B3" s="24"/>
      <c r="C3" s="78" t="s">
        <v>8</v>
      </c>
      <c r="D3" s="78"/>
      <c r="E3" s="78"/>
      <c r="F3" s="25"/>
      <c r="G3" s="25"/>
      <c r="H3" s="25"/>
      <c r="I3" s="25"/>
      <c r="J3" s="25"/>
      <c r="K3" s="26"/>
    </row>
    <row r="4" spans="2:11" x14ac:dyDescent="0.25">
      <c r="B4" s="24"/>
      <c r="C4" s="78"/>
      <c r="D4" s="78"/>
      <c r="E4" s="78"/>
      <c r="F4" s="25"/>
      <c r="G4" s="25"/>
      <c r="H4" s="25"/>
      <c r="I4" s="25"/>
      <c r="J4" s="25"/>
      <c r="K4" s="26"/>
    </row>
    <row r="5" spans="2:11" x14ac:dyDescent="0.25">
      <c r="B5" s="24"/>
      <c r="C5" s="67" t="s">
        <v>34</v>
      </c>
      <c r="D5" s="67"/>
      <c r="E5" s="10" t="s">
        <v>13</v>
      </c>
      <c r="F5" s="25"/>
      <c r="G5" s="25"/>
      <c r="H5" s="25"/>
      <c r="I5" s="25"/>
      <c r="J5" s="25"/>
      <c r="K5" s="26"/>
    </row>
    <row r="6" spans="2:11" x14ac:dyDescent="0.25">
      <c r="B6" s="24"/>
      <c r="C6" s="68" t="s">
        <v>12</v>
      </c>
      <c r="D6" s="68" t="s">
        <v>1</v>
      </c>
      <c r="E6" s="70" t="s">
        <v>0</v>
      </c>
      <c r="F6" s="25"/>
      <c r="G6" s="25"/>
      <c r="H6" s="75" t="s">
        <v>35</v>
      </c>
      <c r="I6" s="75"/>
      <c r="J6" s="10" t="s">
        <v>26</v>
      </c>
      <c r="K6" s="26"/>
    </row>
    <row r="7" spans="2:11" x14ac:dyDescent="0.25">
      <c r="B7" s="24"/>
      <c r="C7" s="69"/>
      <c r="D7" s="69"/>
      <c r="E7" s="70"/>
      <c r="F7" s="25"/>
      <c r="G7" s="25"/>
      <c r="H7" s="68" t="s">
        <v>12</v>
      </c>
      <c r="I7" s="68" t="s">
        <v>1</v>
      </c>
      <c r="J7" s="70" t="s">
        <v>0</v>
      </c>
      <c r="K7" s="26"/>
    </row>
    <row r="8" spans="2:11" x14ac:dyDescent="0.25">
      <c r="B8" s="24"/>
      <c r="C8" s="3" t="s">
        <v>22</v>
      </c>
      <c r="D8" s="3" t="s">
        <v>2</v>
      </c>
      <c r="E8" s="1">
        <v>1.81</v>
      </c>
      <c r="F8" s="25"/>
      <c r="G8" s="25"/>
      <c r="H8" s="69"/>
      <c r="I8" s="69"/>
      <c r="J8" s="70"/>
      <c r="K8" s="26"/>
    </row>
    <row r="9" spans="2:11" x14ac:dyDescent="0.25">
      <c r="B9" s="24"/>
      <c r="C9" s="3" t="s">
        <v>24</v>
      </c>
      <c r="D9" s="4" t="s">
        <v>5</v>
      </c>
      <c r="E9" s="1">
        <v>0.1</v>
      </c>
      <c r="F9" s="25"/>
      <c r="G9" s="25"/>
      <c r="H9" s="3" t="s">
        <v>22</v>
      </c>
      <c r="I9" s="3" t="s">
        <v>2</v>
      </c>
      <c r="J9" s="1">
        <v>0.38</v>
      </c>
      <c r="K9" s="26"/>
    </row>
    <row r="10" spans="2:11" x14ac:dyDescent="0.25">
      <c r="B10" s="24"/>
      <c r="C10" s="13" t="s">
        <v>23</v>
      </c>
      <c r="D10" s="5" t="s">
        <v>4</v>
      </c>
      <c r="E10" s="6">
        <v>3.44</v>
      </c>
      <c r="F10" s="25"/>
      <c r="G10" s="25"/>
      <c r="H10" s="13" t="s">
        <v>23</v>
      </c>
      <c r="I10" s="5" t="s">
        <v>4</v>
      </c>
      <c r="J10" s="6">
        <v>3.44</v>
      </c>
      <c r="K10" s="26"/>
    </row>
    <row r="11" spans="2:11" x14ac:dyDescent="0.25">
      <c r="B11" s="24"/>
      <c r="C11" s="6" t="s">
        <v>21</v>
      </c>
      <c r="D11" s="4" t="s">
        <v>3</v>
      </c>
      <c r="E11" s="6">
        <v>0.13</v>
      </c>
      <c r="F11" s="25"/>
      <c r="G11" s="25"/>
      <c r="H11" s="6" t="s">
        <v>21</v>
      </c>
      <c r="I11" s="4" t="s">
        <v>3</v>
      </c>
      <c r="J11" s="6">
        <v>0.13</v>
      </c>
      <c r="K11" s="26"/>
    </row>
    <row r="12" spans="2:11" x14ac:dyDescent="0.25">
      <c r="B12" s="24"/>
      <c r="C12" s="6" t="s">
        <v>25</v>
      </c>
      <c r="D12" s="4" t="s">
        <v>6</v>
      </c>
      <c r="E12" s="6">
        <v>11.11</v>
      </c>
      <c r="F12" s="25"/>
      <c r="G12" s="25"/>
      <c r="H12" s="76" t="s">
        <v>7</v>
      </c>
      <c r="I12" s="77"/>
      <c r="J12" s="20">
        <f ca="1">SUM(J9:J13)</f>
        <v>3.9499999999999997</v>
      </c>
      <c r="K12" s="26"/>
    </row>
    <row r="13" spans="2:11" x14ac:dyDescent="0.25">
      <c r="B13" s="24"/>
      <c r="C13" s="73" t="s">
        <v>7</v>
      </c>
      <c r="D13" s="74"/>
      <c r="E13" s="8">
        <f>SUM(E8:E12)</f>
        <v>16.59</v>
      </c>
      <c r="F13" s="25"/>
      <c r="G13" s="25"/>
      <c r="H13" s="14"/>
      <c r="I13" s="15"/>
      <c r="J13" s="14"/>
      <c r="K13" s="26"/>
    </row>
    <row r="14" spans="2:11" x14ac:dyDescent="0.25"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2:11" x14ac:dyDescent="0.25">
      <c r="B15" s="24"/>
      <c r="C15" s="25"/>
      <c r="D15" s="25"/>
      <c r="E15" s="25"/>
      <c r="F15" s="25"/>
      <c r="G15" s="25"/>
      <c r="H15" s="25"/>
      <c r="I15" s="25"/>
      <c r="J15" s="25"/>
      <c r="K15" s="26"/>
    </row>
    <row r="16" spans="2:11" x14ac:dyDescent="0.25">
      <c r="B16" s="24"/>
      <c r="C16" s="25"/>
      <c r="D16" s="25"/>
      <c r="E16" s="25"/>
      <c r="F16" s="25"/>
      <c r="G16" s="25"/>
      <c r="H16" s="75" t="s">
        <v>37</v>
      </c>
      <c r="I16" s="75"/>
      <c r="J16" s="10" t="s">
        <v>26</v>
      </c>
      <c r="K16" s="26"/>
    </row>
    <row r="17" spans="2:11" x14ac:dyDescent="0.25">
      <c r="B17" s="24"/>
      <c r="C17" s="75" t="s">
        <v>36</v>
      </c>
      <c r="D17" s="75"/>
      <c r="E17" s="10" t="s">
        <v>26</v>
      </c>
      <c r="F17" s="25"/>
      <c r="G17" s="25"/>
      <c r="H17" s="68" t="s">
        <v>12</v>
      </c>
      <c r="I17" s="68" t="s">
        <v>1</v>
      </c>
      <c r="J17" s="70" t="s">
        <v>0</v>
      </c>
      <c r="K17" s="26"/>
    </row>
    <row r="18" spans="2:11" x14ac:dyDescent="0.25">
      <c r="B18" s="24"/>
      <c r="C18" s="68" t="s">
        <v>12</v>
      </c>
      <c r="D18" s="68" t="s">
        <v>1</v>
      </c>
      <c r="E18" s="70" t="s">
        <v>0</v>
      </c>
      <c r="F18" s="25"/>
      <c r="G18" s="25"/>
      <c r="H18" s="69"/>
      <c r="I18" s="69"/>
      <c r="J18" s="70"/>
      <c r="K18" s="26"/>
    </row>
    <row r="19" spans="2:11" x14ac:dyDescent="0.25">
      <c r="B19" s="24"/>
      <c r="C19" s="69"/>
      <c r="D19" s="69"/>
      <c r="E19" s="70"/>
      <c r="F19" s="25"/>
      <c r="G19" s="25"/>
      <c r="H19" s="6" t="s">
        <v>25</v>
      </c>
      <c r="I19" s="4" t="s">
        <v>6</v>
      </c>
      <c r="J19" s="6">
        <v>11.11</v>
      </c>
      <c r="K19" s="26"/>
    </row>
    <row r="20" spans="2:11" x14ac:dyDescent="0.25">
      <c r="B20" s="24"/>
      <c r="C20" s="3" t="s">
        <v>22</v>
      </c>
      <c r="D20" s="3" t="s">
        <v>2</v>
      </c>
      <c r="E20" s="1">
        <v>1.43</v>
      </c>
      <c r="F20" s="25"/>
      <c r="G20" s="25"/>
      <c r="H20" s="76" t="s">
        <v>7</v>
      </c>
      <c r="I20" s="77"/>
      <c r="J20" s="20">
        <f ca="1">SUM(J19:J20)</f>
        <v>11.11</v>
      </c>
      <c r="K20" s="26"/>
    </row>
    <row r="21" spans="2:11" x14ac:dyDescent="0.25">
      <c r="B21" s="24"/>
      <c r="C21" s="3" t="s">
        <v>24</v>
      </c>
      <c r="D21" s="4" t="s">
        <v>5</v>
      </c>
      <c r="E21" s="1">
        <v>0.1</v>
      </c>
      <c r="F21" s="25"/>
      <c r="G21" s="25"/>
      <c r="H21" s="25"/>
      <c r="I21" s="25"/>
      <c r="J21" s="25"/>
      <c r="K21" s="26"/>
    </row>
    <row r="22" spans="2:11" x14ac:dyDescent="0.25">
      <c r="B22" s="24"/>
      <c r="C22" s="76" t="s">
        <v>7</v>
      </c>
      <c r="D22" s="77"/>
      <c r="E22" s="20">
        <f>SUM(E20:E21)</f>
        <v>1.53</v>
      </c>
      <c r="F22" s="25"/>
      <c r="G22" s="25"/>
      <c r="H22" s="25"/>
      <c r="I22" s="25"/>
      <c r="J22" s="25"/>
      <c r="K22" s="26"/>
    </row>
    <row r="23" spans="2:11" x14ac:dyDescent="0.25">
      <c r="B23" s="24"/>
      <c r="C23" s="25"/>
      <c r="D23" s="25"/>
      <c r="E23" s="25"/>
      <c r="F23" s="25"/>
      <c r="G23" s="25"/>
      <c r="H23" s="25"/>
      <c r="I23" s="25"/>
      <c r="J23" s="25"/>
      <c r="K23" s="26"/>
    </row>
    <row r="24" spans="2:11" ht="15.75" thickBo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9"/>
    </row>
    <row r="25" spans="2:1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3"/>
    </row>
    <row r="26" spans="2:11" x14ac:dyDescent="0.25">
      <c r="B26" s="24"/>
      <c r="C26" s="78" t="s">
        <v>8</v>
      </c>
      <c r="D26" s="78"/>
      <c r="E26" s="78"/>
      <c r="F26" s="25"/>
      <c r="G26" s="25"/>
      <c r="H26" s="25"/>
      <c r="I26" s="25"/>
      <c r="J26" s="25"/>
      <c r="K26" s="26"/>
    </row>
    <row r="27" spans="2:11" x14ac:dyDescent="0.25">
      <c r="B27" s="24"/>
      <c r="C27" s="78"/>
      <c r="D27" s="78"/>
      <c r="E27" s="78"/>
      <c r="F27" s="25"/>
      <c r="G27" s="25"/>
      <c r="H27" s="25"/>
      <c r="I27" s="25"/>
      <c r="J27" s="25"/>
      <c r="K27" s="26"/>
    </row>
    <row r="28" spans="2:11" x14ac:dyDescent="0.25">
      <c r="B28" s="24"/>
      <c r="C28" s="67" t="s">
        <v>34</v>
      </c>
      <c r="D28" s="67"/>
      <c r="E28" s="10" t="s">
        <v>11</v>
      </c>
      <c r="F28" s="25"/>
      <c r="G28" s="25"/>
      <c r="H28" s="25"/>
      <c r="I28" s="25"/>
      <c r="J28" s="25"/>
      <c r="K28" s="26"/>
    </row>
    <row r="29" spans="2:11" x14ac:dyDescent="0.25">
      <c r="B29" s="24"/>
      <c r="C29" s="68" t="s">
        <v>12</v>
      </c>
      <c r="D29" s="68" t="s">
        <v>1</v>
      </c>
      <c r="E29" s="70" t="s">
        <v>0</v>
      </c>
      <c r="F29" s="81" t="s">
        <v>38</v>
      </c>
      <c r="G29" s="25"/>
      <c r="H29" s="82"/>
      <c r="I29" s="82"/>
      <c r="J29" s="10"/>
      <c r="K29" s="26"/>
    </row>
    <row r="30" spans="2:11" x14ac:dyDescent="0.25">
      <c r="B30" s="24"/>
      <c r="C30" s="69"/>
      <c r="D30" s="69"/>
      <c r="E30" s="70"/>
      <c r="F30" s="81"/>
      <c r="G30" s="25"/>
      <c r="H30" s="39"/>
      <c r="I30" s="39"/>
      <c r="J30" s="40"/>
      <c r="K30" s="26"/>
    </row>
    <row r="31" spans="2:11" x14ac:dyDescent="0.25">
      <c r="B31" s="24"/>
      <c r="C31" s="6" t="s">
        <v>14</v>
      </c>
      <c r="D31" s="3">
        <v>2.66</v>
      </c>
      <c r="E31" s="1">
        <v>0.1</v>
      </c>
      <c r="F31" s="25"/>
      <c r="G31" s="25"/>
      <c r="H31" s="39"/>
      <c r="I31" s="39"/>
      <c r="J31" s="40"/>
      <c r="K31" s="26"/>
    </row>
    <row r="32" spans="2:11" x14ac:dyDescent="0.25">
      <c r="B32" s="24"/>
      <c r="C32" s="6" t="s">
        <v>14</v>
      </c>
      <c r="D32" s="4">
        <v>0.54</v>
      </c>
      <c r="E32" s="1">
        <v>1.1200000000000001</v>
      </c>
      <c r="F32" s="25"/>
      <c r="G32" s="25"/>
      <c r="H32" s="34"/>
      <c r="I32" s="34"/>
      <c r="J32" s="35"/>
      <c r="K32" s="26"/>
    </row>
    <row r="33" spans="1:12" x14ac:dyDescent="0.25">
      <c r="B33" s="24"/>
      <c r="C33" s="3" t="s">
        <v>21</v>
      </c>
      <c r="D33" s="5" t="s">
        <v>3</v>
      </c>
      <c r="E33" s="6">
        <v>1.18</v>
      </c>
      <c r="F33" s="25">
        <v>20230926003</v>
      </c>
      <c r="G33" s="25"/>
      <c r="H33" s="36"/>
      <c r="I33" s="37"/>
      <c r="J33" s="30"/>
      <c r="K33" s="26"/>
    </row>
    <row r="34" spans="1:12" x14ac:dyDescent="0.25">
      <c r="B34" s="24"/>
      <c r="C34" s="3" t="s">
        <v>22</v>
      </c>
      <c r="D34" s="4" t="s">
        <v>2</v>
      </c>
      <c r="E34" s="6">
        <v>2.5</v>
      </c>
      <c r="F34" s="25">
        <v>20231020001</v>
      </c>
      <c r="G34" s="25"/>
      <c r="H34" s="30"/>
      <c r="I34" s="31"/>
      <c r="J34" s="30"/>
      <c r="K34" s="26"/>
    </row>
    <row r="35" spans="1:12" x14ac:dyDescent="0.25">
      <c r="B35" s="24"/>
      <c r="C35" s="13" t="s">
        <v>23</v>
      </c>
      <c r="D35" s="4" t="s">
        <v>4</v>
      </c>
      <c r="E35" s="6">
        <v>9.2799999999999994</v>
      </c>
      <c r="F35" s="25">
        <v>20230926004</v>
      </c>
      <c r="G35" s="25"/>
      <c r="H35" s="79"/>
      <c r="I35" s="79"/>
      <c r="J35" s="38"/>
      <c r="K35" s="26"/>
    </row>
    <row r="36" spans="1:12" x14ac:dyDescent="0.25">
      <c r="B36" s="24"/>
      <c r="C36" s="13" t="s">
        <v>24</v>
      </c>
      <c r="D36" s="7" t="s">
        <v>5</v>
      </c>
      <c r="E36" s="18">
        <v>0.14000000000000001</v>
      </c>
      <c r="F36" s="32">
        <v>20230926001</v>
      </c>
      <c r="G36" s="25"/>
      <c r="H36" s="30"/>
      <c r="I36" s="31"/>
      <c r="J36" s="30"/>
      <c r="K36" s="26"/>
    </row>
    <row r="37" spans="1:12" x14ac:dyDescent="0.25">
      <c r="B37" s="24"/>
      <c r="C37" s="6" t="s">
        <v>25</v>
      </c>
      <c r="D37" s="7" t="s">
        <v>6</v>
      </c>
      <c r="E37" s="18">
        <v>14.82</v>
      </c>
      <c r="F37" s="32">
        <v>20230926005</v>
      </c>
      <c r="G37" s="25"/>
      <c r="H37" s="32"/>
      <c r="I37" s="32"/>
      <c r="J37" s="32"/>
      <c r="K37" s="26"/>
    </row>
    <row r="38" spans="1:12" x14ac:dyDescent="0.25">
      <c r="B38" s="24"/>
      <c r="C38" s="71" t="s">
        <v>7</v>
      </c>
      <c r="D38" s="71"/>
      <c r="E38" s="8">
        <f>SUM(E31:E37)</f>
        <v>29.14</v>
      </c>
      <c r="F38" s="25"/>
      <c r="G38" s="25"/>
      <c r="H38" s="32"/>
      <c r="I38" s="32"/>
      <c r="J38" s="32"/>
      <c r="K38" s="26"/>
    </row>
    <row r="39" spans="1:12" x14ac:dyDescent="0.25">
      <c r="B39" s="24"/>
      <c r="C39" s="25"/>
      <c r="D39" s="25"/>
      <c r="E39" s="25"/>
      <c r="F39" s="25"/>
      <c r="G39" s="25"/>
      <c r="H39" s="80"/>
      <c r="I39" s="80"/>
      <c r="J39" s="33"/>
      <c r="K39" s="26"/>
    </row>
    <row r="40" spans="1:12" ht="15.75" thickBot="1" x14ac:dyDescent="0.3">
      <c r="B40" s="27"/>
      <c r="C40" s="28"/>
      <c r="D40" s="28"/>
      <c r="E40" s="28"/>
      <c r="F40" s="42"/>
      <c r="G40" s="28"/>
      <c r="H40" s="43"/>
      <c r="I40" s="43"/>
      <c r="J40" s="44"/>
      <c r="K40" s="29"/>
    </row>
    <row r="41" spans="1:12" x14ac:dyDescent="0.25">
      <c r="A41" s="25"/>
      <c r="B41" s="21"/>
      <c r="C41" s="51"/>
      <c r="D41" s="51"/>
      <c r="E41" s="52"/>
      <c r="F41" s="53"/>
      <c r="G41" s="22"/>
      <c r="H41" s="51"/>
      <c r="I41" s="51"/>
      <c r="J41" s="52"/>
      <c r="K41" s="23"/>
      <c r="L41" s="25"/>
    </row>
    <row r="42" spans="1:12" x14ac:dyDescent="0.25">
      <c r="A42" s="25"/>
      <c r="B42" s="24"/>
      <c r="C42" s="78" t="s">
        <v>9</v>
      </c>
      <c r="D42" s="78"/>
      <c r="E42" s="78"/>
      <c r="F42" s="32"/>
      <c r="G42" s="25"/>
      <c r="H42" s="30"/>
      <c r="I42" s="31"/>
      <c r="J42" s="30"/>
      <c r="K42" s="26"/>
      <c r="L42" s="25"/>
    </row>
    <row r="43" spans="1:12" x14ac:dyDescent="0.25">
      <c r="A43" s="25"/>
      <c r="B43" s="24"/>
      <c r="C43" s="78"/>
      <c r="D43" s="78"/>
      <c r="E43" s="78"/>
      <c r="F43" s="32"/>
      <c r="G43" s="25"/>
      <c r="H43" s="79"/>
      <c r="I43" s="79"/>
      <c r="J43" s="38"/>
      <c r="K43" s="26"/>
      <c r="L43" s="25"/>
    </row>
    <row r="44" spans="1:12" x14ac:dyDescent="0.25">
      <c r="A44" s="25"/>
      <c r="B44" s="24"/>
      <c r="C44" s="67" t="s">
        <v>39</v>
      </c>
      <c r="D44" s="67"/>
      <c r="E44" s="10" t="s">
        <v>13</v>
      </c>
      <c r="F44" s="32"/>
      <c r="G44" s="25"/>
      <c r="H44" s="32"/>
      <c r="I44" s="32"/>
      <c r="J44" s="32"/>
      <c r="K44" s="26"/>
      <c r="L44" s="25"/>
    </row>
    <row r="45" spans="1:12" x14ac:dyDescent="0.25">
      <c r="A45" s="25"/>
      <c r="B45" s="24"/>
      <c r="C45" s="68" t="s">
        <v>40</v>
      </c>
      <c r="D45" s="68" t="s">
        <v>1</v>
      </c>
      <c r="E45" s="70" t="s">
        <v>0</v>
      </c>
      <c r="F45" s="32"/>
      <c r="G45" s="25"/>
      <c r="H45" s="75" t="s">
        <v>53</v>
      </c>
      <c r="I45" s="75"/>
      <c r="J45" s="10" t="s">
        <v>44</v>
      </c>
      <c r="K45" s="26"/>
      <c r="L45" s="25"/>
    </row>
    <row r="46" spans="1:12" x14ac:dyDescent="0.25">
      <c r="A46" s="25"/>
      <c r="B46" s="24"/>
      <c r="C46" s="69"/>
      <c r="D46" s="69"/>
      <c r="E46" s="70"/>
      <c r="F46" s="32"/>
      <c r="G46" s="25"/>
      <c r="H46" s="68" t="s">
        <v>12</v>
      </c>
      <c r="I46" s="68" t="s">
        <v>1</v>
      </c>
      <c r="J46" s="70" t="s">
        <v>0</v>
      </c>
      <c r="K46" s="26"/>
      <c r="L46" s="25"/>
    </row>
    <row r="47" spans="1:12" x14ac:dyDescent="0.25">
      <c r="A47" s="25"/>
      <c r="B47" s="24"/>
      <c r="C47" s="3" t="s">
        <v>19</v>
      </c>
      <c r="D47" s="3" t="s">
        <v>44</v>
      </c>
      <c r="E47" s="50">
        <f>13.72 + 7.4</f>
        <v>21.12</v>
      </c>
      <c r="F47" s="25"/>
      <c r="G47" s="25"/>
      <c r="H47" s="69"/>
      <c r="I47" s="69"/>
      <c r="J47" s="70"/>
      <c r="K47" s="26"/>
      <c r="L47" s="25"/>
    </row>
    <row r="48" spans="1:12" x14ac:dyDescent="0.25">
      <c r="A48" s="25"/>
      <c r="B48" s="24"/>
      <c r="C48" s="4" t="s">
        <v>19</v>
      </c>
      <c r="D48" s="4" t="s">
        <v>42</v>
      </c>
      <c r="E48" s="50">
        <f>14.54 + 8.08</f>
        <v>22.619999999999997</v>
      </c>
      <c r="F48" s="25"/>
      <c r="G48" s="25"/>
      <c r="H48" s="3" t="s">
        <v>45</v>
      </c>
      <c r="I48" s="3" t="s">
        <v>46</v>
      </c>
      <c r="J48" s="1">
        <f>12.09+18.9</f>
        <v>30.99</v>
      </c>
      <c r="K48" s="26"/>
      <c r="L48" s="25"/>
    </row>
    <row r="49" spans="2:11" x14ac:dyDescent="0.25">
      <c r="B49" s="24"/>
      <c r="C49" s="6" t="s">
        <v>19</v>
      </c>
      <c r="D49" s="6" t="s">
        <v>43</v>
      </c>
      <c r="E49" s="18">
        <f>16.34 + 9.76+16.22</f>
        <v>42.32</v>
      </c>
      <c r="F49" s="25"/>
      <c r="G49" s="25"/>
      <c r="H49" s="13" t="s">
        <v>51</v>
      </c>
      <c r="I49" s="3"/>
      <c r="J49" s="6">
        <f>2.68 + 0.72 + 2.91 + 3.18 + 0.6</f>
        <v>10.09</v>
      </c>
      <c r="K49" s="26"/>
    </row>
    <row r="50" spans="2:11" x14ac:dyDescent="0.25">
      <c r="B50" s="24"/>
      <c r="C50" s="6" t="s">
        <v>18</v>
      </c>
      <c r="D50" s="3" t="s">
        <v>44</v>
      </c>
      <c r="E50" s="18">
        <f>18.74+21.52</f>
        <v>40.26</v>
      </c>
      <c r="F50" s="25"/>
      <c r="G50" s="25"/>
      <c r="H50" s="13" t="s">
        <v>54</v>
      </c>
      <c r="I50" s="4"/>
      <c r="J50" s="6">
        <f>2 + 0.72 + 2.91 + 3.18 + 0.59</f>
        <v>9.4</v>
      </c>
      <c r="K50" s="26"/>
    </row>
    <row r="51" spans="2:11" x14ac:dyDescent="0.25">
      <c r="B51" s="24"/>
      <c r="C51" s="6" t="s">
        <v>18</v>
      </c>
      <c r="D51" s="5" t="s">
        <v>42</v>
      </c>
      <c r="E51" s="18">
        <v>20.46</v>
      </c>
      <c r="F51" s="25"/>
      <c r="G51" s="25"/>
      <c r="H51" s="6" t="s">
        <v>55</v>
      </c>
      <c r="I51" s="6" t="s">
        <v>56</v>
      </c>
      <c r="J51" s="6">
        <f>0.32 + 0.32 + 5.82 + 6.84 + 0.56</f>
        <v>13.860000000000001</v>
      </c>
      <c r="K51" s="26"/>
    </row>
    <row r="52" spans="2:11" x14ac:dyDescent="0.25">
      <c r="B52" s="24"/>
      <c r="C52" s="4" t="s">
        <v>29</v>
      </c>
      <c r="D52" s="4" t="s">
        <v>41</v>
      </c>
      <c r="E52" s="18">
        <v>6</v>
      </c>
      <c r="F52" s="25"/>
      <c r="G52" s="25"/>
      <c r="H52" s="6" t="s">
        <v>57</v>
      </c>
      <c r="I52" s="6" t="s">
        <v>58</v>
      </c>
      <c r="J52" s="6">
        <f>0.45 + 0.39</f>
        <v>0.84000000000000008</v>
      </c>
      <c r="K52" s="26"/>
    </row>
    <row r="53" spans="2:11" x14ac:dyDescent="0.25">
      <c r="B53" s="24"/>
      <c r="C53" s="4" t="s">
        <v>45</v>
      </c>
      <c r="D53" s="4" t="s">
        <v>47</v>
      </c>
      <c r="E53" s="18">
        <v>18.899999999999999</v>
      </c>
      <c r="F53" s="25"/>
      <c r="G53" s="25"/>
      <c r="H53" s="13" t="s">
        <v>23</v>
      </c>
      <c r="I53" s="4" t="s">
        <v>4</v>
      </c>
      <c r="J53" s="6">
        <f>1.58+1.58 + 6.95 + 6.95 + 1.38 + 1.38</f>
        <v>19.819999999999997</v>
      </c>
      <c r="K53" s="26"/>
    </row>
    <row r="54" spans="2:11" x14ac:dyDescent="0.25">
      <c r="B54" s="24"/>
      <c r="C54" s="45" t="s">
        <v>48</v>
      </c>
      <c r="D54" s="4" t="s">
        <v>49</v>
      </c>
      <c r="E54" s="18">
        <v>12.24</v>
      </c>
      <c r="F54" s="25"/>
      <c r="G54" s="25"/>
      <c r="H54" s="3" t="s">
        <v>21</v>
      </c>
      <c r="I54" s="5" t="s">
        <v>3</v>
      </c>
      <c r="J54" s="6">
        <f>0.64+0.64 + 6.58 + 6.58 + 0.55 + 0.55</f>
        <v>15.540000000000003</v>
      </c>
      <c r="K54" s="26"/>
    </row>
    <row r="55" spans="2:11" x14ac:dyDescent="0.25">
      <c r="B55" s="24"/>
      <c r="C55" s="4" t="s">
        <v>51</v>
      </c>
      <c r="D55" s="46" t="s">
        <v>60</v>
      </c>
      <c r="E55" s="18">
        <v>2.68</v>
      </c>
      <c r="F55" s="25"/>
      <c r="G55" s="25"/>
      <c r="H55" s="4" t="s">
        <v>17</v>
      </c>
      <c r="I55" s="41"/>
      <c r="J55" s="6">
        <v>2.06</v>
      </c>
      <c r="K55" s="26"/>
    </row>
    <row r="56" spans="2:11" x14ac:dyDescent="0.25">
      <c r="B56" s="24"/>
      <c r="C56" s="13" t="s">
        <v>54</v>
      </c>
      <c r="D56" s="46" t="s">
        <v>61</v>
      </c>
      <c r="E56" s="18">
        <v>2</v>
      </c>
      <c r="F56" s="25"/>
      <c r="G56" s="25"/>
      <c r="H56" s="76" t="s">
        <v>7</v>
      </c>
      <c r="I56" s="77"/>
      <c r="J56" s="20">
        <f>SUM(J48:J55)</f>
        <v>102.60000000000001</v>
      </c>
      <c r="K56" s="26"/>
    </row>
    <row r="57" spans="2:11" x14ac:dyDescent="0.25">
      <c r="B57" s="24"/>
      <c r="C57" s="4" t="s">
        <v>20</v>
      </c>
      <c r="D57" s="4" t="s">
        <v>50</v>
      </c>
      <c r="E57" s="18">
        <v>11.64</v>
      </c>
      <c r="F57" s="25"/>
      <c r="G57" s="25"/>
      <c r="H57" s="25"/>
      <c r="I57" s="25"/>
      <c r="J57" s="25"/>
      <c r="K57" s="26"/>
    </row>
    <row r="58" spans="2:11" x14ac:dyDescent="0.25">
      <c r="B58" s="24"/>
      <c r="C58" s="4" t="s">
        <v>20</v>
      </c>
      <c r="D58" s="4" t="s">
        <v>52</v>
      </c>
      <c r="E58" s="6">
        <v>3.36</v>
      </c>
      <c r="F58" s="25"/>
      <c r="G58" s="25"/>
      <c r="H58" s="25"/>
      <c r="I58" s="25"/>
      <c r="J58" s="25"/>
      <c r="K58" s="26"/>
    </row>
    <row r="59" spans="2:11" x14ac:dyDescent="0.25">
      <c r="B59" s="24"/>
      <c r="C59" s="47" t="s">
        <v>7</v>
      </c>
      <c r="D59" s="48"/>
      <c r="E59" s="8">
        <f>SUM(E47:E58)</f>
        <v>203.60000000000002</v>
      </c>
      <c r="F59" s="25"/>
      <c r="G59" s="25"/>
      <c r="H59" s="75" t="s">
        <v>59</v>
      </c>
      <c r="I59" s="75"/>
      <c r="J59" s="10" t="s">
        <v>44</v>
      </c>
      <c r="K59" s="26"/>
    </row>
    <row r="60" spans="2:11" x14ac:dyDescent="0.25">
      <c r="B60" s="24"/>
      <c r="C60" s="25"/>
      <c r="D60" s="25"/>
      <c r="E60" s="25"/>
      <c r="F60" s="25"/>
      <c r="G60" s="25"/>
      <c r="H60" s="68" t="s">
        <v>12</v>
      </c>
      <c r="I60" s="68" t="s">
        <v>1</v>
      </c>
      <c r="J60" s="70" t="s">
        <v>0</v>
      </c>
      <c r="K60" s="26"/>
    </row>
    <row r="61" spans="2:11" x14ac:dyDescent="0.25">
      <c r="B61" s="24"/>
      <c r="C61" s="25"/>
      <c r="D61" s="25"/>
      <c r="E61" s="25"/>
      <c r="F61" s="25"/>
      <c r="G61" s="25"/>
      <c r="H61" s="69"/>
      <c r="I61" s="69"/>
      <c r="J61" s="70"/>
      <c r="K61" s="26"/>
    </row>
    <row r="62" spans="2:11" x14ac:dyDescent="0.25">
      <c r="B62" s="24"/>
      <c r="C62" s="25"/>
      <c r="D62" s="25"/>
      <c r="E62" s="25"/>
      <c r="F62" s="25"/>
      <c r="G62" s="25"/>
      <c r="H62" s="45" t="s">
        <v>48</v>
      </c>
      <c r="I62" s="4" t="s">
        <v>46</v>
      </c>
      <c r="J62" s="6">
        <v>12.24</v>
      </c>
      <c r="K62" s="26"/>
    </row>
    <row r="63" spans="2:11" x14ac:dyDescent="0.25">
      <c r="B63" s="24"/>
      <c r="C63" s="25"/>
      <c r="D63" s="25"/>
      <c r="E63" s="25"/>
      <c r="F63" s="25"/>
      <c r="G63" s="25"/>
      <c r="H63" s="76" t="s">
        <v>7</v>
      </c>
      <c r="I63" s="77"/>
      <c r="J63" s="20">
        <f>SUM(J62)</f>
        <v>12.24</v>
      </c>
      <c r="K63" s="26"/>
    </row>
    <row r="64" spans="2:11" x14ac:dyDescent="0.25">
      <c r="B64" s="24"/>
      <c r="C64" s="75" t="s">
        <v>37</v>
      </c>
      <c r="D64" s="75"/>
      <c r="E64" s="10" t="s">
        <v>42</v>
      </c>
      <c r="F64" s="25"/>
      <c r="G64" s="25"/>
      <c r="H64" s="25"/>
      <c r="I64" s="25"/>
      <c r="J64" s="25"/>
      <c r="K64" s="26"/>
    </row>
    <row r="65" spans="2:11" x14ac:dyDescent="0.25">
      <c r="B65" s="24"/>
      <c r="C65" s="68" t="s">
        <v>12</v>
      </c>
      <c r="D65" s="68" t="s">
        <v>1</v>
      </c>
      <c r="E65" s="70" t="s">
        <v>0</v>
      </c>
      <c r="F65" s="25"/>
      <c r="G65" s="25"/>
      <c r="H65" s="25"/>
      <c r="I65" s="25"/>
      <c r="J65" s="25"/>
      <c r="K65" s="26"/>
    </row>
    <row r="66" spans="2:11" x14ac:dyDescent="0.25">
      <c r="B66" s="24"/>
      <c r="C66" s="69"/>
      <c r="D66" s="69"/>
      <c r="E66" s="70"/>
      <c r="F66" s="25"/>
      <c r="G66" s="25"/>
      <c r="H66" s="75" t="s">
        <v>62</v>
      </c>
      <c r="I66" s="75"/>
      <c r="J66" s="10" t="s">
        <v>63</v>
      </c>
      <c r="K66" s="26"/>
    </row>
    <row r="67" spans="2:11" x14ac:dyDescent="0.25">
      <c r="B67" s="24"/>
      <c r="C67" s="3" t="s">
        <v>78</v>
      </c>
      <c r="D67" s="3" t="s">
        <v>46</v>
      </c>
      <c r="E67" s="1">
        <v>10.210000000000001</v>
      </c>
      <c r="F67" s="25"/>
      <c r="G67" s="25"/>
      <c r="H67" s="68" t="s">
        <v>12</v>
      </c>
      <c r="I67" s="68" t="s">
        <v>1</v>
      </c>
      <c r="J67" s="70" t="s">
        <v>0</v>
      </c>
      <c r="K67" s="26"/>
    </row>
    <row r="68" spans="2:11" x14ac:dyDescent="0.25">
      <c r="B68" s="24"/>
      <c r="C68" s="13" t="s">
        <v>66</v>
      </c>
      <c r="D68" s="3" t="s">
        <v>75</v>
      </c>
      <c r="E68" s="6">
        <f>0.45 + 0.45 + 0.2 + 0.2 + 0.5 + 0.5 + 0.7 + 0.7 + 2 + 0.1 + 0.1 + 0.15 + 0.15</f>
        <v>6.2</v>
      </c>
      <c r="F68" s="25"/>
      <c r="G68" s="25"/>
      <c r="H68" s="69"/>
      <c r="I68" s="69"/>
      <c r="J68" s="70"/>
      <c r="K68" s="26"/>
    </row>
    <row r="69" spans="2:11" x14ac:dyDescent="0.25">
      <c r="B69" s="24"/>
      <c r="C69" s="13" t="s">
        <v>67</v>
      </c>
      <c r="D69" s="4" t="s">
        <v>76</v>
      </c>
      <c r="E69" s="6">
        <f>0.08 + 0.08 + 0.1 + 0.1 + 0.29 + 0.29 + 0.24 + 0.24 + 0.96</f>
        <v>2.38</v>
      </c>
      <c r="F69" s="25"/>
      <c r="G69" s="25"/>
      <c r="H69" s="3" t="s">
        <v>64</v>
      </c>
      <c r="I69" s="3" t="s">
        <v>46</v>
      </c>
      <c r="J69" s="1">
        <v>19.350000000000001</v>
      </c>
      <c r="K69" s="26"/>
    </row>
    <row r="70" spans="2:11" x14ac:dyDescent="0.25">
      <c r="B70" s="24"/>
      <c r="C70" s="6" t="s">
        <v>68</v>
      </c>
      <c r="D70" s="6"/>
      <c r="E70" s="6">
        <v>0.1</v>
      </c>
      <c r="F70" s="25"/>
      <c r="G70" s="25"/>
      <c r="H70" s="13" t="s">
        <v>65</v>
      </c>
      <c r="I70" s="3" t="s">
        <v>46</v>
      </c>
      <c r="J70" s="6">
        <v>9.67</v>
      </c>
      <c r="K70" s="26"/>
    </row>
    <row r="71" spans="2:11" x14ac:dyDescent="0.25">
      <c r="B71" s="24"/>
      <c r="C71" s="6" t="s">
        <v>69</v>
      </c>
      <c r="D71" s="6"/>
      <c r="E71" s="6">
        <v>0.1</v>
      </c>
      <c r="F71" s="25"/>
      <c r="G71" s="25"/>
      <c r="H71" s="13" t="s">
        <v>22</v>
      </c>
      <c r="I71" s="4" t="s">
        <v>2</v>
      </c>
      <c r="J71" s="6">
        <v>5.33</v>
      </c>
      <c r="K71" s="26"/>
    </row>
    <row r="72" spans="2:11" x14ac:dyDescent="0.25">
      <c r="B72" s="24"/>
      <c r="C72" s="13" t="s">
        <v>70</v>
      </c>
      <c r="D72" s="4"/>
      <c r="E72" s="6">
        <v>0.05</v>
      </c>
      <c r="F72" s="25"/>
      <c r="G72" s="25"/>
      <c r="H72" s="6" t="s">
        <v>24</v>
      </c>
      <c r="I72" s="6" t="s">
        <v>5</v>
      </c>
      <c r="J72" s="6">
        <v>7.97</v>
      </c>
      <c r="K72" s="26"/>
    </row>
    <row r="73" spans="2:11" x14ac:dyDescent="0.25">
      <c r="B73" s="24"/>
      <c r="C73" s="3" t="s">
        <v>71</v>
      </c>
      <c r="D73" s="5"/>
      <c r="E73" s="6">
        <v>0.05</v>
      </c>
      <c r="F73" s="25"/>
      <c r="G73" s="25"/>
      <c r="H73" s="71" t="s">
        <v>7</v>
      </c>
      <c r="I73" s="71"/>
      <c r="J73" s="8">
        <f>SUM(J69:J72)</f>
        <v>42.32</v>
      </c>
      <c r="K73" s="26"/>
    </row>
    <row r="74" spans="2:11" x14ac:dyDescent="0.25">
      <c r="B74" s="24"/>
      <c r="C74" s="3" t="s">
        <v>72</v>
      </c>
      <c r="D74" s="5"/>
      <c r="E74" s="6">
        <v>0.84</v>
      </c>
      <c r="F74" s="25"/>
      <c r="G74" s="25"/>
      <c r="H74" s="49"/>
      <c r="I74" s="49"/>
      <c r="J74" s="38"/>
      <c r="K74" s="26"/>
    </row>
    <row r="75" spans="2:11" x14ac:dyDescent="0.25">
      <c r="B75" s="24"/>
      <c r="C75" s="3" t="s">
        <v>73</v>
      </c>
      <c r="D75" s="5"/>
      <c r="E75" s="6">
        <v>0.45</v>
      </c>
      <c r="F75" s="25"/>
      <c r="G75" s="25"/>
      <c r="H75" s="49"/>
      <c r="I75" s="49"/>
      <c r="J75" s="38"/>
      <c r="K75" s="26"/>
    </row>
    <row r="76" spans="2:11" x14ac:dyDescent="0.25">
      <c r="B76" s="24"/>
      <c r="C76" s="3" t="s">
        <v>74</v>
      </c>
      <c r="D76" s="5"/>
      <c r="E76" s="6">
        <v>0.1</v>
      </c>
      <c r="F76" s="25"/>
      <c r="G76" s="25"/>
      <c r="H76" s="49"/>
      <c r="I76" s="49"/>
      <c r="J76" s="38"/>
      <c r="K76" s="26"/>
    </row>
    <row r="77" spans="2:11" x14ac:dyDescent="0.25">
      <c r="B77" s="24"/>
      <c r="C77" s="4" t="s">
        <v>25</v>
      </c>
      <c r="D77" s="6" t="s">
        <v>77</v>
      </c>
      <c r="E77" s="6">
        <f>9.28 + 16.68</f>
        <v>25.96</v>
      </c>
      <c r="F77" s="25"/>
      <c r="G77" s="25"/>
      <c r="H77" s="25"/>
      <c r="I77" s="25"/>
      <c r="J77" s="25"/>
      <c r="K77" s="26"/>
    </row>
    <row r="78" spans="2:11" x14ac:dyDescent="0.25">
      <c r="B78" s="24"/>
      <c r="C78" s="76" t="s">
        <v>7</v>
      </c>
      <c r="D78" s="77"/>
      <c r="E78" s="20">
        <f>SUM(E67:E77)</f>
        <v>46.440000000000005</v>
      </c>
      <c r="F78" s="25"/>
      <c r="G78" s="25"/>
      <c r="H78" s="25"/>
      <c r="I78" s="25"/>
      <c r="J78" s="25"/>
      <c r="K78" s="26"/>
    </row>
    <row r="79" spans="2:11" x14ac:dyDescent="0.25">
      <c r="B79" s="24"/>
      <c r="C79" s="25"/>
      <c r="D79" s="25"/>
      <c r="E79" s="25"/>
      <c r="F79" s="25"/>
      <c r="G79" s="25"/>
      <c r="H79" s="25"/>
      <c r="I79" s="25"/>
      <c r="J79" s="25"/>
      <c r="K79" s="26"/>
    </row>
    <row r="80" spans="2:11" ht="15.75" thickBot="1" x14ac:dyDescent="0.3">
      <c r="B80" s="27"/>
      <c r="C80" s="28"/>
      <c r="D80" s="28"/>
      <c r="E80" s="28"/>
      <c r="F80" s="28"/>
      <c r="G80" s="28"/>
      <c r="H80" s="28"/>
      <c r="I80" s="28"/>
      <c r="J80" s="28"/>
      <c r="K80" s="29"/>
    </row>
  </sheetData>
  <mergeCells count="57">
    <mergeCell ref="C64:D64"/>
    <mergeCell ref="C65:C66"/>
    <mergeCell ref="D65:D66"/>
    <mergeCell ref="E65:E66"/>
    <mergeCell ref="C78:D78"/>
    <mergeCell ref="C44:D44"/>
    <mergeCell ref="C45:C46"/>
    <mergeCell ref="D45:D46"/>
    <mergeCell ref="E45:E46"/>
    <mergeCell ref="H45:I45"/>
    <mergeCell ref="H35:I35"/>
    <mergeCell ref="H43:I43"/>
    <mergeCell ref="C38:D38"/>
    <mergeCell ref="H39:I39"/>
    <mergeCell ref="F29:F30"/>
    <mergeCell ref="H29:I29"/>
    <mergeCell ref="C42:E43"/>
    <mergeCell ref="J17:J18"/>
    <mergeCell ref="C3:E4"/>
    <mergeCell ref="C5:D5"/>
    <mergeCell ref="C6:C7"/>
    <mergeCell ref="D6:D7"/>
    <mergeCell ref="E6:E7"/>
    <mergeCell ref="C13:D13"/>
    <mergeCell ref="H6:I6"/>
    <mergeCell ref="H7:H8"/>
    <mergeCell ref="I7:I8"/>
    <mergeCell ref="J7:J8"/>
    <mergeCell ref="H12:I12"/>
    <mergeCell ref="C18:C19"/>
    <mergeCell ref="D18:D19"/>
    <mergeCell ref="E18:E19"/>
    <mergeCell ref="C22:D22"/>
    <mergeCell ref="H16:I16"/>
    <mergeCell ref="H17:H18"/>
    <mergeCell ref="I17:I18"/>
    <mergeCell ref="H20:I20"/>
    <mergeCell ref="C17:D17"/>
    <mergeCell ref="C26:E27"/>
    <mergeCell ref="C28:D28"/>
    <mergeCell ref="C29:C30"/>
    <mergeCell ref="D29:D30"/>
    <mergeCell ref="E29:E30"/>
    <mergeCell ref="H60:H61"/>
    <mergeCell ref="I60:I61"/>
    <mergeCell ref="J60:J61"/>
    <mergeCell ref="H63:I63"/>
    <mergeCell ref="H46:H47"/>
    <mergeCell ref="I46:I47"/>
    <mergeCell ref="J46:J47"/>
    <mergeCell ref="H56:I56"/>
    <mergeCell ref="H59:I59"/>
    <mergeCell ref="H66:I66"/>
    <mergeCell ref="H67:H68"/>
    <mergeCell ref="I67:I68"/>
    <mergeCell ref="J67:J68"/>
    <mergeCell ref="H73:I7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90" zoomScaleNormal="90" workbookViewId="0">
      <selection activeCell="F67" sqref="F67:F70"/>
    </sheetView>
  </sheetViews>
  <sheetFormatPr defaultRowHeight="15" x14ac:dyDescent="0.25"/>
  <cols>
    <col min="3" max="3" width="14.28515625" customWidth="1"/>
    <col min="4" max="4" width="13.28515625" customWidth="1"/>
    <col min="5" max="5" width="14.140625" customWidth="1"/>
    <col min="6" max="6" width="12" bestFit="1" customWidth="1"/>
    <col min="7" max="7" width="7.42578125" customWidth="1"/>
    <col min="8" max="8" width="14.28515625" customWidth="1"/>
    <col min="9" max="9" width="11.7109375" customWidth="1"/>
    <col min="10" max="10" width="12.85546875" customWidth="1"/>
    <col min="12" max="12" width="9.140625" customWidth="1"/>
    <col min="13" max="13" width="14.28515625" customWidth="1"/>
    <col min="14" max="14" width="11.7109375" customWidth="1"/>
    <col min="15" max="15" width="12.85546875" customWidth="1"/>
    <col min="16" max="16" width="13.28515625" bestFit="1" customWidth="1"/>
  </cols>
  <sheetData>
    <row r="1" spans="2:17" ht="15.75" thickBot="1" x14ac:dyDescent="0.3"/>
    <row r="2" spans="2:17" x14ac:dyDescent="0.25">
      <c r="B2" s="21"/>
      <c r="C2" s="22"/>
      <c r="D2" s="22"/>
      <c r="E2" s="22"/>
      <c r="F2" s="22"/>
      <c r="G2" s="22"/>
      <c r="H2" s="22"/>
      <c r="I2" s="22"/>
      <c r="J2" s="22"/>
      <c r="K2" s="23"/>
      <c r="L2" s="21"/>
      <c r="M2" s="22"/>
      <c r="N2" s="22"/>
      <c r="O2" s="22"/>
      <c r="P2" s="22"/>
      <c r="Q2" s="23"/>
    </row>
    <row r="3" spans="2:17" ht="15" customHeight="1" x14ac:dyDescent="0.25">
      <c r="B3" s="24"/>
      <c r="C3" s="78" t="s">
        <v>8</v>
      </c>
      <c r="D3" s="78"/>
      <c r="E3" s="78"/>
      <c r="F3" s="25"/>
      <c r="G3" s="25"/>
      <c r="H3" s="25"/>
      <c r="I3" s="25"/>
      <c r="J3" s="25"/>
      <c r="K3" s="26"/>
      <c r="L3" s="24"/>
      <c r="M3" s="25"/>
      <c r="N3" s="25"/>
      <c r="O3" s="25"/>
      <c r="P3" s="25"/>
      <c r="Q3" s="26"/>
    </row>
    <row r="4" spans="2:17" x14ac:dyDescent="0.25">
      <c r="B4" s="24"/>
      <c r="C4" s="78"/>
      <c r="D4" s="78"/>
      <c r="E4" s="78"/>
      <c r="F4" s="25"/>
      <c r="G4" s="25"/>
      <c r="H4" s="25"/>
      <c r="I4" s="25"/>
      <c r="J4" s="25"/>
      <c r="K4" s="26"/>
      <c r="L4" s="24"/>
      <c r="M4" s="25"/>
      <c r="N4" s="25"/>
      <c r="O4" s="25"/>
      <c r="P4" s="25"/>
      <c r="Q4" s="26"/>
    </row>
    <row r="5" spans="2:17" ht="15" customHeight="1" x14ac:dyDescent="0.25">
      <c r="B5" s="24"/>
      <c r="C5" s="67" t="s">
        <v>87</v>
      </c>
      <c r="D5" s="67"/>
      <c r="E5" s="10" t="s">
        <v>13</v>
      </c>
      <c r="F5" s="25"/>
      <c r="G5" s="25"/>
      <c r="H5" s="25"/>
      <c r="I5" s="25"/>
      <c r="J5" s="25"/>
      <c r="K5" s="26"/>
      <c r="L5" s="24"/>
      <c r="M5" s="78" t="s">
        <v>8</v>
      </c>
      <c r="N5" s="78"/>
      <c r="O5" s="78"/>
      <c r="P5" s="25"/>
      <c r="Q5" s="26"/>
    </row>
    <row r="6" spans="2:17" ht="15" customHeight="1" x14ac:dyDescent="0.25">
      <c r="B6" s="24"/>
      <c r="C6" s="68" t="s">
        <v>12</v>
      </c>
      <c r="D6" s="68" t="s">
        <v>1</v>
      </c>
      <c r="E6" s="70" t="s">
        <v>0</v>
      </c>
      <c r="F6" s="25"/>
      <c r="G6" s="25"/>
      <c r="H6" s="75" t="s">
        <v>83</v>
      </c>
      <c r="I6" s="75"/>
      <c r="J6" s="10" t="s">
        <v>26</v>
      </c>
      <c r="K6" s="26"/>
      <c r="L6" s="24"/>
      <c r="M6" s="78"/>
      <c r="N6" s="78"/>
      <c r="O6" s="78"/>
      <c r="P6" s="25"/>
      <c r="Q6" s="26"/>
    </row>
    <row r="7" spans="2:17" x14ac:dyDescent="0.25">
      <c r="B7" s="24"/>
      <c r="C7" s="69"/>
      <c r="D7" s="69"/>
      <c r="E7" s="70"/>
      <c r="F7" s="25"/>
      <c r="G7" s="25"/>
      <c r="H7" s="68" t="s">
        <v>12</v>
      </c>
      <c r="I7" s="68" t="s">
        <v>1</v>
      </c>
      <c r="J7" s="70" t="s">
        <v>0</v>
      </c>
      <c r="K7" s="26"/>
      <c r="L7" s="24"/>
      <c r="M7" s="67" t="s">
        <v>88</v>
      </c>
      <c r="N7" s="67"/>
      <c r="O7" s="10" t="s">
        <v>11</v>
      </c>
      <c r="P7" s="25"/>
      <c r="Q7" s="26"/>
    </row>
    <row r="8" spans="2:17" x14ac:dyDescent="0.25">
      <c r="B8" s="24"/>
      <c r="C8" s="3" t="s">
        <v>22</v>
      </c>
      <c r="D8" s="3" t="s">
        <v>2</v>
      </c>
      <c r="E8" s="1">
        <v>4.9400000000000004</v>
      </c>
      <c r="F8" s="25"/>
      <c r="G8" s="25"/>
      <c r="H8" s="69"/>
      <c r="I8" s="69"/>
      <c r="J8" s="70"/>
      <c r="K8" s="26"/>
      <c r="L8" s="24"/>
      <c r="M8" s="68" t="s">
        <v>12</v>
      </c>
      <c r="N8" s="68" t="s">
        <v>1</v>
      </c>
      <c r="O8" s="70" t="s">
        <v>0</v>
      </c>
      <c r="P8" s="81" t="s">
        <v>38</v>
      </c>
      <c r="Q8" s="26"/>
    </row>
    <row r="9" spans="2:17" x14ac:dyDescent="0.25">
      <c r="B9" s="24"/>
      <c r="C9" s="6" t="s">
        <v>21</v>
      </c>
      <c r="D9" s="4" t="s">
        <v>3</v>
      </c>
      <c r="E9" s="6">
        <v>2.2400000000000002</v>
      </c>
      <c r="F9" s="25"/>
      <c r="G9" s="25"/>
      <c r="H9" s="6" t="s">
        <v>21</v>
      </c>
      <c r="I9" s="4" t="s">
        <v>3</v>
      </c>
      <c r="J9" s="6">
        <v>2.2400000000000002</v>
      </c>
      <c r="K9" s="26"/>
      <c r="L9" s="24"/>
      <c r="M9" s="69"/>
      <c r="N9" s="69"/>
      <c r="O9" s="70"/>
      <c r="P9" s="81"/>
      <c r="Q9" s="26"/>
    </row>
    <row r="10" spans="2:17" x14ac:dyDescent="0.25">
      <c r="B10" s="24"/>
      <c r="C10" s="6" t="s">
        <v>25</v>
      </c>
      <c r="D10" s="4" t="s">
        <v>6</v>
      </c>
      <c r="E10" s="6">
        <v>1.04</v>
      </c>
      <c r="F10" s="25"/>
      <c r="G10" s="25"/>
      <c r="H10" s="73" t="s">
        <v>7</v>
      </c>
      <c r="I10" s="74"/>
      <c r="J10" s="20">
        <f>J9</f>
        <v>2.2400000000000002</v>
      </c>
      <c r="K10" s="26"/>
      <c r="L10" s="24"/>
      <c r="M10" s="6" t="s">
        <v>14</v>
      </c>
      <c r="N10" s="4">
        <v>0.54</v>
      </c>
      <c r="O10" s="1">
        <v>0.88</v>
      </c>
      <c r="P10" s="25"/>
      <c r="Q10" s="26"/>
    </row>
    <row r="11" spans="2:17" x14ac:dyDescent="0.25">
      <c r="B11" s="24"/>
      <c r="C11" s="73" t="s">
        <v>7</v>
      </c>
      <c r="D11" s="74"/>
      <c r="E11" s="8">
        <f>SUM(E8:E10)</f>
        <v>8.2200000000000006</v>
      </c>
      <c r="F11" s="25"/>
      <c r="G11" s="25"/>
      <c r="H11" s="14"/>
      <c r="I11" s="15"/>
      <c r="J11" s="14"/>
      <c r="K11" s="26"/>
      <c r="L11" s="24"/>
      <c r="M11" s="3" t="s">
        <v>21</v>
      </c>
      <c r="N11" s="5" t="s">
        <v>3</v>
      </c>
      <c r="O11" s="6">
        <v>1.08</v>
      </c>
      <c r="P11" s="25">
        <v>20231101009</v>
      </c>
      <c r="Q11" s="26"/>
    </row>
    <row r="12" spans="2:17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6"/>
      <c r="L12" s="24"/>
      <c r="M12" s="3" t="s">
        <v>22</v>
      </c>
      <c r="N12" s="4" t="s">
        <v>2</v>
      </c>
      <c r="O12" s="6">
        <v>0.8</v>
      </c>
      <c r="P12" s="25">
        <v>20231101008</v>
      </c>
      <c r="Q12" s="26"/>
    </row>
    <row r="13" spans="2:17" x14ac:dyDescent="0.25">
      <c r="B13" s="24"/>
      <c r="C13" s="25"/>
      <c r="D13" s="25"/>
      <c r="E13" s="25"/>
      <c r="F13" s="25"/>
      <c r="G13" s="25"/>
      <c r="H13" s="25"/>
      <c r="I13" s="25"/>
      <c r="J13" s="25"/>
      <c r="K13" s="26"/>
      <c r="L13" s="24"/>
      <c r="M13" s="13" t="s">
        <v>23</v>
      </c>
      <c r="N13" s="4" t="s">
        <v>4</v>
      </c>
      <c r="O13" s="6">
        <v>2.58</v>
      </c>
      <c r="P13" s="25">
        <v>20231101010</v>
      </c>
      <c r="Q13" s="26"/>
    </row>
    <row r="14" spans="2:17" x14ac:dyDescent="0.25">
      <c r="B14" s="24"/>
      <c r="C14" s="25"/>
      <c r="D14" s="25"/>
      <c r="E14" s="25"/>
      <c r="F14" s="25"/>
      <c r="G14" s="25"/>
      <c r="H14" s="75" t="s">
        <v>37</v>
      </c>
      <c r="I14" s="75"/>
      <c r="J14" s="10" t="s">
        <v>26</v>
      </c>
      <c r="K14" s="26"/>
      <c r="L14" s="24"/>
      <c r="M14" s="13" t="s">
        <v>24</v>
      </c>
      <c r="N14" s="7" t="s">
        <v>5</v>
      </c>
      <c r="O14" s="18">
        <v>0.1</v>
      </c>
      <c r="P14" s="32">
        <v>20230926001</v>
      </c>
      <c r="Q14" s="26"/>
    </row>
    <row r="15" spans="2:17" x14ac:dyDescent="0.25">
      <c r="B15" s="24"/>
      <c r="C15" s="75" t="s">
        <v>62</v>
      </c>
      <c r="D15" s="75"/>
      <c r="E15" s="10" t="s">
        <v>27</v>
      </c>
      <c r="F15" s="25"/>
      <c r="G15" s="25"/>
      <c r="H15" s="68" t="s">
        <v>12</v>
      </c>
      <c r="I15" s="68" t="s">
        <v>1</v>
      </c>
      <c r="J15" s="70" t="s">
        <v>0</v>
      </c>
      <c r="K15" s="26"/>
      <c r="L15" s="24"/>
      <c r="M15" s="6" t="s">
        <v>25</v>
      </c>
      <c r="N15" s="7" t="s">
        <v>6</v>
      </c>
      <c r="O15" s="18">
        <v>4.24</v>
      </c>
      <c r="P15" s="32">
        <v>20231101011</v>
      </c>
      <c r="Q15" s="26"/>
    </row>
    <row r="16" spans="2:17" x14ac:dyDescent="0.25">
      <c r="B16" s="24"/>
      <c r="C16" s="68" t="s">
        <v>12</v>
      </c>
      <c r="D16" s="68" t="s">
        <v>1</v>
      </c>
      <c r="E16" s="70" t="s">
        <v>0</v>
      </c>
      <c r="F16" s="25"/>
      <c r="G16" s="25"/>
      <c r="H16" s="69"/>
      <c r="I16" s="69"/>
      <c r="J16" s="70"/>
      <c r="K16" s="26"/>
      <c r="L16" s="24"/>
      <c r="M16" s="71" t="s">
        <v>7</v>
      </c>
      <c r="N16" s="71"/>
      <c r="O16" s="8">
        <f>SUM(O10:O15)</f>
        <v>9.68</v>
      </c>
      <c r="P16" s="25"/>
      <c r="Q16" s="26"/>
    </row>
    <row r="17" spans="1:17" x14ac:dyDescent="0.25">
      <c r="B17" s="24"/>
      <c r="C17" s="69"/>
      <c r="D17" s="69"/>
      <c r="E17" s="70"/>
      <c r="F17" s="25"/>
      <c r="G17" s="25"/>
      <c r="H17" s="6" t="s">
        <v>25</v>
      </c>
      <c r="I17" s="4" t="s">
        <v>6</v>
      </c>
      <c r="J17" s="6">
        <v>1.04</v>
      </c>
      <c r="K17" s="26"/>
      <c r="L17" s="24"/>
      <c r="M17" s="25"/>
      <c r="N17" s="25"/>
      <c r="O17" s="25"/>
      <c r="P17" s="25"/>
      <c r="Q17" s="26"/>
    </row>
    <row r="18" spans="1:17" x14ac:dyDescent="0.25">
      <c r="B18" s="24"/>
      <c r="C18" s="3" t="s">
        <v>22</v>
      </c>
      <c r="D18" s="3" t="s">
        <v>2</v>
      </c>
      <c r="E18" s="1">
        <v>4.9400000000000004</v>
      </c>
      <c r="F18" s="25"/>
      <c r="G18" s="25"/>
      <c r="H18" s="73" t="s">
        <v>7</v>
      </c>
      <c r="I18" s="74"/>
      <c r="J18" s="20">
        <f>J17</f>
        <v>1.04</v>
      </c>
      <c r="K18" s="26"/>
      <c r="L18" s="24"/>
      <c r="M18" s="25"/>
      <c r="N18" s="25"/>
      <c r="O18" s="25"/>
      <c r="P18" s="25"/>
      <c r="Q18" s="26"/>
    </row>
    <row r="19" spans="1:17" x14ac:dyDescent="0.25">
      <c r="B19" s="24"/>
      <c r="C19" s="76" t="s">
        <v>7</v>
      </c>
      <c r="D19" s="77"/>
      <c r="E19" s="20">
        <f>E18</f>
        <v>4.9400000000000004</v>
      </c>
      <c r="F19" s="25"/>
      <c r="G19" s="25"/>
      <c r="H19" s="25"/>
      <c r="I19" s="25"/>
      <c r="J19" s="25"/>
      <c r="K19" s="26"/>
      <c r="L19" s="24"/>
      <c r="O19" s="25"/>
      <c r="P19" s="25"/>
      <c r="Q19" s="26"/>
    </row>
    <row r="20" spans="1:17" x14ac:dyDescent="0.25">
      <c r="B20" s="24"/>
      <c r="F20" s="25"/>
      <c r="G20" s="25"/>
      <c r="H20" s="25"/>
      <c r="I20" s="25"/>
      <c r="J20" s="25"/>
      <c r="K20" s="26"/>
      <c r="L20" s="24"/>
      <c r="O20" s="25"/>
      <c r="P20" s="25"/>
      <c r="Q20" s="26"/>
    </row>
    <row r="21" spans="1:17" x14ac:dyDescent="0.25">
      <c r="B21" s="24"/>
      <c r="F21" s="60" t="s">
        <v>89</v>
      </c>
      <c r="G21" s="57">
        <f>O10</f>
        <v>0.88</v>
      </c>
      <c r="H21" s="61" t="s">
        <v>90</v>
      </c>
      <c r="K21" s="26"/>
      <c r="L21" s="24"/>
      <c r="O21" s="25"/>
      <c r="P21" s="25"/>
      <c r="Q21" s="26"/>
    </row>
    <row r="22" spans="1:17" x14ac:dyDescent="0.25">
      <c r="B22" s="24"/>
      <c r="F22" s="60" t="s">
        <v>3</v>
      </c>
      <c r="G22" s="57">
        <f>O11+E9</f>
        <v>3.3200000000000003</v>
      </c>
      <c r="H22" s="61" t="s">
        <v>90</v>
      </c>
      <c r="K22" s="26"/>
      <c r="L22" s="24"/>
      <c r="O22" s="25"/>
      <c r="P22" s="25"/>
      <c r="Q22" s="26"/>
    </row>
    <row r="23" spans="1:17" x14ac:dyDescent="0.25">
      <c r="B23" s="24"/>
      <c r="F23" s="60" t="s">
        <v>2</v>
      </c>
      <c r="G23" s="57">
        <f>O12+E8</f>
        <v>5.74</v>
      </c>
      <c r="H23" s="61" t="s">
        <v>90</v>
      </c>
      <c r="K23" s="26"/>
      <c r="L23" s="24"/>
      <c r="O23" s="25"/>
      <c r="P23" s="25"/>
      <c r="Q23" s="26"/>
    </row>
    <row r="24" spans="1:17" x14ac:dyDescent="0.25">
      <c r="B24" s="24"/>
      <c r="F24" s="60" t="s">
        <v>4</v>
      </c>
      <c r="G24" s="57">
        <f>O13</f>
        <v>2.58</v>
      </c>
      <c r="H24" s="61" t="s">
        <v>90</v>
      </c>
      <c r="K24" s="26"/>
      <c r="L24" s="24"/>
      <c r="O24" s="25"/>
      <c r="P24" s="25"/>
      <c r="Q24" s="26"/>
    </row>
    <row r="25" spans="1:17" x14ac:dyDescent="0.25">
      <c r="B25" s="24"/>
      <c r="F25" s="60" t="s">
        <v>5</v>
      </c>
      <c r="G25" s="57">
        <f>O14</f>
        <v>0.1</v>
      </c>
      <c r="H25" s="61" t="s">
        <v>90</v>
      </c>
      <c r="K25" s="26"/>
      <c r="L25" s="24"/>
      <c r="M25" s="59"/>
      <c r="N25" s="57"/>
      <c r="O25" s="25"/>
      <c r="P25" s="25"/>
      <c r="Q25" s="26"/>
    </row>
    <row r="26" spans="1:17" x14ac:dyDescent="0.25">
      <c r="B26" s="24"/>
      <c r="F26" s="60" t="s">
        <v>6</v>
      </c>
      <c r="G26" s="57">
        <f>O15+E10</f>
        <v>5.28</v>
      </c>
      <c r="H26" s="61" t="s">
        <v>90</v>
      </c>
      <c r="K26" s="26"/>
      <c r="L26" s="24"/>
      <c r="M26" s="58"/>
      <c r="N26" s="25"/>
      <c r="O26" s="25"/>
      <c r="P26" s="25"/>
      <c r="Q26" s="26"/>
    </row>
    <row r="27" spans="1:17" ht="15.75" thickBo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9"/>
    </row>
    <row r="28" spans="1:17" x14ac:dyDescent="0.25">
      <c r="A28" s="25"/>
      <c r="B28" s="21"/>
      <c r="C28" s="51"/>
      <c r="D28" s="51"/>
      <c r="E28" s="52"/>
      <c r="F28" s="5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</row>
    <row r="29" spans="1:17" x14ac:dyDescent="0.25">
      <c r="A29" s="25"/>
      <c r="B29" s="24"/>
      <c r="C29" s="78" t="s">
        <v>9</v>
      </c>
      <c r="D29" s="78"/>
      <c r="E29" s="78"/>
      <c r="F29" s="32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</row>
    <row r="30" spans="1:17" x14ac:dyDescent="0.25">
      <c r="A30" s="25"/>
      <c r="B30" s="24"/>
      <c r="C30" s="78"/>
      <c r="D30" s="78"/>
      <c r="E30" s="78"/>
      <c r="F30" s="32"/>
      <c r="G30" s="25"/>
      <c r="H30" s="79"/>
      <c r="I30" s="79"/>
      <c r="J30" s="38"/>
      <c r="K30" s="25"/>
      <c r="L30" s="25"/>
      <c r="M30" s="25"/>
      <c r="N30" s="25"/>
      <c r="O30" s="25"/>
      <c r="P30" s="25"/>
      <c r="Q30" s="26"/>
    </row>
    <row r="31" spans="1:17" x14ac:dyDescent="0.25">
      <c r="A31" s="25"/>
      <c r="B31" s="24"/>
      <c r="C31" s="67" t="s">
        <v>82</v>
      </c>
      <c r="D31" s="67"/>
      <c r="E31" s="10" t="s">
        <v>13</v>
      </c>
      <c r="F31" s="32"/>
      <c r="G31" s="25"/>
      <c r="H31" s="32"/>
      <c r="I31" s="32"/>
      <c r="J31" s="32"/>
      <c r="K31" s="25"/>
      <c r="L31" s="25"/>
      <c r="M31" s="25"/>
      <c r="N31" s="25"/>
      <c r="O31" s="25"/>
      <c r="P31" s="25"/>
      <c r="Q31" s="26"/>
    </row>
    <row r="32" spans="1:17" x14ac:dyDescent="0.25">
      <c r="A32" s="25"/>
      <c r="B32" s="24"/>
      <c r="C32" s="68" t="s">
        <v>40</v>
      </c>
      <c r="D32" s="68" t="s">
        <v>1</v>
      </c>
      <c r="E32" s="70" t="s">
        <v>0</v>
      </c>
      <c r="F32" s="32"/>
      <c r="G32" s="25"/>
      <c r="H32" s="75" t="s">
        <v>83</v>
      </c>
      <c r="I32" s="75"/>
      <c r="J32" s="10" t="s">
        <v>44</v>
      </c>
      <c r="K32" s="25"/>
      <c r="L32" s="25"/>
      <c r="M32" s="75" t="s">
        <v>83</v>
      </c>
      <c r="N32" s="75"/>
      <c r="O32" s="10" t="s">
        <v>44</v>
      </c>
      <c r="P32" s="25"/>
      <c r="Q32" s="26"/>
    </row>
    <row r="33" spans="1:17" x14ac:dyDescent="0.25">
      <c r="A33" s="25"/>
      <c r="B33" s="24"/>
      <c r="C33" s="69"/>
      <c r="D33" s="69"/>
      <c r="E33" s="70"/>
      <c r="F33" s="32"/>
      <c r="G33" s="25"/>
      <c r="H33" s="68" t="s">
        <v>12</v>
      </c>
      <c r="I33" s="68" t="s">
        <v>1</v>
      </c>
      <c r="J33" s="70" t="s">
        <v>0</v>
      </c>
      <c r="K33" s="25"/>
      <c r="L33" s="25"/>
      <c r="M33" s="68" t="s">
        <v>12</v>
      </c>
      <c r="N33" s="68" t="s">
        <v>1</v>
      </c>
      <c r="O33" s="70" t="s">
        <v>0</v>
      </c>
      <c r="P33" s="25"/>
      <c r="Q33" s="26"/>
    </row>
    <row r="34" spans="1:17" x14ac:dyDescent="0.25">
      <c r="A34" s="25"/>
      <c r="B34" s="24"/>
      <c r="C34" s="3" t="s">
        <v>19</v>
      </c>
      <c r="D34" s="3" t="s">
        <v>44</v>
      </c>
      <c r="E34" s="50">
        <f>5.18 + 13 + 11.9 + 21.24 + 2.6</f>
        <v>53.919999999999995</v>
      </c>
      <c r="F34" s="25"/>
      <c r="G34" s="25"/>
      <c r="H34" s="69"/>
      <c r="I34" s="69"/>
      <c r="J34" s="70"/>
      <c r="K34" s="25"/>
      <c r="L34" s="25"/>
      <c r="M34" s="69"/>
      <c r="N34" s="69"/>
      <c r="O34" s="70"/>
      <c r="P34" s="25"/>
      <c r="Q34" s="26"/>
    </row>
    <row r="35" spans="1:17" x14ac:dyDescent="0.25">
      <c r="A35" s="25"/>
      <c r="B35" s="24"/>
      <c r="C35" s="3" t="s">
        <v>19</v>
      </c>
      <c r="D35" s="3" t="s">
        <v>79</v>
      </c>
      <c r="E35" s="18">
        <f>4.12 + 2.24</f>
        <v>6.36</v>
      </c>
      <c r="F35" s="25"/>
      <c r="G35" s="25"/>
      <c r="H35" s="3" t="s">
        <v>45</v>
      </c>
      <c r="I35" s="3" t="s">
        <v>46</v>
      </c>
      <c r="J35" s="1">
        <f>27.48 + 29.37</f>
        <v>56.85</v>
      </c>
      <c r="K35" s="25"/>
      <c r="L35" s="25"/>
      <c r="M35" s="4" t="s">
        <v>17</v>
      </c>
      <c r="N35" s="41"/>
      <c r="O35" s="6">
        <v>2.62</v>
      </c>
      <c r="P35" s="25"/>
      <c r="Q35" s="26"/>
    </row>
    <row r="36" spans="1:17" x14ac:dyDescent="0.25">
      <c r="B36" s="24"/>
      <c r="C36" s="3" t="s">
        <v>19</v>
      </c>
      <c r="D36" s="4" t="s">
        <v>42</v>
      </c>
      <c r="E36" s="50">
        <v>16.48</v>
      </c>
      <c r="F36" s="25"/>
      <c r="G36" s="25"/>
      <c r="H36" s="13" t="s">
        <v>51</v>
      </c>
      <c r="I36" s="3"/>
      <c r="J36" s="6">
        <f>10.48 + 1.4 + 0.44 + 0.94 + 0.61</f>
        <v>13.87</v>
      </c>
      <c r="K36" s="25"/>
      <c r="L36" s="25"/>
      <c r="M36" s="73" t="s">
        <v>7</v>
      </c>
      <c r="N36" s="74"/>
      <c r="O36" s="20">
        <f>SUM(O27:O35)</f>
        <v>2.62</v>
      </c>
      <c r="P36" s="25"/>
      <c r="Q36" s="26"/>
    </row>
    <row r="37" spans="1:17" x14ac:dyDescent="0.25">
      <c r="B37" s="24"/>
      <c r="C37" s="3" t="s">
        <v>19</v>
      </c>
      <c r="D37" s="3" t="s">
        <v>81</v>
      </c>
      <c r="E37" s="18">
        <v>6.06</v>
      </c>
      <c r="F37" s="25"/>
      <c r="G37" s="25"/>
      <c r="H37" s="13" t="s">
        <v>54</v>
      </c>
      <c r="I37" s="4"/>
      <c r="J37" s="6">
        <f>4.38 + 3.62 + 1.41 + 0.44 + 0.93 + 0.61</f>
        <v>11.389999999999999</v>
      </c>
      <c r="K37" s="25"/>
      <c r="L37" s="25"/>
      <c r="M37" s="25"/>
      <c r="N37" s="25"/>
      <c r="O37" s="25"/>
      <c r="P37" s="25"/>
      <c r="Q37" s="26"/>
    </row>
    <row r="38" spans="1:17" x14ac:dyDescent="0.25">
      <c r="B38" s="24"/>
      <c r="C38" s="6" t="s">
        <v>19</v>
      </c>
      <c r="D38" s="6" t="s">
        <v>63</v>
      </c>
      <c r="E38" s="18">
        <v>40.96</v>
      </c>
      <c r="F38" s="25"/>
      <c r="G38" s="25"/>
      <c r="H38" s="6" t="s">
        <v>55</v>
      </c>
      <c r="I38" s="6" t="s">
        <v>56</v>
      </c>
      <c r="J38" s="6">
        <f>2 + 0.92 + 0.96 + 0.86 + 0.56</f>
        <v>5.3000000000000007</v>
      </c>
      <c r="K38" s="25"/>
      <c r="L38" s="25"/>
      <c r="M38" s="25"/>
      <c r="N38" s="25"/>
      <c r="O38" s="25"/>
      <c r="P38" s="25"/>
      <c r="Q38" s="26"/>
    </row>
    <row r="39" spans="1:17" x14ac:dyDescent="0.25">
      <c r="B39" s="24"/>
      <c r="C39" s="6" t="s">
        <v>18</v>
      </c>
      <c r="D39" s="3" t="s">
        <v>44</v>
      </c>
      <c r="E39" s="18">
        <v>5.56</v>
      </c>
      <c r="F39" s="25"/>
      <c r="G39" s="25"/>
      <c r="H39" s="6" t="s">
        <v>57</v>
      </c>
      <c r="I39" s="6" t="s">
        <v>58</v>
      </c>
      <c r="J39" s="6">
        <f>1.06 + 0.58 + 0.36</f>
        <v>2</v>
      </c>
      <c r="K39" s="25"/>
      <c r="L39" s="25"/>
      <c r="M39" s="25"/>
      <c r="N39" s="25"/>
      <c r="O39" s="25"/>
      <c r="P39" s="25"/>
      <c r="Q39" s="26"/>
    </row>
    <row r="40" spans="1:17" x14ac:dyDescent="0.25">
      <c r="B40" s="24"/>
      <c r="C40" s="6" t="s">
        <v>18</v>
      </c>
      <c r="D40" s="5" t="s">
        <v>42</v>
      </c>
      <c r="E40" s="18">
        <f>4.26 + 7.56</f>
        <v>11.82</v>
      </c>
      <c r="F40" s="25"/>
      <c r="G40" s="25"/>
      <c r="H40" s="13" t="s">
        <v>23</v>
      </c>
      <c r="I40" s="4" t="s">
        <v>4</v>
      </c>
      <c r="J40" s="6">
        <f>7.66 + 1.9 + 4.08 + 2.66</f>
        <v>16.3</v>
      </c>
      <c r="K40" s="25"/>
      <c r="L40" s="25"/>
      <c r="M40" s="25"/>
      <c r="N40" s="25"/>
      <c r="O40" s="25"/>
      <c r="P40" s="25"/>
      <c r="Q40" s="26"/>
    </row>
    <row r="41" spans="1:17" x14ac:dyDescent="0.25">
      <c r="B41" s="24"/>
      <c r="C41" s="6" t="s">
        <v>18</v>
      </c>
      <c r="D41" s="6" t="s">
        <v>43</v>
      </c>
      <c r="E41" s="18">
        <f>3.96 + 3.46 + 5.72</f>
        <v>13.14</v>
      </c>
      <c r="F41" s="25"/>
      <c r="G41" s="25"/>
      <c r="H41" s="6" t="s">
        <v>22</v>
      </c>
      <c r="I41" s="6" t="s">
        <v>2</v>
      </c>
      <c r="J41" s="6">
        <f>1.38</f>
        <v>1.38</v>
      </c>
      <c r="K41" s="25"/>
      <c r="L41" s="25"/>
      <c r="M41" s="25"/>
      <c r="N41" s="25"/>
      <c r="O41" s="25"/>
      <c r="P41" s="25"/>
      <c r="Q41" s="26"/>
    </row>
    <row r="42" spans="1:17" x14ac:dyDescent="0.25">
      <c r="B42" s="24"/>
      <c r="C42" s="4" t="s">
        <v>29</v>
      </c>
      <c r="D42" s="4" t="s">
        <v>41</v>
      </c>
      <c r="E42" s="18">
        <v>5.88</v>
      </c>
      <c r="F42" s="25"/>
      <c r="G42" s="25"/>
      <c r="H42" s="3" t="s">
        <v>21</v>
      </c>
      <c r="I42" s="5" t="s">
        <v>3</v>
      </c>
      <c r="J42" s="6">
        <f>3.08 + 1.82 + 1.64 + 1.08</f>
        <v>7.62</v>
      </c>
      <c r="K42" s="25"/>
      <c r="L42" s="25"/>
      <c r="M42" s="25"/>
      <c r="N42" s="25"/>
      <c r="O42" s="25"/>
      <c r="P42" s="25"/>
      <c r="Q42" s="26"/>
    </row>
    <row r="43" spans="1:17" x14ac:dyDescent="0.25">
      <c r="B43" s="24"/>
      <c r="C43" s="6" t="s">
        <v>28</v>
      </c>
      <c r="D43" s="6" t="s">
        <v>41</v>
      </c>
      <c r="E43" s="18">
        <v>11.7</v>
      </c>
      <c r="F43" s="25"/>
      <c r="G43" s="25"/>
      <c r="H43" s="4" t="s">
        <v>17</v>
      </c>
      <c r="I43" s="41"/>
      <c r="J43" s="6">
        <f>5.02 + 2.62 + 2.67</f>
        <v>10.309999999999999</v>
      </c>
      <c r="K43" s="25"/>
      <c r="L43" s="25"/>
      <c r="M43" s="25"/>
      <c r="N43" s="25"/>
      <c r="O43" s="25"/>
      <c r="P43" s="25"/>
      <c r="Q43" s="26"/>
    </row>
    <row r="44" spans="1:17" x14ac:dyDescent="0.25">
      <c r="B44" s="24"/>
      <c r="C44" s="4" t="s">
        <v>45</v>
      </c>
      <c r="D44" s="4" t="s">
        <v>47</v>
      </c>
      <c r="E44" s="18">
        <f>6.6 + 8.56 + 12.32</f>
        <v>27.48</v>
      </c>
      <c r="F44" s="25"/>
      <c r="G44" s="25"/>
      <c r="H44" s="73" t="s">
        <v>7</v>
      </c>
      <c r="I44" s="74"/>
      <c r="J44" s="20">
        <f>SUM(J35:J43)</f>
        <v>125.02</v>
      </c>
      <c r="K44" s="25"/>
      <c r="L44" s="25"/>
      <c r="M44" s="85" t="s">
        <v>59</v>
      </c>
      <c r="N44" s="85"/>
      <c r="O44" s="10" t="s">
        <v>44</v>
      </c>
      <c r="P44" s="25"/>
      <c r="Q44" s="26"/>
    </row>
    <row r="45" spans="1:17" x14ac:dyDescent="0.25">
      <c r="B45" s="24"/>
      <c r="C45" s="4" t="s">
        <v>51</v>
      </c>
      <c r="D45" s="46" t="s">
        <v>60</v>
      </c>
      <c r="E45" s="18">
        <f>2.98 + 7.5</f>
        <v>10.48</v>
      </c>
      <c r="F45" s="25"/>
      <c r="G45" s="25"/>
      <c r="H45" s="25"/>
      <c r="I45" s="25"/>
      <c r="J45" s="25"/>
      <c r="K45" s="25"/>
      <c r="L45" s="25"/>
      <c r="M45" s="86" t="s">
        <v>12</v>
      </c>
      <c r="N45" s="86" t="s">
        <v>1</v>
      </c>
      <c r="O45" s="83" t="s">
        <v>0</v>
      </c>
      <c r="P45" s="25"/>
      <c r="Q45" s="26"/>
    </row>
    <row r="46" spans="1:17" x14ac:dyDescent="0.25">
      <c r="B46" s="24"/>
      <c r="C46" s="13" t="s">
        <v>54</v>
      </c>
      <c r="D46" s="46" t="s">
        <v>61</v>
      </c>
      <c r="E46" s="18">
        <v>4.38</v>
      </c>
      <c r="F46" s="25"/>
      <c r="G46" s="25"/>
      <c r="H46" s="25"/>
      <c r="I46" s="25"/>
      <c r="J46" s="25"/>
      <c r="K46" s="25"/>
      <c r="L46" s="25"/>
      <c r="M46" s="87"/>
      <c r="N46" s="87"/>
      <c r="O46" s="84"/>
      <c r="P46" s="25"/>
      <c r="Q46" s="26"/>
    </row>
    <row r="47" spans="1:17" x14ac:dyDescent="0.25">
      <c r="B47" s="24"/>
      <c r="C47" s="4" t="s">
        <v>20</v>
      </c>
      <c r="D47" s="4" t="s">
        <v>50</v>
      </c>
      <c r="E47" s="18">
        <v>5.62</v>
      </c>
      <c r="F47" s="25"/>
      <c r="G47" s="25"/>
      <c r="H47" s="75" t="s">
        <v>85</v>
      </c>
      <c r="I47" s="75"/>
      <c r="J47" s="10" t="s">
        <v>79</v>
      </c>
      <c r="K47" s="25"/>
      <c r="L47" s="25"/>
      <c r="M47" s="3" t="s">
        <v>48</v>
      </c>
      <c r="N47" s="3" t="s">
        <v>46</v>
      </c>
      <c r="O47" s="1">
        <f>3.46</f>
        <v>3.46</v>
      </c>
      <c r="P47" s="25"/>
      <c r="Q47" s="26"/>
    </row>
    <row r="48" spans="1:17" x14ac:dyDescent="0.25">
      <c r="B48" s="24"/>
      <c r="C48" s="4" t="s">
        <v>20</v>
      </c>
      <c r="D48" s="4" t="s">
        <v>80</v>
      </c>
      <c r="E48" s="18">
        <v>1.06</v>
      </c>
      <c r="F48" s="25"/>
      <c r="G48" s="25"/>
      <c r="H48" s="68" t="s">
        <v>12</v>
      </c>
      <c r="I48" s="68" t="s">
        <v>1</v>
      </c>
      <c r="J48" s="70" t="s">
        <v>0</v>
      </c>
      <c r="K48" s="25"/>
      <c r="L48" s="25"/>
      <c r="M48" s="13" t="s">
        <v>51</v>
      </c>
      <c r="N48" s="3"/>
      <c r="O48" s="6">
        <f>0.21</f>
        <v>0.21</v>
      </c>
      <c r="P48" s="25"/>
      <c r="Q48" s="26"/>
    </row>
    <row r="49" spans="2:17" x14ac:dyDescent="0.25">
      <c r="B49" s="24"/>
      <c r="C49" s="6" t="s">
        <v>78</v>
      </c>
      <c r="D49" s="6" t="s">
        <v>86</v>
      </c>
      <c r="E49" s="18">
        <v>5.44</v>
      </c>
      <c r="F49" s="25"/>
      <c r="G49" s="25"/>
      <c r="H49" s="69"/>
      <c r="I49" s="69"/>
      <c r="J49" s="70"/>
      <c r="K49" s="25"/>
      <c r="L49" s="25"/>
      <c r="M49" s="13" t="s">
        <v>54</v>
      </c>
      <c r="N49" s="4"/>
      <c r="O49" s="6">
        <f>0.21</f>
        <v>0.21</v>
      </c>
      <c r="P49" s="25"/>
      <c r="Q49" s="26"/>
    </row>
    <row r="50" spans="2:17" x14ac:dyDescent="0.25">
      <c r="B50" s="24"/>
      <c r="C50" s="4" t="s">
        <v>17</v>
      </c>
      <c r="D50" s="6">
        <v>0.12</v>
      </c>
      <c r="E50" s="18">
        <v>2.62</v>
      </c>
      <c r="F50" s="25"/>
      <c r="G50" s="25"/>
      <c r="H50" s="3" t="s">
        <v>45</v>
      </c>
      <c r="I50" s="3" t="s">
        <v>46</v>
      </c>
      <c r="J50" s="1">
        <v>3.81</v>
      </c>
      <c r="K50" s="25"/>
      <c r="L50" s="25"/>
      <c r="M50" s="6" t="s">
        <v>55</v>
      </c>
      <c r="N50" s="6" t="s">
        <v>56</v>
      </c>
      <c r="O50" s="6">
        <f>0.2</f>
        <v>0.2</v>
      </c>
      <c r="P50" s="25"/>
      <c r="Q50" s="26"/>
    </row>
    <row r="51" spans="2:17" x14ac:dyDescent="0.25">
      <c r="B51" s="24"/>
      <c r="C51" s="54" t="s">
        <v>7</v>
      </c>
      <c r="D51" s="55"/>
      <c r="E51" s="8">
        <f>SUM(E34:E50)</f>
        <v>228.95999999999998</v>
      </c>
      <c r="F51" s="25"/>
      <c r="G51" s="25"/>
      <c r="H51" s="13" t="s">
        <v>51</v>
      </c>
      <c r="I51" s="3"/>
      <c r="J51" s="6">
        <v>0.14000000000000001</v>
      </c>
      <c r="K51" s="25"/>
      <c r="L51" s="25"/>
      <c r="M51" s="6" t="s">
        <v>57</v>
      </c>
      <c r="N51" s="6" t="s">
        <v>58</v>
      </c>
      <c r="O51" s="6">
        <v>0.04</v>
      </c>
      <c r="P51" s="25"/>
      <c r="Q51" s="26"/>
    </row>
    <row r="52" spans="2:17" x14ac:dyDescent="0.25">
      <c r="B52" s="24"/>
      <c r="C52" s="56"/>
      <c r="D52" s="56"/>
      <c r="E52" s="38"/>
      <c r="F52" s="25"/>
      <c r="G52" s="25"/>
      <c r="H52" s="13" t="s">
        <v>54</v>
      </c>
      <c r="I52" s="4"/>
      <c r="J52" s="6">
        <v>0.14000000000000001</v>
      </c>
      <c r="K52" s="25"/>
      <c r="L52" s="25"/>
      <c r="M52" s="13" t="s">
        <v>23</v>
      </c>
      <c r="N52" s="4" t="s">
        <v>4</v>
      </c>
      <c r="O52" s="6">
        <v>0.9</v>
      </c>
      <c r="P52" s="25"/>
      <c r="Q52" s="26"/>
    </row>
    <row r="53" spans="2:17" x14ac:dyDescent="0.25">
      <c r="B53" s="24"/>
      <c r="C53" s="56"/>
      <c r="D53" s="56"/>
      <c r="E53" s="38"/>
      <c r="F53" s="25"/>
      <c r="G53" s="25"/>
      <c r="H53" s="6" t="s">
        <v>55</v>
      </c>
      <c r="I53" s="6" t="s">
        <v>56</v>
      </c>
      <c r="J53" s="6">
        <v>0.28000000000000003</v>
      </c>
      <c r="K53" s="25"/>
      <c r="L53" s="25"/>
      <c r="M53" s="6" t="s">
        <v>22</v>
      </c>
      <c r="N53" s="6" t="s">
        <v>2</v>
      </c>
      <c r="O53" s="6">
        <v>0.08</v>
      </c>
      <c r="P53" s="25"/>
      <c r="Q53" s="26"/>
    </row>
    <row r="54" spans="2:17" x14ac:dyDescent="0.25">
      <c r="B54" s="24"/>
      <c r="C54" s="56"/>
      <c r="D54" s="56"/>
      <c r="E54" s="38"/>
      <c r="F54" s="25"/>
      <c r="G54" s="25"/>
      <c r="H54" s="6" t="s">
        <v>57</v>
      </c>
      <c r="I54" s="6" t="s">
        <v>58</v>
      </c>
      <c r="J54" s="6">
        <v>0.09</v>
      </c>
      <c r="K54" s="25"/>
      <c r="L54" s="25"/>
      <c r="M54" s="3" t="s">
        <v>21</v>
      </c>
      <c r="N54" s="5" t="s">
        <v>3</v>
      </c>
      <c r="O54" s="6">
        <v>0.36</v>
      </c>
      <c r="P54" s="25"/>
      <c r="Q54" s="26"/>
    </row>
    <row r="55" spans="2:17" x14ac:dyDescent="0.25">
      <c r="B55" s="24"/>
      <c r="C55" s="25"/>
      <c r="D55" s="25"/>
      <c r="E55" s="25"/>
      <c r="F55" s="25"/>
      <c r="G55" s="25"/>
      <c r="H55" s="6" t="s">
        <v>22</v>
      </c>
      <c r="I55" s="6" t="s">
        <v>2</v>
      </c>
      <c r="J55" s="6">
        <v>0.24</v>
      </c>
      <c r="K55" s="25"/>
      <c r="L55" s="25"/>
      <c r="M55" s="4" t="s">
        <v>17</v>
      </c>
      <c r="N55" s="41"/>
      <c r="O55" s="6">
        <v>0.6</v>
      </c>
      <c r="P55" s="25"/>
      <c r="Q55" s="26"/>
    </row>
    <row r="56" spans="2:17" x14ac:dyDescent="0.25">
      <c r="B56" s="24"/>
      <c r="C56" s="75" t="s">
        <v>37</v>
      </c>
      <c r="D56" s="75"/>
      <c r="E56" s="10" t="s">
        <v>42</v>
      </c>
      <c r="F56" s="25"/>
      <c r="G56" s="25"/>
      <c r="H56" s="3" t="s">
        <v>21</v>
      </c>
      <c r="I56" s="5" t="s">
        <v>3</v>
      </c>
      <c r="J56" s="6">
        <v>1.08</v>
      </c>
      <c r="K56" s="25"/>
      <c r="L56" s="25"/>
      <c r="M56" s="73" t="s">
        <v>7</v>
      </c>
      <c r="N56" s="74"/>
      <c r="O56" s="20">
        <f>SUM(O47:O55)</f>
        <v>6.0600000000000005</v>
      </c>
      <c r="P56" s="25"/>
      <c r="Q56" s="26"/>
    </row>
    <row r="57" spans="2:17" x14ac:dyDescent="0.25">
      <c r="B57" s="24"/>
      <c r="C57" s="68" t="s">
        <v>12</v>
      </c>
      <c r="D57" s="68" t="s">
        <v>1</v>
      </c>
      <c r="E57" s="70" t="s">
        <v>0</v>
      </c>
      <c r="F57" s="25"/>
      <c r="G57" s="25"/>
      <c r="H57" s="4" t="s">
        <v>17</v>
      </c>
      <c r="I57" s="41"/>
      <c r="J57" s="6">
        <v>0.57999999999999996</v>
      </c>
      <c r="K57" s="25"/>
      <c r="L57" s="25"/>
      <c r="M57" s="25"/>
      <c r="N57" s="25"/>
      <c r="O57" s="25"/>
      <c r="P57" s="25"/>
      <c r="Q57" s="26"/>
    </row>
    <row r="58" spans="2:17" x14ac:dyDescent="0.25">
      <c r="B58" s="24"/>
      <c r="C58" s="69"/>
      <c r="D58" s="69"/>
      <c r="E58" s="70"/>
      <c r="F58" s="25"/>
      <c r="G58" s="25"/>
      <c r="H58" s="73" t="s">
        <v>7</v>
      </c>
      <c r="I58" s="74"/>
      <c r="J58" s="20">
        <f>SUM(J50:J57)</f>
        <v>6.36</v>
      </c>
      <c r="K58" s="25"/>
      <c r="L58" s="25"/>
      <c r="M58" s="25"/>
      <c r="N58" s="25"/>
      <c r="O58" s="25"/>
      <c r="P58" s="25"/>
      <c r="Q58" s="26"/>
    </row>
    <row r="59" spans="2:17" x14ac:dyDescent="0.25">
      <c r="B59" s="24"/>
      <c r="C59" s="3" t="s">
        <v>78</v>
      </c>
      <c r="D59" s="3" t="s">
        <v>46</v>
      </c>
      <c r="E59" s="1">
        <f>7.44 + 5.44</f>
        <v>12.88</v>
      </c>
      <c r="F59" s="25"/>
      <c r="G59" s="25"/>
      <c r="H59" s="25"/>
      <c r="I59" s="25"/>
      <c r="J59" s="25"/>
      <c r="K59" s="25"/>
      <c r="L59" s="25"/>
      <c r="M59" s="75" t="s">
        <v>62</v>
      </c>
      <c r="N59" s="75"/>
      <c r="O59" s="10" t="s">
        <v>63</v>
      </c>
      <c r="P59" s="25"/>
      <c r="Q59" s="26"/>
    </row>
    <row r="60" spans="2:17" x14ac:dyDescent="0.25">
      <c r="B60" s="24"/>
      <c r="C60" s="13" t="s">
        <v>66</v>
      </c>
      <c r="D60" s="3" t="s">
        <v>75</v>
      </c>
      <c r="E60" s="6">
        <f>1 + 2</f>
        <v>3</v>
      </c>
      <c r="F60" s="25"/>
      <c r="G60" s="25"/>
      <c r="H60" s="25"/>
      <c r="I60" s="25"/>
      <c r="J60" s="25"/>
      <c r="K60" s="25"/>
      <c r="L60" s="25"/>
      <c r="M60" s="68" t="s">
        <v>12</v>
      </c>
      <c r="N60" s="68" t="s">
        <v>1</v>
      </c>
      <c r="O60" s="70" t="s">
        <v>0</v>
      </c>
      <c r="P60" s="25"/>
      <c r="Q60" s="26"/>
    </row>
    <row r="61" spans="2:17" x14ac:dyDescent="0.25">
      <c r="B61" s="24"/>
      <c r="C61" s="13" t="s">
        <v>67</v>
      </c>
      <c r="D61" s="4" t="s">
        <v>76</v>
      </c>
      <c r="E61" s="6">
        <f>0.26 + 0.72</f>
        <v>0.98</v>
      </c>
      <c r="F61" s="25"/>
      <c r="G61" s="25"/>
      <c r="K61" s="25"/>
      <c r="L61" s="25"/>
      <c r="M61" s="69"/>
      <c r="N61" s="69"/>
      <c r="O61" s="70"/>
      <c r="P61" s="25"/>
      <c r="Q61" s="26"/>
    </row>
    <row r="62" spans="2:17" x14ac:dyDescent="0.25">
      <c r="B62" s="24"/>
      <c r="C62" s="3" t="s">
        <v>72</v>
      </c>
      <c r="D62" s="5"/>
      <c r="E62" s="6">
        <v>0.68</v>
      </c>
      <c r="F62" s="25"/>
      <c r="G62" s="25"/>
      <c r="K62" s="25"/>
      <c r="L62" s="25"/>
      <c r="M62" s="3" t="s">
        <v>64</v>
      </c>
      <c r="N62" s="3" t="s">
        <v>46</v>
      </c>
      <c r="O62" s="1">
        <v>18.73</v>
      </c>
      <c r="P62" s="25"/>
      <c r="Q62" s="26"/>
    </row>
    <row r="63" spans="2:17" x14ac:dyDescent="0.25">
      <c r="B63" s="24"/>
      <c r="C63" s="3" t="s">
        <v>73</v>
      </c>
      <c r="D63" s="5" t="s">
        <v>84</v>
      </c>
      <c r="E63" s="6">
        <v>0.34</v>
      </c>
      <c r="F63" s="25"/>
      <c r="G63" s="25"/>
      <c r="K63" s="25"/>
      <c r="L63" s="25"/>
      <c r="M63" s="13" t="s">
        <v>65</v>
      </c>
      <c r="N63" s="3" t="s">
        <v>46</v>
      </c>
      <c r="O63" s="6">
        <f>5.17 + 1.06 + 10.67</f>
        <v>16.899999999999999</v>
      </c>
      <c r="P63" s="25"/>
      <c r="Q63" s="26"/>
    </row>
    <row r="64" spans="2:17" x14ac:dyDescent="0.25">
      <c r="B64" s="24"/>
      <c r="C64" s="4" t="s">
        <v>25</v>
      </c>
      <c r="D64" s="6" t="s">
        <v>77</v>
      </c>
      <c r="E64" s="6">
        <f xml:space="preserve"> 6.76 + 5.2 + 3.9</f>
        <v>15.860000000000001</v>
      </c>
      <c r="F64" s="25"/>
      <c r="G64" s="25"/>
      <c r="K64" s="25"/>
      <c r="L64" s="25"/>
      <c r="M64" s="13" t="s">
        <v>22</v>
      </c>
      <c r="N64" s="4" t="s">
        <v>2</v>
      </c>
      <c r="O64" s="6">
        <f>9.35</f>
        <v>9.35</v>
      </c>
      <c r="P64" s="25"/>
      <c r="Q64" s="26"/>
    </row>
    <row r="65" spans="2:17" x14ac:dyDescent="0.25">
      <c r="B65" s="24"/>
      <c r="C65" s="76" t="s">
        <v>7</v>
      </c>
      <c r="D65" s="77"/>
      <c r="E65" s="20">
        <f>SUM(E59:E64)</f>
        <v>33.74</v>
      </c>
      <c r="F65" s="25"/>
      <c r="G65" s="25"/>
      <c r="K65" s="25"/>
      <c r="L65" s="25"/>
      <c r="M65" s="6" t="s">
        <v>24</v>
      </c>
      <c r="N65" s="6" t="s">
        <v>5</v>
      </c>
      <c r="O65" s="6">
        <f>7.71 + 2.47</f>
        <v>10.18</v>
      </c>
      <c r="P65" s="25"/>
      <c r="Q65" s="26"/>
    </row>
    <row r="66" spans="2:17" x14ac:dyDescent="0.25">
      <c r="B66" s="24"/>
      <c r="C66" s="25"/>
      <c r="D66" s="25"/>
      <c r="E66" s="25"/>
      <c r="F66" s="25"/>
      <c r="G66" s="25"/>
      <c r="K66" s="25"/>
      <c r="L66" s="25"/>
      <c r="M66" s="73" t="s">
        <v>7</v>
      </c>
      <c r="N66" s="74"/>
      <c r="O66" s="8">
        <f>SUM(O62:O65)</f>
        <v>55.16</v>
      </c>
      <c r="P66" s="25"/>
      <c r="Q66" s="26"/>
    </row>
    <row r="67" spans="2:17" x14ac:dyDescent="0.25">
      <c r="B67" s="24"/>
      <c r="C67" s="25"/>
      <c r="D67" s="25"/>
      <c r="E67" s="25"/>
      <c r="F67" s="62" t="s">
        <v>44</v>
      </c>
      <c r="G67" s="64">
        <f>J44+O36+O56</f>
        <v>133.69999999999999</v>
      </c>
      <c r="H67" s="61" t="s">
        <v>90</v>
      </c>
      <c r="K67" s="25"/>
      <c r="L67" s="25"/>
      <c r="M67" s="25"/>
      <c r="N67" s="25"/>
      <c r="O67" s="25"/>
      <c r="P67" s="25"/>
      <c r="Q67" s="26"/>
    </row>
    <row r="68" spans="2:17" x14ac:dyDescent="0.25">
      <c r="B68" s="24"/>
      <c r="C68" s="25"/>
      <c r="D68" s="25"/>
      <c r="E68" s="25"/>
      <c r="F68" s="62" t="s">
        <v>79</v>
      </c>
      <c r="G68" s="64">
        <f>J58</f>
        <v>6.36</v>
      </c>
      <c r="H68" s="61" t="s">
        <v>90</v>
      </c>
      <c r="K68" s="25"/>
      <c r="L68" s="25"/>
      <c r="M68" s="25"/>
      <c r="N68" s="25"/>
      <c r="O68" s="25"/>
      <c r="P68" s="25"/>
      <c r="Q68" s="26"/>
    </row>
    <row r="69" spans="2:17" x14ac:dyDescent="0.25">
      <c r="B69" s="24"/>
      <c r="C69" s="25"/>
      <c r="D69" s="25"/>
      <c r="E69" s="25"/>
      <c r="F69" s="62" t="s">
        <v>63</v>
      </c>
      <c r="G69" s="64">
        <f>O66</f>
        <v>55.16</v>
      </c>
      <c r="H69" s="61" t="s">
        <v>90</v>
      </c>
      <c r="I69" s="25"/>
      <c r="J69" s="25"/>
      <c r="K69" s="25"/>
      <c r="L69" s="25"/>
      <c r="M69" s="25"/>
      <c r="N69" s="25"/>
      <c r="O69" s="25"/>
      <c r="P69" s="25"/>
      <c r="Q69" s="26"/>
    </row>
    <row r="70" spans="2:17" x14ac:dyDescent="0.25">
      <c r="B70" s="24"/>
      <c r="C70" s="25"/>
      <c r="D70" s="25"/>
      <c r="E70" s="25"/>
      <c r="F70" s="63" t="s">
        <v>42</v>
      </c>
      <c r="G70" s="64">
        <f>E65</f>
        <v>33.74</v>
      </c>
      <c r="H70" s="61" t="s">
        <v>90</v>
      </c>
      <c r="I70" s="25"/>
      <c r="J70" s="25"/>
      <c r="K70" s="25"/>
      <c r="L70" s="25"/>
      <c r="M70" s="25"/>
      <c r="N70" s="25"/>
      <c r="O70" s="25"/>
      <c r="P70" s="25"/>
      <c r="Q70" s="26"/>
    </row>
    <row r="71" spans="2:17" ht="15.75" thickBot="1" x14ac:dyDescent="0.3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9"/>
    </row>
  </sheetData>
  <mergeCells count="64">
    <mergeCell ref="M66:N66"/>
    <mergeCell ref="H47:I47"/>
    <mergeCell ref="H48:H49"/>
    <mergeCell ref="I48:I49"/>
    <mergeCell ref="C29:E30"/>
    <mergeCell ref="H30:I30"/>
    <mergeCell ref="C31:D31"/>
    <mergeCell ref="C56:D56"/>
    <mergeCell ref="C57:C58"/>
    <mergeCell ref="D57:D58"/>
    <mergeCell ref="E57:E58"/>
    <mergeCell ref="M59:N59"/>
    <mergeCell ref="M60:M61"/>
    <mergeCell ref="N60:N61"/>
    <mergeCell ref="H58:I58"/>
    <mergeCell ref="H44:I44"/>
    <mergeCell ref="C32:C33"/>
    <mergeCell ref="D32:D33"/>
    <mergeCell ref="E32:E33"/>
    <mergeCell ref="H32:I32"/>
    <mergeCell ref="H33:H34"/>
    <mergeCell ref="I33:I34"/>
    <mergeCell ref="O60:O61"/>
    <mergeCell ref="C65:D65"/>
    <mergeCell ref="C3:E4"/>
    <mergeCell ref="C5:D5"/>
    <mergeCell ref="C6:C7"/>
    <mergeCell ref="D6:D7"/>
    <mergeCell ref="E6:E7"/>
    <mergeCell ref="H6:I6"/>
    <mergeCell ref="H7:H8"/>
    <mergeCell ref="I7:I8"/>
    <mergeCell ref="J7:J8"/>
    <mergeCell ref="H10:I10"/>
    <mergeCell ref="C11:D11"/>
    <mergeCell ref="H14:I14"/>
    <mergeCell ref="C15:D15"/>
    <mergeCell ref="H15:H16"/>
    <mergeCell ref="C19:D19"/>
    <mergeCell ref="I15:I16"/>
    <mergeCell ref="J15:J16"/>
    <mergeCell ref="C16:C17"/>
    <mergeCell ref="D16:D17"/>
    <mergeCell ref="E16:E17"/>
    <mergeCell ref="O45:O46"/>
    <mergeCell ref="M44:N44"/>
    <mergeCell ref="M56:N56"/>
    <mergeCell ref="M16:N16"/>
    <mergeCell ref="H18:I18"/>
    <mergeCell ref="J33:J34"/>
    <mergeCell ref="N45:N46"/>
    <mergeCell ref="J48:J49"/>
    <mergeCell ref="M45:M46"/>
    <mergeCell ref="M32:N32"/>
    <mergeCell ref="M33:M34"/>
    <mergeCell ref="N33:N34"/>
    <mergeCell ref="O33:O34"/>
    <mergeCell ref="M36:N36"/>
    <mergeCell ref="M5:O6"/>
    <mergeCell ref="M7:N7"/>
    <mergeCell ref="M8:M9"/>
    <mergeCell ref="O8:O9"/>
    <mergeCell ref="P8:P9"/>
    <mergeCell ref="N8:N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5"/>
  <sheetViews>
    <sheetView tabSelected="1" zoomScaleNormal="100" workbookViewId="0">
      <selection activeCell="H10" sqref="H10"/>
    </sheetView>
  </sheetViews>
  <sheetFormatPr defaultRowHeight="15" x14ac:dyDescent="0.25"/>
  <cols>
    <col min="1" max="2" width="9.140625" style="88"/>
    <col min="3" max="3" width="14.28515625" style="88" customWidth="1"/>
    <col min="4" max="4" width="15.28515625" style="88" bestFit="1" customWidth="1"/>
    <col min="5" max="5" width="13.140625" style="88" bestFit="1" customWidth="1"/>
    <col min="6" max="6" width="12" style="88" bestFit="1" customWidth="1"/>
    <col min="7" max="7" width="7.42578125" style="88" customWidth="1"/>
    <col min="8" max="8" width="14.28515625" style="88" customWidth="1"/>
    <col min="9" max="9" width="14.42578125" style="88" bestFit="1" customWidth="1"/>
    <col min="10" max="10" width="13.140625" style="88" bestFit="1" customWidth="1"/>
    <col min="11" max="11" width="9.140625" style="88"/>
    <col min="12" max="12" width="9.140625" style="88" customWidth="1"/>
    <col min="13" max="13" width="14.28515625" style="88" customWidth="1"/>
    <col min="14" max="14" width="14.42578125" style="88" bestFit="1" customWidth="1"/>
    <col min="15" max="15" width="13.140625" style="88" bestFit="1" customWidth="1"/>
    <col min="16" max="16" width="13.28515625" style="88" bestFit="1" customWidth="1"/>
    <col min="17" max="16384" width="9.140625" style="88"/>
  </cols>
  <sheetData>
    <row r="2" spans="2:17" ht="28.5" x14ac:dyDescent="0.25">
      <c r="C2" s="162" t="s">
        <v>106</v>
      </c>
      <c r="D2" s="90" t="s">
        <v>1</v>
      </c>
      <c r="E2" s="91" t="s">
        <v>0</v>
      </c>
      <c r="H2" s="162" t="s">
        <v>106</v>
      </c>
      <c r="I2" s="90" t="s">
        <v>1</v>
      </c>
      <c r="J2" s="91" t="s">
        <v>0</v>
      </c>
    </row>
    <row r="3" spans="2:17" x14ac:dyDescent="0.25">
      <c r="D3" s="92">
        <v>0.54</v>
      </c>
      <c r="E3" s="93">
        <f>O22</f>
        <v>0.26</v>
      </c>
      <c r="I3" s="94" t="s">
        <v>44</v>
      </c>
      <c r="J3" s="93">
        <f>J58</f>
        <v>73.28</v>
      </c>
    </row>
    <row r="4" spans="2:17" x14ac:dyDescent="0.25">
      <c r="C4" s="89"/>
      <c r="D4" s="95" t="s">
        <v>3</v>
      </c>
      <c r="E4" s="96">
        <f>O23 + J19</f>
        <v>1.3</v>
      </c>
      <c r="H4" s="89"/>
      <c r="I4" s="94" t="s">
        <v>97</v>
      </c>
      <c r="J4" s="96">
        <f>O66</f>
        <v>10.739999999999998</v>
      </c>
    </row>
    <row r="5" spans="2:17" x14ac:dyDescent="0.25">
      <c r="C5" s="89"/>
      <c r="D5" s="92" t="s">
        <v>2</v>
      </c>
      <c r="E5" s="96">
        <f>O24 + E32</f>
        <v>1.42</v>
      </c>
      <c r="H5" s="89"/>
      <c r="I5" s="94" t="s">
        <v>63</v>
      </c>
      <c r="J5" s="96">
        <f>O76</f>
        <v>37.42</v>
      </c>
    </row>
    <row r="6" spans="2:17" x14ac:dyDescent="0.25">
      <c r="C6" s="89"/>
      <c r="D6" s="92" t="s">
        <v>4</v>
      </c>
      <c r="E6" s="96">
        <f>J20 + O25</f>
        <v>5.36</v>
      </c>
      <c r="H6" s="89"/>
      <c r="I6" s="94" t="s">
        <v>42</v>
      </c>
      <c r="J6" s="96">
        <f>E77</f>
        <v>133.56</v>
      </c>
    </row>
    <row r="7" spans="2:17" x14ac:dyDescent="0.25">
      <c r="C7" s="89"/>
      <c r="D7" s="97" t="s">
        <v>5</v>
      </c>
      <c r="E7" s="98">
        <f>E33</f>
        <v>1.2</v>
      </c>
    </row>
    <row r="8" spans="2:17" x14ac:dyDescent="0.25">
      <c r="C8" s="99"/>
      <c r="D8" s="97" t="s">
        <v>6</v>
      </c>
      <c r="E8" s="98">
        <f>O27 + J28</f>
        <v>10.199999999999999</v>
      </c>
    </row>
    <row r="13" spans="2:17" ht="15.75" thickBot="1" x14ac:dyDescent="0.3"/>
    <row r="14" spans="2:17" x14ac:dyDescent="0.25">
      <c r="B14" s="100"/>
      <c r="C14" s="101"/>
      <c r="D14" s="101"/>
      <c r="E14" s="101"/>
      <c r="F14" s="101"/>
      <c r="G14" s="101"/>
      <c r="H14" s="101"/>
      <c r="I14" s="101"/>
      <c r="J14" s="101"/>
      <c r="K14" s="102"/>
      <c r="L14" s="101"/>
      <c r="M14" s="101"/>
      <c r="N14" s="101"/>
      <c r="O14" s="101"/>
      <c r="P14" s="101"/>
      <c r="Q14" s="102"/>
    </row>
    <row r="15" spans="2:17" ht="15" customHeight="1" x14ac:dyDescent="0.25">
      <c r="B15" s="103"/>
      <c r="C15" s="104" t="s">
        <v>8</v>
      </c>
      <c r="D15" s="104"/>
      <c r="E15" s="104"/>
      <c r="F15" s="99"/>
      <c r="G15" s="99"/>
      <c r="H15" s="99"/>
      <c r="I15" s="99"/>
      <c r="J15" s="99"/>
      <c r="K15" s="105"/>
      <c r="L15" s="99"/>
      <c r="M15" s="99"/>
      <c r="N15" s="99"/>
      <c r="O15" s="99"/>
      <c r="P15" s="99"/>
      <c r="Q15" s="105"/>
    </row>
    <row r="16" spans="2:17" x14ac:dyDescent="0.25">
      <c r="B16" s="103"/>
      <c r="C16" s="104"/>
      <c r="D16" s="104"/>
      <c r="E16" s="104"/>
      <c r="F16" s="99"/>
      <c r="G16" s="99"/>
      <c r="H16" s="106" t="s">
        <v>83</v>
      </c>
      <c r="I16" s="106"/>
      <c r="J16" s="107" t="s">
        <v>26</v>
      </c>
      <c r="K16" s="105"/>
      <c r="L16" s="99"/>
      <c r="M16" s="99"/>
      <c r="N16" s="99"/>
      <c r="O16" s="99"/>
      <c r="P16" s="99"/>
      <c r="Q16" s="105"/>
    </row>
    <row r="17" spans="2:17" ht="15" customHeight="1" x14ac:dyDescent="0.25">
      <c r="B17" s="103"/>
      <c r="C17" s="108" t="s">
        <v>91</v>
      </c>
      <c r="D17" s="108"/>
      <c r="E17" s="107" t="s">
        <v>13</v>
      </c>
      <c r="F17" s="99"/>
      <c r="G17" s="99"/>
      <c r="H17" s="109" t="s">
        <v>12</v>
      </c>
      <c r="I17" s="109" t="s">
        <v>1</v>
      </c>
      <c r="J17" s="110" t="s">
        <v>0</v>
      </c>
      <c r="K17" s="105"/>
      <c r="L17" s="99"/>
      <c r="M17" s="104" t="s">
        <v>8</v>
      </c>
      <c r="N17" s="104"/>
      <c r="O17" s="104"/>
      <c r="P17" s="99"/>
      <c r="Q17" s="105"/>
    </row>
    <row r="18" spans="2:17" ht="15" customHeight="1" x14ac:dyDescent="0.25">
      <c r="B18" s="103"/>
      <c r="C18" s="109" t="s">
        <v>12</v>
      </c>
      <c r="D18" s="109" t="s">
        <v>1</v>
      </c>
      <c r="E18" s="110" t="s">
        <v>0</v>
      </c>
      <c r="F18" s="99"/>
      <c r="G18" s="99"/>
      <c r="H18" s="111"/>
      <c r="I18" s="111"/>
      <c r="J18" s="110"/>
      <c r="K18" s="105"/>
      <c r="L18" s="99"/>
      <c r="M18" s="104"/>
      <c r="N18" s="104"/>
      <c r="O18" s="104"/>
      <c r="P18" s="99"/>
      <c r="Q18" s="105"/>
    </row>
    <row r="19" spans="2:17" x14ac:dyDescent="0.25">
      <c r="B19" s="103"/>
      <c r="C19" s="111"/>
      <c r="D19" s="111"/>
      <c r="E19" s="110"/>
      <c r="F19" s="99"/>
      <c r="G19" s="99"/>
      <c r="H19" s="112" t="s">
        <v>21</v>
      </c>
      <c r="I19" s="113" t="s">
        <v>3</v>
      </c>
      <c r="J19" s="112">
        <v>0.44</v>
      </c>
      <c r="K19" s="105"/>
      <c r="L19" s="99"/>
      <c r="M19" s="108" t="s">
        <v>92</v>
      </c>
      <c r="N19" s="108"/>
      <c r="O19" s="107" t="s">
        <v>11</v>
      </c>
      <c r="P19" s="99"/>
      <c r="Q19" s="105"/>
    </row>
    <row r="20" spans="2:17" x14ac:dyDescent="0.25">
      <c r="B20" s="103"/>
      <c r="C20" s="114" t="s">
        <v>22</v>
      </c>
      <c r="D20" s="114" t="s">
        <v>2</v>
      </c>
      <c r="E20" s="115">
        <f>0.18 + 0.98</f>
        <v>1.1599999999999999</v>
      </c>
      <c r="F20" s="99"/>
      <c r="G20" s="99"/>
      <c r="H20" s="116" t="s">
        <v>23</v>
      </c>
      <c r="I20" s="113" t="s">
        <v>4</v>
      </c>
      <c r="J20" s="115">
        <f>1.1 + 1.4 + 2.58</f>
        <v>5.08</v>
      </c>
      <c r="K20" s="105"/>
      <c r="L20" s="99"/>
      <c r="M20" s="109" t="s">
        <v>12</v>
      </c>
      <c r="N20" s="109" t="s">
        <v>1</v>
      </c>
      <c r="O20" s="110" t="s">
        <v>0</v>
      </c>
      <c r="P20" s="117" t="s">
        <v>38</v>
      </c>
      <c r="Q20" s="105"/>
    </row>
    <row r="21" spans="2:17" x14ac:dyDescent="0.25">
      <c r="B21" s="103"/>
      <c r="C21" s="116" t="s">
        <v>23</v>
      </c>
      <c r="D21" s="113" t="s">
        <v>4</v>
      </c>
      <c r="E21" s="115">
        <f>1.1 + 1.4 + 2.58</f>
        <v>5.08</v>
      </c>
      <c r="F21" s="99"/>
      <c r="G21" s="99"/>
      <c r="H21" s="118" t="s">
        <v>7</v>
      </c>
      <c r="I21" s="119"/>
      <c r="J21" s="120">
        <f>SUM(J19:J20)</f>
        <v>5.5200000000000005</v>
      </c>
      <c r="K21" s="105"/>
      <c r="L21" s="99"/>
      <c r="M21" s="111"/>
      <c r="N21" s="111"/>
      <c r="O21" s="110"/>
      <c r="P21" s="117"/>
      <c r="Q21" s="105"/>
    </row>
    <row r="22" spans="2:17" x14ac:dyDescent="0.25">
      <c r="B22" s="103"/>
      <c r="C22" s="116" t="s">
        <v>24</v>
      </c>
      <c r="D22" s="121" t="s">
        <v>5</v>
      </c>
      <c r="E22" s="115">
        <f>0.82 + 0.38</f>
        <v>1.2</v>
      </c>
      <c r="F22" s="99"/>
      <c r="G22" s="99"/>
      <c r="H22" s="96"/>
      <c r="I22" s="92"/>
      <c r="J22" s="96"/>
      <c r="K22" s="105"/>
      <c r="L22" s="99"/>
      <c r="M22" s="112" t="s">
        <v>14</v>
      </c>
      <c r="N22" s="113">
        <v>0.54</v>
      </c>
      <c r="O22" s="115">
        <v>0.26</v>
      </c>
      <c r="P22" s="99"/>
      <c r="Q22" s="105"/>
    </row>
    <row r="23" spans="2:17" x14ac:dyDescent="0.25">
      <c r="B23" s="103"/>
      <c r="C23" s="112" t="s">
        <v>21</v>
      </c>
      <c r="D23" s="113" t="s">
        <v>3</v>
      </c>
      <c r="E23" s="112">
        <f>0.28 + 0.16</f>
        <v>0.44000000000000006</v>
      </c>
      <c r="F23" s="99"/>
      <c r="G23" s="99"/>
      <c r="H23" s="99"/>
      <c r="I23" s="99"/>
      <c r="J23" s="99"/>
      <c r="K23" s="105"/>
      <c r="L23" s="99"/>
      <c r="M23" s="114" t="s">
        <v>21</v>
      </c>
      <c r="N23" s="122" t="s">
        <v>3</v>
      </c>
      <c r="O23" s="112">
        <v>0.86</v>
      </c>
      <c r="P23" s="123">
        <v>20231101009</v>
      </c>
      <c r="Q23" s="105"/>
    </row>
    <row r="24" spans="2:17" x14ac:dyDescent="0.25">
      <c r="B24" s="103"/>
      <c r="C24" s="112" t="s">
        <v>25</v>
      </c>
      <c r="D24" s="113" t="s">
        <v>6</v>
      </c>
      <c r="E24" s="112">
        <f>0.74 + 2.98 + 1.06</f>
        <v>4.7799999999999994</v>
      </c>
      <c r="F24" s="99"/>
      <c r="G24" s="99"/>
      <c r="H24" s="99"/>
      <c r="I24" s="99"/>
      <c r="J24" s="99"/>
      <c r="K24" s="105"/>
      <c r="L24" s="99"/>
      <c r="M24" s="114" t="s">
        <v>22</v>
      </c>
      <c r="N24" s="113" t="s">
        <v>2</v>
      </c>
      <c r="O24" s="112">
        <v>0.26</v>
      </c>
      <c r="P24" s="96">
        <v>20231101008</v>
      </c>
      <c r="Q24" s="105"/>
    </row>
    <row r="25" spans="2:17" x14ac:dyDescent="0.25">
      <c r="B25" s="103"/>
      <c r="C25" s="118" t="s">
        <v>7</v>
      </c>
      <c r="D25" s="119"/>
      <c r="E25" s="124">
        <f>SUM(E20:E24)</f>
        <v>12.66</v>
      </c>
      <c r="F25" s="99"/>
      <c r="G25" s="99"/>
      <c r="H25" s="106" t="s">
        <v>37</v>
      </c>
      <c r="I25" s="106"/>
      <c r="J25" s="107" t="s">
        <v>26</v>
      </c>
      <c r="K25" s="105"/>
      <c r="L25" s="99"/>
      <c r="M25" s="116" t="s">
        <v>23</v>
      </c>
      <c r="N25" s="113" t="s">
        <v>4</v>
      </c>
      <c r="O25" s="112">
        <v>0.28000000000000003</v>
      </c>
      <c r="P25" s="96">
        <v>20231101010</v>
      </c>
      <c r="Q25" s="105"/>
    </row>
    <row r="26" spans="2:17" x14ac:dyDescent="0.25">
      <c r="B26" s="103"/>
      <c r="C26" s="99"/>
      <c r="D26" s="99"/>
      <c r="E26" s="99"/>
      <c r="F26" s="99"/>
      <c r="G26" s="99"/>
      <c r="H26" s="109" t="s">
        <v>12</v>
      </c>
      <c r="I26" s="109" t="s">
        <v>1</v>
      </c>
      <c r="J26" s="110" t="s">
        <v>0</v>
      </c>
      <c r="K26" s="105"/>
      <c r="L26" s="99"/>
      <c r="M26" s="116" t="s">
        <v>24</v>
      </c>
      <c r="N26" s="121" t="s">
        <v>5</v>
      </c>
      <c r="O26" s="125">
        <v>0</v>
      </c>
      <c r="P26" s="126"/>
      <c r="Q26" s="105"/>
    </row>
    <row r="27" spans="2:17" x14ac:dyDescent="0.25">
      <c r="B27" s="103"/>
      <c r="C27" s="99"/>
      <c r="D27" s="99"/>
      <c r="E27" s="99"/>
      <c r="F27" s="99"/>
      <c r="G27" s="99"/>
      <c r="H27" s="111"/>
      <c r="I27" s="111"/>
      <c r="J27" s="110"/>
      <c r="K27" s="105"/>
      <c r="L27" s="99"/>
      <c r="M27" s="112" t="s">
        <v>25</v>
      </c>
      <c r="N27" s="121" t="s">
        <v>6</v>
      </c>
      <c r="O27" s="125">
        <v>5.42</v>
      </c>
      <c r="P27" s="96">
        <v>20231101011</v>
      </c>
      <c r="Q27" s="105"/>
    </row>
    <row r="28" spans="2:17" x14ac:dyDescent="0.25">
      <c r="B28" s="103"/>
      <c r="C28" s="99"/>
      <c r="D28" s="99"/>
      <c r="E28" s="99"/>
      <c r="F28" s="99"/>
      <c r="G28" s="99"/>
      <c r="H28" s="112" t="s">
        <v>25</v>
      </c>
      <c r="I28" s="113" t="s">
        <v>6</v>
      </c>
      <c r="J28" s="112">
        <v>4.78</v>
      </c>
      <c r="K28" s="105"/>
      <c r="L28" s="99"/>
      <c r="M28" s="127" t="s">
        <v>7</v>
      </c>
      <c r="N28" s="127"/>
      <c r="O28" s="124">
        <f>SUM(O22:O27)</f>
        <v>7.08</v>
      </c>
      <c r="P28" s="99"/>
      <c r="Q28" s="105"/>
    </row>
    <row r="29" spans="2:17" x14ac:dyDescent="0.25">
      <c r="B29" s="103"/>
      <c r="C29" s="106" t="s">
        <v>62</v>
      </c>
      <c r="D29" s="106"/>
      <c r="E29" s="107" t="s">
        <v>27</v>
      </c>
      <c r="F29" s="99"/>
      <c r="G29" s="99"/>
      <c r="H29" s="118" t="s">
        <v>7</v>
      </c>
      <c r="I29" s="119"/>
      <c r="J29" s="120">
        <f>J28</f>
        <v>4.78</v>
      </c>
      <c r="K29" s="105"/>
      <c r="L29" s="99"/>
      <c r="M29" s="99"/>
      <c r="N29" s="99"/>
      <c r="O29" s="99"/>
      <c r="P29" s="99"/>
      <c r="Q29" s="105"/>
    </row>
    <row r="30" spans="2:17" x14ac:dyDescent="0.25">
      <c r="B30" s="103"/>
      <c r="C30" s="109" t="s">
        <v>12</v>
      </c>
      <c r="D30" s="109" t="s">
        <v>1</v>
      </c>
      <c r="E30" s="110" t="s">
        <v>0</v>
      </c>
      <c r="F30" s="99"/>
      <c r="G30" s="99"/>
      <c r="H30" s="99"/>
      <c r="I30" s="99"/>
      <c r="J30" s="99"/>
      <c r="K30" s="105"/>
      <c r="L30" s="99"/>
      <c r="M30" s="99"/>
      <c r="N30" s="99"/>
      <c r="O30" s="99"/>
      <c r="P30" s="99"/>
      <c r="Q30" s="105"/>
    </row>
    <row r="31" spans="2:17" x14ac:dyDescent="0.25">
      <c r="B31" s="103"/>
      <c r="C31" s="111"/>
      <c r="D31" s="111"/>
      <c r="E31" s="110"/>
      <c r="F31" s="99"/>
      <c r="G31" s="99"/>
      <c r="H31" s="99"/>
      <c r="I31" s="99"/>
      <c r="J31" s="99"/>
      <c r="K31" s="105"/>
      <c r="L31" s="99"/>
      <c r="M31" s="99"/>
      <c r="N31" s="99"/>
      <c r="O31" s="99"/>
      <c r="P31" s="99"/>
      <c r="Q31" s="105"/>
    </row>
    <row r="32" spans="2:17" x14ac:dyDescent="0.25">
      <c r="B32" s="103"/>
      <c r="C32" s="114" t="s">
        <v>22</v>
      </c>
      <c r="D32" s="114" t="s">
        <v>2</v>
      </c>
      <c r="E32" s="115">
        <v>1.1599999999999999</v>
      </c>
      <c r="F32" s="99"/>
      <c r="G32" s="99"/>
      <c r="H32" s="99"/>
      <c r="I32" s="99"/>
      <c r="J32" s="99"/>
      <c r="K32" s="105"/>
      <c r="L32" s="99"/>
      <c r="M32" s="99"/>
      <c r="N32" s="99"/>
      <c r="O32" s="99"/>
      <c r="P32" s="99"/>
      <c r="Q32" s="105"/>
    </row>
    <row r="33" spans="1:17" x14ac:dyDescent="0.25">
      <c r="B33" s="103"/>
      <c r="C33" s="116" t="s">
        <v>24</v>
      </c>
      <c r="D33" s="121" t="s">
        <v>5</v>
      </c>
      <c r="E33" s="115">
        <f>0.82 + 0.38</f>
        <v>1.2</v>
      </c>
      <c r="F33" s="99"/>
      <c r="G33" s="99"/>
      <c r="H33" s="99"/>
      <c r="I33" s="99"/>
      <c r="J33" s="99"/>
      <c r="K33" s="105"/>
      <c r="L33" s="99"/>
      <c r="M33" s="99"/>
      <c r="N33" s="99"/>
      <c r="O33" s="99"/>
      <c r="P33" s="99"/>
      <c r="Q33" s="105"/>
    </row>
    <row r="34" spans="1:17" x14ac:dyDescent="0.25">
      <c r="B34" s="103"/>
      <c r="C34" s="128" t="s">
        <v>7</v>
      </c>
      <c r="D34" s="129"/>
      <c r="E34" s="120">
        <f>SUM(E32:E33)</f>
        <v>2.36</v>
      </c>
      <c r="F34" s="130"/>
      <c r="G34" s="131"/>
      <c r="H34" s="89"/>
      <c r="I34" s="90"/>
      <c r="J34" s="91"/>
      <c r="K34" s="105"/>
      <c r="L34" s="99"/>
      <c r="M34" s="99"/>
      <c r="N34" s="99"/>
      <c r="O34" s="99"/>
      <c r="P34" s="99"/>
      <c r="Q34" s="105"/>
    </row>
    <row r="35" spans="1:17" x14ac:dyDescent="0.25">
      <c r="B35" s="103"/>
      <c r="C35" s="99"/>
      <c r="D35" s="99"/>
      <c r="E35" s="99"/>
      <c r="F35" s="130"/>
      <c r="G35" s="131"/>
      <c r="I35" s="92"/>
      <c r="J35" s="93"/>
      <c r="K35" s="105"/>
      <c r="L35" s="99"/>
      <c r="M35" s="99"/>
      <c r="N35" s="99"/>
      <c r="O35" s="99"/>
      <c r="P35" s="99"/>
      <c r="Q35" s="105"/>
    </row>
    <row r="36" spans="1:17" x14ac:dyDescent="0.25">
      <c r="B36" s="103"/>
      <c r="C36" s="132"/>
      <c r="D36" s="132"/>
      <c r="E36" s="133"/>
      <c r="F36" s="130"/>
      <c r="G36" s="131"/>
      <c r="H36" s="89"/>
      <c r="I36" s="95"/>
      <c r="J36" s="96"/>
      <c r="K36" s="105"/>
      <c r="L36" s="99"/>
      <c r="M36" s="99"/>
      <c r="N36" s="99"/>
      <c r="O36" s="99"/>
      <c r="P36" s="99"/>
      <c r="Q36" s="105"/>
    </row>
    <row r="37" spans="1:17" x14ac:dyDescent="0.25">
      <c r="B37" s="103"/>
      <c r="C37" s="134"/>
      <c r="D37" s="134"/>
      <c r="E37" s="135"/>
      <c r="F37" s="130"/>
      <c r="G37" s="131"/>
      <c r="H37" s="89"/>
      <c r="I37" s="92"/>
      <c r="J37" s="96"/>
      <c r="K37" s="105"/>
      <c r="L37" s="99"/>
      <c r="M37" s="99"/>
      <c r="N37" s="99"/>
      <c r="O37" s="99"/>
      <c r="P37" s="99"/>
      <c r="Q37" s="105"/>
    </row>
    <row r="38" spans="1:17" x14ac:dyDescent="0.25">
      <c r="B38" s="103"/>
      <c r="C38" s="134"/>
      <c r="D38" s="134"/>
      <c r="E38" s="135"/>
      <c r="F38" s="130"/>
      <c r="G38" s="131"/>
      <c r="H38" s="89"/>
      <c r="I38" s="92"/>
      <c r="J38" s="96"/>
      <c r="K38" s="105"/>
      <c r="L38" s="99"/>
      <c r="M38" s="136"/>
      <c r="N38" s="131"/>
      <c r="O38" s="99"/>
      <c r="P38" s="99"/>
      <c r="Q38" s="105"/>
    </row>
    <row r="39" spans="1:17" x14ac:dyDescent="0.25">
      <c r="B39" s="103"/>
      <c r="C39" s="137"/>
      <c r="D39" s="97"/>
      <c r="E39" s="138"/>
      <c r="F39" s="130"/>
      <c r="G39" s="131"/>
      <c r="H39" s="89"/>
      <c r="I39" s="97"/>
      <c r="J39" s="98"/>
      <c r="K39" s="105"/>
      <c r="L39" s="99"/>
      <c r="M39" s="139"/>
      <c r="N39" s="99"/>
      <c r="O39" s="99"/>
      <c r="P39" s="99"/>
      <c r="Q39" s="105"/>
    </row>
    <row r="40" spans="1:17" x14ac:dyDescent="0.25">
      <c r="B40" s="103"/>
      <c r="C40" s="140"/>
      <c r="D40" s="140"/>
      <c r="E40" s="141"/>
      <c r="F40" s="99"/>
      <c r="G40" s="99"/>
      <c r="H40" s="99"/>
      <c r="I40" s="97"/>
      <c r="J40" s="98"/>
      <c r="K40" s="105"/>
      <c r="L40" s="99"/>
      <c r="M40" s="99"/>
      <c r="N40" s="99"/>
      <c r="O40" s="99"/>
      <c r="P40" s="99"/>
      <c r="Q40" s="105"/>
    </row>
    <row r="41" spans="1:17" ht="15.75" thickBot="1" x14ac:dyDescent="0.3">
      <c r="B41" s="142"/>
      <c r="C41" s="143"/>
      <c r="D41" s="143"/>
      <c r="E41" s="144"/>
      <c r="F41" s="145"/>
      <c r="G41" s="145"/>
      <c r="H41" s="145"/>
      <c r="I41" s="145"/>
      <c r="J41" s="145"/>
      <c r="K41" s="146"/>
      <c r="L41" s="145"/>
      <c r="M41" s="145"/>
      <c r="N41" s="145"/>
      <c r="O41" s="145"/>
      <c r="P41" s="145"/>
      <c r="Q41" s="146"/>
    </row>
    <row r="42" spans="1:17" x14ac:dyDescent="0.25">
      <c r="A42" s="99"/>
      <c r="B42" s="100"/>
      <c r="C42" s="147"/>
      <c r="D42" s="147"/>
      <c r="E42" s="148"/>
      <c r="F42" s="149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2"/>
    </row>
    <row r="43" spans="1:17" x14ac:dyDescent="0.25">
      <c r="A43" s="99"/>
      <c r="B43" s="103"/>
      <c r="C43" s="104" t="s">
        <v>9</v>
      </c>
      <c r="D43" s="104"/>
      <c r="E43" s="104"/>
      <c r="F43" s="126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105"/>
    </row>
    <row r="44" spans="1:17" x14ac:dyDescent="0.25">
      <c r="A44" s="99"/>
      <c r="B44" s="103"/>
      <c r="C44" s="104"/>
      <c r="D44" s="104"/>
      <c r="E44" s="104"/>
      <c r="F44" s="126"/>
      <c r="G44" s="99"/>
      <c r="H44" s="140"/>
      <c r="I44" s="140"/>
      <c r="J44" s="141"/>
      <c r="K44" s="99"/>
      <c r="L44" s="99"/>
      <c r="M44" s="99"/>
      <c r="N44" s="99"/>
      <c r="O44" s="99"/>
      <c r="P44" s="99"/>
      <c r="Q44" s="105"/>
    </row>
    <row r="45" spans="1:17" x14ac:dyDescent="0.25">
      <c r="A45" s="99"/>
      <c r="B45" s="103"/>
      <c r="C45" s="108" t="s">
        <v>93</v>
      </c>
      <c r="D45" s="108"/>
      <c r="E45" s="107" t="s">
        <v>13</v>
      </c>
      <c r="F45" s="126"/>
      <c r="G45" s="99"/>
      <c r="H45" s="126" t="s">
        <v>101</v>
      </c>
      <c r="I45" s="126"/>
      <c r="J45" s="126"/>
      <c r="K45" s="99"/>
      <c r="L45" s="99"/>
      <c r="M45" s="99"/>
      <c r="N45" s="99"/>
      <c r="O45" s="99"/>
      <c r="P45" s="99"/>
      <c r="Q45" s="105"/>
    </row>
    <row r="46" spans="1:17" x14ac:dyDescent="0.25">
      <c r="A46" s="99"/>
      <c r="B46" s="103"/>
      <c r="C46" s="109" t="s">
        <v>40</v>
      </c>
      <c r="D46" s="109" t="s">
        <v>1</v>
      </c>
      <c r="E46" s="110" t="s">
        <v>0</v>
      </c>
      <c r="F46" s="126"/>
      <c r="G46" s="99"/>
      <c r="H46" s="106" t="s">
        <v>83</v>
      </c>
      <c r="I46" s="106"/>
      <c r="J46" s="107" t="s">
        <v>44</v>
      </c>
      <c r="K46" s="99"/>
      <c r="L46" s="99"/>
      <c r="M46" s="150"/>
      <c r="N46" s="150"/>
      <c r="O46" s="133"/>
      <c r="P46" s="99"/>
      <c r="Q46" s="105"/>
    </row>
    <row r="47" spans="1:17" x14ac:dyDescent="0.25">
      <c r="A47" s="99"/>
      <c r="B47" s="103"/>
      <c r="C47" s="111"/>
      <c r="D47" s="111"/>
      <c r="E47" s="110"/>
      <c r="F47" s="126"/>
      <c r="G47" s="99"/>
      <c r="H47" s="109" t="s">
        <v>12</v>
      </c>
      <c r="I47" s="109" t="s">
        <v>1</v>
      </c>
      <c r="J47" s="110" t="s">
        <v>0</v>
      </c>
      <c r="K47" s="99"/>
      <c r="L47" s="99"/>
      <c r="M47" s="134"/>
      <c r="N47" s="134"/>
      <c r="O47" s="135"/>
      <c r="P47" s="99"/>
      <c r="Q47" s="105"/>
    </row>
    <row r="48" spans="1:17" x14ac:dyDescent="0.25">
      <c r="A48" s="99"/>
      <c r="B48" s="103"/>
      <c r="C48" s="114" t="s">
        <v>19</v>
      </c>
      <c r="D48" s="114" t="s">
        <v>44</v>
      </c>
      <c r="E48" s="151">
        <f>6.84 + 4.3</f>
        <v>11.14</v>
      </c>
      <c r="F48" s="99"/>
      <c r="G48" s="99"/>
      <c r="H48" s="111"/>
      <c r="I48" s="111"/>
      <c r="J48" s="110"/>
      <c r="K48" s="99"/>
      <c r="L48" s="99"/>
      <c r="M48" s="134"/>
      <c r="N48" s="134"/>
      <c r="O48" s="135"/>
      <c r="P48" s="99"/>
      <c r="Q48" s="105"/>
    </row>
    <row r="49" spans="1:17" x14ac:dyDescent="0.25">
      <c r="A49" s="99"/>
      <c r="B49" s="103"/>
      <c r="C49" s="114" t="s">
        <v>19</v>
      </c>
      <c r="D49" s="114" t="s">
        <v>79</v>
      </c>
      <c r="E49" s="125">
        <v>11.88</v>
      </c>
      <c r="F49" s="99"/>
      <c r="G49" s="99"/>
      <c r="H49" s="114" t="s">
        <v>45</v>
      </c>
      <c r="I49" s="114" t="s">
        <v>46</v>
      </c>
      <c r="J49" s="115">
        <f>6.37 + 10.28 + 7.13</f>
        <v>23.779999999999998</v>
      </c>
      <c r="K49" s="99"/>
      <c r="L49" s="99"/>
      <c r="M49" s="97"/>
      <c r="N49" s="126"/>
      <c r="O49" s="98"/>
      <c r="P49" s="99"/>
      <c r="Q49" s="105"/>
    </row>
    <row r="50" spans="1:17" x14ac:dyDescent="0.25">
      <c r="B50" s="103"/>
      <c r="C50" s="114" t="s">
        <v>19</v>
      </c>
      <c r="D50" s="113" t="s">
        <v>42</v>
      </c>
      <c r="E50" s="151">
        <f>31.6 + 30 + 26.54 + 14.66 + 5.48</f>
        <v>108.28</v>
      </c>
      <c r="F50" s="99"/>
      <c r="G50" s="99"/>
      <c r="H50" s="116" t="s">
        <v>51</v>
      </c>
      <c r="I50" s="114"/>
      <c r="J50" s="112">
        <f>0.38 + 2.3 + 1.68 + 0.54 + 0.27 + 0.26</f>
        <v>5.43</v>
      </c>
      <c r="K50" s="99"/>
      <c r="L50" s="99"/>
      <c r="M50" s="152"/>
      <c r="N50" s="152"/>
      <c r="O50" s="141"/>
      <c r="P50" s="99"/>
      <c r="Q50" s="105"/>
    </row>
    <row r="51" spans="1:17" x14ac:dyDescent="0.25">
      <c r="B51" s="103"/>
      <c r="C51" s="112" t="s">
        <v>19</v>
      </c>
      <c r="D51" s="112" t="s">
        <v>63</v>
      </c>
      <c r="E51" s="125">
        <f>24.7 + 5.48</f>
        <v>30.18</v>
      </c>
      <c r="F51" s="99"/>
      <c r="G51" s="99"/>
      <c r="H51" s="116" t="s">
        <v>54</v>
      </c>
      <c r="I51" s="113"/>
      <c r="J51" s="112">
        <f>0.38 + 2.3 + 1.69 + 0.54 + 0.27 + 0.26</f>
        <v>5.4399999999999995</v>
      </c>
      <c r="K51" s="99"/>
      <c r="L51" s="99"/>
      <c r="M51" s="99"/>
      <c r="N51" s="99"/>
      <c r="O51" s="99"/>
      <c r="P51" s="99"/>
      <c r="Q51" s="105"/>
    </row>
    <row r="52" spans="1:17" x14ac:dyDescent="0.25">
      <c r="B52" s="103"/>
      <c r="C52" s="112" t="s">
        <v>19</v>
      </c>
      <c r="D52" s="112" t="s">
        <v>97</v>
      </c>
      <c r="E52" s="125">
        <v>6.56</v>
      </c>
      <c r="F52" s="99"/>
      <c r="G52" s="99"/>
      <c r="H52" s="112" t="s">
        <v>55</v>
      </c>
      <c r="I52" s="112" t="s">
        <v>56</v>
      </c>
      <c r="J52" s="112">
        <f>0.34 + 4.9 + 4.33 + 0.5 + 0.24 + 0.52</f>
        <v>10.83</v>
      </c>
      <c r="K52" s="99"/>
      <c r="L52" s="99"/>
      <c r="M52" s="99"/>
      <c r="N52" s="99"/>
      <c r="O52" s="99"/>
      <c r="P52" s="99"/>
      <c r="Q52" s="105"/>
    </row>
    <row r="53" spans="1:17" x14ac:dyDescent="0.25">
      <c r="B53" s="103"/>
      <c r="C53" s="112" t="s">
        <v>18</v>
      </c>
      <c r="D53" s="114" t="s">
        <v>44</v>
      </c>
      <c r="E53" s="125">
        <f>7.72 +  13.82</f>
        <v>21.54</v>
      </c>
      <c r="F53" s="99"/>
      <c r="G53" s="99"/>
      <c r="H53" s="112" t="s">
        <v>57</v>
      </c>
      <c r="I53" s="112" t="s">
        <v>58</v>
      </c>
      <c r="J53" s="112">
        <f>0.26 + 0.34 + 0.18 + 0.65</f>
        <v>1.4300000000000002</v>
      </c>
      <c r="K53" s="99"/>
      <c r="L53" s="99"/>
      <c r="M53" s="99"/>
      <c r="N53" s="99"/>
      <c r="O53" s="99"/>
      <c r="P53" s="99"/>
      <c r="Q53" s="105"/>
    </row>
    <row r="54" spans="1:17" x14ac:dyDescent="0.25">
      <c r="B54" s="103"/>
      <c r="C54" s="112" t="s">
        <v>18</v>
      </c>
      <c r="D54" s="122" t="s">
        <v>42</v>
      </c>
      <c r="E54" s="125">
        <f>7.24 + 4.52</f>
        <v>11.76</v>
      </c>
      <c r="F54" s="99"/>
      <c r="G54" s="99"/>
      <c r="H54" s="116" t="s">
        <v>23</v>
      </c>
      <c r="I54" s="113" t="s">
        <v>4</v>
      </c>
      <c r="J54" s="112">
        <f>1.66 + 7.4 + 2.38 + 1.18</f>
        <v>12.620000000000001</v>
      </c>
      <c r="K54" s="99"/>
      <c r="L54" s="99"/>
      <c r="M54" s="99"/>
      <c r="N54" s="99"/>
      <c r="O54" s="99"/>
      <c r="P54" s="99"/>
      <c r="Q54" s="105"/>
    </row>
    <row r="55" spans="1:17" x14ac:dyDescent="0.25">
      <c r="B55" s="103"/>
      <c r="C55" s="112" t="s">
        <v>18</v>
      </c>
      <c r="D55" s="112" t="s">
        <v>43</v>
      </c>
      <c r="E55" s="125">
        <v>4.76</v>
      </c>
      <c r="F55" s="99"/>
      <c r="G55" s="99"/>
      <c r="H55" s="112" t="s">
        <v>22</v>
      </c>
      <c r="I55" s="112" t="s">
        <v>2</v>
      </c>
      <c r="J55" s="112"/>
      <c r="K55" s="99"/>
      <c r="L55" s="99"/>
      <c r="M55" s="99"/>
      <c r="N55" s="99"/>
      <c r="O55" s="99"/>
      <c r="P55" s="99"/>
      <c r="Q55" s="105"/>
    </row>
    <row r="56" spans="1:17" x14ac:dyDescent="0.25">
      <c r="B56" s="103"/>
      <c r="C56" s="113" t="s">
        <v>29</v>
      </c>
      <c r="D56" s="113" t="s">
        <v>41</v>
      </c>
      <c r="E56" s="125">
        <f>5.26 + 2.62</f>
        <v>7.88</v>
      </c>
      <c r="F56" s="99"/>
      <c r="G56" s="99"/>
      <c r="H56" s="114" t="s">
        <v>21</v>
      </c>
      <c r="I56" s="122" t="s">
        <v>3</v>
      </c>
      <c r="J56" s="112">
        <f>0.66 + 6.44 + 0.96 + 0.48 + 2</f>
        <v>10.540000000000001</v>
      </c>
      <c r="K56" s="99"/>
      <c r="L56" s="99"/>
      <c r="M56" s="99"/>
      <c r="N56" s="99"/>
      <c r="O56" s="99"/>
      <c r="P56" s="99"/>
      <c r="Q56" s="105"/>
    </row>
    <row r="57" spans="1:17" x14ac:dyDescent="0.25">
      <c r="B57" s="103"/>
      <c r="C57" s="113" t="s">
        <v>20</v>
      </c>
      <c r="D57" s="113" t="s">
        <v>50</v>
      </c>
      <c r="E57" s="125">
        <f>5.56 + 3.94</f>
        <v>9.5</v>
      </c>
      <c r="F57" s="99"/>
      <c r="G57" s="99"/>
      <c r="H57" s="113" t="s">
        <v>17</v>
      </c>
      <c r="I57" s="153"/>
      <c r="J57" s="112">
        <f>1.09 + 1.06 + 1.06</f>
        <v>3.2100000000000004</v>
      </c>
      <c r="K57" s="99"/>
      <c r="L57" s="99"/>
      <c r="M57" s="99" t="s">
        <v>103</v>
      </c>
      <c r="N57" s="99"/>
      <c r="O57" s="99"/>
      <c r="P57" s="99"/>
      <c r="Q57" s="105"/>
    </row>
    <row r="58" spans="1:17" x14ac:dyDescent="0.25">
      <c r="B58" s="103"/>
      <c r="C58" s="113" t="s">
        <v>20</v>
      </c>
      <c r="D58" s="113" t="s">
        <v>80</v>
      </c>
      <c r="E58" s="125">
        <v>2.48</v>
      </c>
      <c r="F58" s="99"/>
      <c r="G58" s="99"/>
      <c r="H58" s="118" t="s">
        <v>7</v>
      </c>
      <c r="I58" s="119"/>
      <c r="J58" s="120">
        <f>SUM(J49:J57)</f>
        <v>73.28</v>
      </c>
      <c r="K58" s="99"/>
      <c r="L58" s="99"/>
      <c r="M58" s="106" t="s">
        <v>102</v>
      </c>
      <c r="N58" s="106"/>
      <c r="O58" s="107" t="s">
        <v>97</v>
      </c>
      <c r="P58" s="99"/>
      <c r="Q58" s="105"/>
    </row>
    <row r="59" spans="1:17" x14ac:dyDescent="0.25">
      <c r="B59" s="103"/>
      <c r="C59" s="112" t="s">
        <v>78</v>
      </c>
      <c r="D59" s="112" t="s">
        <v>86</v>
      </c>
      <c r="E59" s="125">
        <f>7.3 + 6.22</f>
        <v>13.52</v>
      </c>
      <c r="F59" s="99"/>
      <c r="G59" s="99"/>
      <c r="H59" s="99"/>
      <c r="I59" s="99"/>
      <c r="J59" s="99"/>
      <c r="K59" s="99"/>
      <c r="L59" s="99"/>
      <c r="M59" s="154" t="s">
        <v>12</v>
      </c>
      <c r="N59" s="154" t="s">
        <v>1</v>
      </c>
      <c r="O59" s="155" t="s">
        <v>0</v>
      </c>
      <c r="P59" s="99"/>
      <c r="Q59" s="105"/>
    </row>
    <row r="60" spans="1:17" x14ac:dyDescent="0.25">
      <c r="B60" s="103"/>
      <c r="C60" s="114" t="s">
        <v>45</v>
      </c>
      <c r="D60" s="114" t="s">
        <v>94</v>
      </c>
      <c r="E60" s="125">
        <f>5 + 5.28</f>
        <v>10.280000000000001</v>
      </c>
      <c r="F60" s="99"/>
      <c r="G60" s="99"/>
      <c r="H60" s="99"/>
      <c r="I60" s="99"/>
      <c r="J60" s="99"/>
      <c r="K60" s="99"/>
      <c r="L60" s="99"/>
      <c r="M60" s="156"/>
      <c r="N60" s="156"/>
      <c r="O60" s="157"/>
      <c r="P60" s="99"/>
      <c r="Q60" s="105"/>
    </row>
    <row r="61" spans="1:17" x14ac:dyDescent="0.25">
      <c r="B61" s="103"/>
      <c r="C61" s="114" t="s">
        <v>95</v>
      </c>
      <c r="D61" s="114" t="s">
        <v>96</v>
      </c>
      <c r="E61" s="151">
        <v>4.18</v>
      </c>
      <c r="F61" s="99"/>
      <c r="G61" s="99"/>
      <c r="H61" s="99"/>
      <c r="I61" s="99"/>
      <c r="J61" s="99"/>
      <c r="K61" s="99"/>
      <c r="L61" s="99"/>
      <c r="M61" s="114" t="s">
        <v>95</v>
      </c>
      <c r="N61" s="114" t="s">
        <v>46</v>
      </c>
      <c r="O61" s="115">
        <f>4.18 + 3.3</f>
        <v>7.4799999999999995</v>
      </c>
      <c r="P61" s="99"/>
      <c r="Q61" s="105"/>
    </row>
    <row r="62" spans="1:17" x14ac:dyDescent="0.25">
      <c r="B62" s="103"/>
      <c r="C62" s="113" t="s">
        <v>17</v>
      </c>
      <c r="D62" s="114" t="s">
        <v>44</v>
      </c>
      <c r="E62" s="151">
        <v>1.06</v>
      </c>
      <c r="F62" s="99"/>
      <c r="G62" s="99"/>
      <c r="H62" s="99"/>
      <c r="I62" s="99"/>
      <c r="J62" s="99"/>
      <c r="K62" s="99"/>
      <c r="L62" s="99"/>
      <c r="M62" s="116" t="s">
        <v>66</v>
      </c>
      <c r="N62" s="114" t="s">
        <v>75</v>
      </c>
      <c r="O62" s="112">
        <v>0.54</v>
      </c>
      <c r="P62" s="99"/>
      <c r="Q62" s="105"/>
    </row>
    <row r="63" spans="1:17" x14ac:dyDescent="0.25">
      <c r="B63" s="103"/>
      <c r="C63" s="118" t="s">
        <v>7</v>
      </c>
      <c r="D63" s="119"/>
      <c r="E63" s="124">
        <f>SUM(E48:E62)</f>
        <v>255</v>
      </c>
      <c r="F63" s="99"/>
      <c r="G63" s="99"/>
      <c r="H63" s="99"/>
      <c r="I63" s="99"/>
      <c r="J63" s="99"/>
      <c r="K63" s="99"/>
      <c r="L63" s="99"/>
      <c r="M63" s="114" t="s">
        <v>98</v>
      </c>
      <c r="N63" s="112" t="s">
        <v>99</v>
      </c>
      <c r="O63" s="112">
        <v>0.28000000000000003</v>
      </c>
      <c r="P63" s="99"/>
      <c r="Q63" s="105"/>
    </row>
    <row r="64" spans="1:17" x14ac:dyDescent="0.25">
      <c r="B64" s="103"/>
      <c r="C64" s="158"/>
      <c r="D64" s="158"/>
      <c r="E64" s="141"/>
      <c r="F64" s="99"/>
      <c r="G64" s="99"/>
      <c r="H64" s="99"/>
      <c r="I64" s="99"/>
      <c r="J64" s="99"/>
      <c r="K64" s="99"/>
      <c r="L64" s="99"/>
      <c r="M64" s="114" t="s">
        <v>100</v>
      </c>
      <c r="N64" s="112" t="s">
        <v>84</v>
      </c>
      <c r="O64" s="112">
        <v>0.2</v>
      </c>
      <c r="P64" s="99"/>
      <c r="Q64" s="105"/>
    </row>
    <row r="65" spans="2:17" x14ac:dyDescent="0.25">
      <c r="B65" s="103"/>
      <c r="C65" s="158"/>
      <c r="D65" s="158"/>
      <c r="E65" s="141"/>
      <c r="F65" s="99"/>
      <c r="G65" s="99"/>
      <c r="H65" s="99"/>
      <c r="I65" s="99"/>
      <c r="J65" s="99"/>
      <c r="K65" s="99"/>
      <c r="L65" s="99"/>
      <c r="M65" s="113" t="s">
        <v>25</v>
      </c>
      <c r="N65" s="112" t="s">
        <v>77</v>
      </c>
      <c r="O65" s="112">
        <v>2.2400000000000002</v>
      </c>
      <c r="P65" s="99"/>
      <c r="Q65" s="105"/>
    </row>
    <row r="66" spans="2:17" x14ac:dyDescent="0.25">
      <c r="B66" s="103"/>
      <c r="C66" s="158"/>
      <c r="D66" s="158"/>
      <c r="E66" s="141"/>
      <c r="F66" s="99"/>
      <c r="G66" s="99"/>
      <c r="H66" s="99"/>
      <c r="I66" s="99"/>
      <c r="J66" s="99"/>
      <c r="K66" s="99"/>
      <c r="L66" s="99"/>
      <c r="M66" s="118" t="s">
        <v>7</v>
      </c>
      <c r="N66" s="119"/>
      <c r="O66" s="120">
        <f>SUM(O61:O65)</f>
        <v>10.739999999999998</v>
      </c>
      <c r="P66" s="99"/>
      <c r="Q66" s="105"/>
    </row>
    <row r="67" spans="2:17" x14ac:dyDescent="0.25">
      <c r="B67" s="103"/>
      <c r="C67" s="99" t="s">
        <v>104</v>
      </c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105"/>
    </row>
    <row r="68" spans="2:17" x14ac:dyDescent="0.25">
      <c r="B68" s="103"/>
      <c r="C68" s="106" t="s">
        <v>37</v>
      </c>
      <c r="D68" s="106"/>
      <c r="E68" s="107" t="s">
        <v>42</v>
      </c>
      <c r="F68" s="99"/>
      <c r="G68" s="99"/>
      <c r="H68" s="99"/>
      <c r="I68" s="99"/>
      <c r="J68" s="99"/>
      <c r="K68" s="99"/>
      <c r="L68" s="99"/>
      <c r="M68" s="99" t="s">
        <v>105</v>
      </c>
      <c r="N68" s="99"/>
      <c r="O68" s="99"/>
      <c r="P68" s="99"/>
      <c r="Q68" s="105"/>
    </row>
    <row r="69" spans="2:17" x14ac:dyDescent="0.25">
      <c r="B69" s="103"/>
      <c r="C69" s="109" t="s">
        <v>12</v>
      </c>
      <c r="D69" s="109" t="s">
        <v>1</v>
      </c>
      <c r="E69" s="110" t="s">
        <v>0</v>
      </c>
      <c r="F69" s="99"/>
      <c r="G69" s="99"/>
      <c r="H69" s="99"/>
      <c r="I69" s="99"/>
      <c r="J69" s="99"/>
      <c r="K69" s="99"/>
      <c r="L69" s="99"/>
      <c r="M69" s="106" t="s">
        <v>62</v>
      </c>
      <c r="N69" s="106"/>
      <c r="O69" s="107" t="s">
        <v>63</v>
      </c>
      <c r="P69" s="99"/>
      <c r="Q69" s="105"/>
    </row>
    <row r="70" spans="2:17" x14ac:dyDescent="0.25">
      <c r="B70" s="103"/>
      <c r="C70" s="111"/>
      <c r="D70" s="111"/>
      <c r="E70" s="110"/>
      <c r="F70" s="99"/>
      <c r="G70" s="99"/>
      <c r="H70" s="99"/>
      <c r="I70" s="99"/>
      <c r="J70" s="99"/>
      <c r="K70" s="99"/>
      <c r="L70" s="99"/>
      <c r="M70" s="109" t="s">
        <v>12</v>
      </c>
      <c r="N70" s="109" t="s">
        <v>1</v>
      </c>
      <c r="O70" s="110" t="s">
        <v>0</v>
      </c>
      <c r="P70" s="99"/>
      <c r="Q70" s="105"/>
    </row>
    <row r="71" spans="2:17" x14ac:dyDescent="0.25">
      <c r="B71" s="103"/>
      <c r="C71" s="114" t="s">
        <v>78</v>
      </c>
      <c r="D71" s="114" t="s">
        <v>46</v>
      </c>
      <c r="E71" s="115">
        <f>48.86 + 13.52</f>
        <v>62.379999999999995</v>
      </c>
      <c r="F71" s="99"/>
      <c r="G71" s="99"/>
      <c r="H71" s="99"/>
      <c r="I71" s="99"/>
      <c r="J71" s="99"/>
      <c r="K71" s="99"/>
      <c r="L71" s="99"/>
      <c r="M71" s="111"/>
      <c r="N71" s="111"/>
      <c r="O71" s="110"/>
      <c r="P71" s="99"/>
      <c r="Q71" s="105"/>
    </row>
    <row r="72" spans="2:17" x14ac:dyDescent="0.25">
      <c r="B72" s="103"/>
      <c r="C72" s="116" t="s">
        <v>66</v>
      </c>
      <c r="D72" s="114" t="s">
        <v>75</v>
      </c>
      <c r="E72" s="112">
        <f>7.86 + 2.72</f>
        <v>10.58</v>
      </c>
      <c r="F72" s="99"/>
      <c r="G72" s="99"/>
      <c r="H72" s="99"/>
      <c r="I72" s="99"/>
      <c r="J72" s="99"/>
      <c r="K72" s="99"/>
      <c r="L72" s="99"/>
      <c r="M72" s="114" t="s">
        <v>64</v>
      </c>
      <c r="N72" s="114" t="s">
        <v>46</v>
      </c>
      <c r="O72" s="115">
        <v>13.8</v>
      </c>
      <c r="P72" s="99"/>
      <c r="Q72" s="105"/>
    </row>
    <row r="73" spans="2:17" x14ac:dyDescent="0.25">
      <c r="B73" s="103"/>
      <c r="C73" s="116" t="s">
        <v>67</v>
      </c>
      <c r="D73" s="113" t="s">
        <v>76</v>
      </c>
      <c r="E73" s="112">
        <v>0.5</v>
      </c>
      <c r="F73" s="99"/>
      <c r="G73" s="99"/>
      <c r="H73" s="89"/>
      <c r="I73" s="90"/>
      <c r="J73" s="91"/>
      <c r="K73" s="99"/>
      <c r="L73" s="99"/>
      <c r="M73" s="116" t="s">
        <v>65</v>
      </c>
      <c r="N73" s="114" t="s">
        <v>46</v>
      </c>
      <c r="O73" s="112">
        <f>3.81 + 2.48 + 1.91</f>
        <v>8.1999999999999993</v>
      </c>
      <c r="P73" s="99"/>
      <c r="Q73" s="105"/>
    </row>
    <row r="74" spans="2:17" x14ac:dyDescent="0.25">
      <c r="B74" s="103"/>
      <c r="C74" s="114" t="s">
        <v>72</v>
      </c>
      <c r="D74" s="122"/>
      <c r="E74" s="112">
        <v>4</v>
      </c>
      <c r="F74" s="99"/>
      <c r="G74" s="99"/>
      <c r="I74" s="94"/>
      <c r="J74" s="93"/>
      <c r="K74" s="99"/>
      <c r="L74" s="99"/>
      <c r="M74" s="116" t="s">
        <v>22</v>
      </c>
      <c r="N74" s="113" t="s">
        <v>2</v>
      </c>
      <c r="O74" s="112">
        <v>6.89</v>
      </c>
      <c r="P74" s="99"/>
      <c r="Q74" s="105"/>
    </row>
    <row r="75" spans="2:17" x14ac:dyDescent="0.25">
      <c r="B75" s="103"/>
      <c r="C75" s="114" t="s">
        <v>73</v>
      </c>
      <c r="D75" s="122" t="s">
        <v>84</v>
      </c>
      <c r="E75" s="112">
        <v>2.6</v>
      </c>
      <c r="F75" s="99"/>
      <c r="G75" s="99"/>
      <c r="H75" s="89"/>
      <c r="I75" s="94"/>
      <c r="J75" s="96"/>
      <c r="K75" s="99"/>
      <c r="L75" s="99"/>
      <c r="M75" s="112" t="s">
        <v>24</v>
      </c>
      <c r="N75" s="112" t="s">
        <v>5</v>
      </c>
      <c r="O75" s="112">
        <f>5.68 + 2.85</f>
        <v>8.5299999999999994</v>
      </c>
      <c r="P75" s="99"/>
      <c r="Q75" s="105"/>
    </row>
    <row r="76" spans="2:17" x14ac:dyDescent="0.25">
      <c r="B76" s="103"/>
      <c r="C76" s="113" t="s">
        <v>25</v>
      </c>
      <c r="D76" s="112" t="s">
        <v>77</v>
      </c>
      <c r="E76" s="112">
        <f>44.46 + 5.16 + 3.88</f>
        <v>53.500000000000007</v>
      </c>
      <c r="F76" s="99"/>
      <c r="G76" s="99"/>
      <c r="H76" s="89"/>
      <c r="I76" s="94"/>
      <c r="J76" s="96"/>
      <c r="K76" s="99"/>
      <c r="L76" s="99"/>
      <c r="M76" s="118" t="s">
        <v>7</v>
      </c>
      <c r="N76" s="119"/>
      <c r="O76" s="124">
        <f>SUM(O72:O75)</f>
        <v>37.42</v>
      </c>
      <c r="P76" s="99"/>
      <c r="Q76" s="105"/>
    </row>
    <row r="77" spans="2:17" x14ac:dyDescent="0.25">
      <c r="B77" s="103"/>
      <c r="C77" s="128" t="s">
        <v>7</v>
      </c>
      <c r="D77" s="129"/>
      <c r="E77" s="120">
        <f>SUM(E71:E76)</f>
        <v>133.56</v>
      </c>
      <c r="F77" s="99"/>
      <c r="G77" s="99"/>
      <c r="H77" s="89"/>
      <c r="I77" s="94"/>
      <c r="J77" s="96"/>
      <c r="K77" s="99"/>
      <c r="L77" s="99"/>
      <c r="M77" s="99"/>
      <c r="N77" s="99"/>
      <c r="O77" s="99"/>
      <c r="P77" s="99"/>
      <c r="Q77" s="105"/>
    </row>
    <row r="78" spans="2:17" x14ac:dyDescent="0.25">
      <c r="B78" s="103"/>
      <c r="C78" s="99"/>
      <c r="D78" s="99"/>
      <c r="E78" s="99"/>
      <c r="F78" s="99"/>
      <c r="G78" s="99"/>
      <c r="H78" s="89"/>
      <c r="I78" s="97"/>
      <c r="J78" s="98"/>
      <c r="K78" s="99"/>
      <c r="L78" s="99"/>
      <c r="M78" s="99"/>
      <c r="N78" s="99"/>
      <c r="O78" s="99"/>
      <c r="P78" s="99"/>
      <c r="Q78" s="105"/>
    </row>
    <row r="79" spans="2:17" x14ac:dyDescent="0.25">
      <c r="B79" s="103"/>
      <c r="C79" s="99"/>
      <c r="D79" s="99"/>
      <c r="E79" s="99"/>
      <c r="F79" s="99"/>
      <c r="G79" s="99"/>
      <c r="H79" s="99"/>
      <c r="I79" s="97"/>
      <c r="J79" s="98"/>
      <c r="K79" s="99"/>
      <c r="L79" s="99"/>
      <c r="M79" s="99"/>
      <c r="N79" s="99"/>
      <c r="O79" s="99"/>
      <c r="P79" s="99"/>
      <c r="Q79" s="105"/>
    </row>
    <row r="80" spans="2:17" x14ac:dyDescent="0.25">
      <c r="B80" s="103"/>
      <c r="C80" s="99"/>
      <c r="D80" s="99"/>
      <c r="E80" s="99"/>
      <c r="F80" s="99"/>
      <c r="G80" s="99"/>
      <c r="K80" s="99"/>
      <c r="L80" s="99"/>
      <c r="M80" s="99"/>
      <c r="N80" s="99"/>
      <c r="O80" s="99"/>
      <c r="P80" s="99"/>
      <c r="Q80" s="105"/>
    </row>
    <row r="81" spans="2:17" x14ac:dyDescent="0.25">
      <c r="B81" s="103"/>
      <c r="C81" s="99"/>
      <c r="D81" s="99"/>
      <c r="E81" s="99"/>
      <c r="F81" s="89"/>
      <c r="G81" s="159"/>
      <c r="H81" s="160"/>
      <c r="K81" s="99"/>
      <c r="L81" s="99"/>
      <c r="M81" s="99"/>
      <c r="N81" s="99"/>
      <c r="O81" s="99"/>
      <c r="P81" s="99"/>
      <c r="Q81" s="105"/>
    </row>
    <row r="82" spans="2:17" x14ac:dyDescent="0.25">
      <c r="B82" s="103"/>
      <c r="C82" s="99"/>
      <c r="D82" s="99"/>
      <c r="E82" s="99"/>
      <c r="F82" s="89"/>
      <c r="G82" s="159"/>
      <c r="H82" s="160"/>
      <c r="K82" s="99"/>
      <c r="L82" s="99"/>
      <c r="M82" s="99"/>
      <c r="N82" s="99"/>
      <c r="O82" s="99"/>
      <c r="P82" s="99"/>
      <c r="Q82" s="105"/>
    </row>
    <row r="83" spans="2:17" x14ac:dyDescent="0.25">
      <c r="B83" s="103"/>
      <c r="C83" s="99"/>
      <c r="D83" s="99"/>
      <c r="E83" s="99"/>
      <c r="F83" s="89"/>
      <c r="G83" s="159"/>
      <c r="H83" s="160"/>
      <c r="I83" s="99"/>
      <c r="J83" s="99"/>
      <c r="K83" s="99"/>
      <c r="L83" s="99"/>
      <c r="M83" s="99"/>
      <c r="N83" s="99"/>
      <c r="O83" s="99"/>
      <c r="P83" s="99"/>
      <c r="Q83" s="105"/>
    </row>
    <row r="84" spans="2:17" x14ac:dyDescent="0.25">
      <c r="B84" s="103"/>
      <c r="C84" s="99"/>
      <c r="D84" s="99"/>
      <c r="E84" s="99"/>
      <c r="F84" s="161"/>
      <c r="G84" s="159"/>
      <c r="H84" s="160"/>
      <c r="I84" s="99"/>
      <c r="J84" s="99"/>
      <c r="K84" s="99"/>
      <c r="L84" s="99"/>
      <c r="M84" s="99"/>
      <c r="N84" s="99"/>
      <c r="O84" s="99"/>
      <c r="P84" s="99"/>
      <c r="Q84" s="105"/>
    </row>
    <row r="85" spans="2:17" ht="15.75" thickBot="1" x14ac:dyDescent="0.3">
      <c r="B85" s="142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6"/>
    </row>
  </sheetData>
  <mergeCells count="57">
    <mergeCell ref="O59:O60"/>
    <mergeCell ref="O70:O71"/>
    <mergeCell ref="C77:D77"/>
    <mergeCell ref="M76:N76"/>
    <mergeCell ref="C63:D63"/>
    <mergeCell ref="C69:C70"/>
    <mergeCell ref="D69:D70"/>
    <mergeCell ref="E69:E70"/>
    <mergeCell ref="M69:N69"/>
    <mergeCell ref="M70:M71"/>
    <mergeCell ref="N70:N71"/>
    <mergeCell ref="M66:N66"/>
    <mergeCell ref="M59:M60"/>
    <mergeCell ref="N59:N60"/>
    <mergeCell ref="C43:E44"/>
    <mergeCell ref="H44:I44"/>
    <mergeCell ref="C68:D68"/>
    <mergeCell ref="J47:J48"/>
    <mergeCell ref="C36:D36"/>
    <mergeCell ref="C40:D40"/>
    <mergeCell ref="H58:I58"/>
    <mergeCell ref="M58:N58"/>
    <mergeCell ref="C46:C47"/>
    <mergeCell ref="D46:D47"/>
    <mergeCell ref="E46:E47"/>
    <mergeCell ref="H46:I46"/>
    <mergeCell ref="H47:H48"/>
    <mergeCell ref="I47:I48"/>
    <mergeCell ref="P20:P21"/>
    <mergeCell ref="C45:D45"/>
    <mergeCell ref="C25:D25"/>
    <mergeCell ref="H25:I25"/>
    <mergeCell ref="C29:D29"/>
    <mergeCell ref="H26:H27"/>
    <mergeCell ref="I26:I27"/>
    <mergeCell ref="C30:C31"/>
    <mergeCell ref="D30:D31"/>
    <mergeCell ref="E30:E31"/>
    <mergeCell ref="M28:N28"/>
    <mergeCell ref="H29:I29"/>
    <mergeCell ref="C34:D34"/>
    <mergeCell ref="J26:J27"/>
    <mergeCell ref="H21:I21"/>
    <mergeCell ref="C15:E16"/>
    <mergeCell ref="C17:D17"/>
    <mergeCell ref="M17:O18"/>
    <mergeCell ref="C18:C19"/>
    <mergeCell ref="D18:D19"/>
    <mergeCell ref="E18:E19"/>
    <mergeCell ref="H16:I16"/>
    <mergeCell ref="H17:H18"/>
    <mergeCell ref="I17:I18"/>
    <mergeCell ref="J17:J18"/>
    <mergeCell ref="M19:N19"/>
    <mergeCell ref="M20:M21"/>
    <mergeCell ref="N20:N21"/>
    <mergeCell ref="O20:O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2024-01-06T02:17:35Z</dcterms:modified>
</cp:coreProperties>
</file>