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34" activeTab="1"/>
  </bookViews>
  <sheets>
    <sheet name="28+28" sheetId="1" r:id="rId1"/>
    <sheet name="28+24" sheetId="2" r:id="rId2"/>
    <sheet name="MM38" sheetId="3" r:id="rId3"/>
    <sheet name="MK8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44525"/>
</workbook>
</file>

<file path=xl/calcChain.xml><?xml version="1.0" encoding="utf-8"?>
<calcChain xmlns="http://schemas.openxmlformats.org/spreadsheetml/2006/main">
  <c r="P4" i="2" l="1"/>
  <c r="P6" i="2"/>
  <c r="O6" i="2"/>
  <c r="O4" i="2"/>
  <c r="N6" i="2"/>
  <c r="N4" i="2"/>
  <c r="K6" i="2"/>
  <c r="K4" i="2"/>
  <c r="J6" i="2"/>
  <c r="J4" i="2"/>
  <c r="I6" i="2"/>
  <c r="I4" i="2"/>
  <c r="H4" i="2"/>
  <c r="H6" i="2"/>
  <c r="G6" i="2" l="1"/>
  <c r="G4" i="2"/>
  <c r="D6" i="2"/>
  <c r="R24" i="3" l="1"/>
  <c r="Q24" i="3"/>
  <c r="R18" i="3"/>
  <c r="Q18" i="3"/>
  <c r="R16" i="3"/>
  <c r="R14" i="3"/>
  <c r="R12" i="3"/>
  <c r="Q16" i="3"/>
  <c r="Q14" i="3"/>
  <c r="Q12" i="3"/>
  <c r="R6" i="3"/>
  <c r="R4" i="3"/>
  <c r="Q6" i="3"/>
  <c r="Q4" i="3"/>
  <c r="R22" i="4"/>
  <c r="R16" i="4"/>
  <c r="R12" i="4"/>
  <c r="R14" i="4"/>
  <c r="R6" i="4"/>
  <c r="R4" i="4"/>
  <c r="Q16" i="4"/>
  <c r="Q14" i="4"/>
  <c r="Q12" i="4"/>
  <c r="Q6" i="4"/>
  <c r="Q4" i="4"/>
  <c r="D4" i="2" l="1"/>
  <c r="P24" i="3" l="1"/>
  <c r="P18" i="3" l="1"/>
  <c r="P16" i="3"/>
  <c r="P14" i="3"/>
  <c r="P12" i="3"/>
  <c r="P6" i="3"/>
  <c r="P4" i="3"/>
  <c r="P16" i="4"/>
  <c r="P14" i="4"/>
  <c r="P12" i="4"/>
  <c r="P6" i="4"/>
  <c r="P4" i="4"/>
  <c r="AH34" i="2" l="1"/>
  <c r="AH32" i="2"/>
  <c r="AH30" i="2"/>
  <c r="AH24" i="2"/>
  <c r="AH18" i="2"/>
  <c r="AH16" i="2"/>
  <c r="AH14" i="2"/>
  <c r="AH12" i="2"/>
  <c r="AH6" i="2"/>
  <c r="AH4" i="2"/>
  <c r="O24" i="3"/>
  <c r="N24" i="3"/>
  <c r="K24" i="3"/>
  <c r="J24" i="3"/>
  <c r="I24" i="3"/>
  <c r="H24" i="3"/>
  <c r="G24" i="3"/>
  <c r="D24" i="3"/>
  <c r="O18" i="3"/>
  <c r="O16" i="3"/>
  <c r="O14" i="3"/>
  <c r="O12" i="3"/>
  <c r="N18" i="3"/>
  <c r="N16" i="3"/>
  <c r="N14" i="3"/>
  <c r="N12" i="3"/>
  <c r="K18" i="3"/>
  <c r="K16" i="3"/>
  <c r="K14" i="3"/>
  <c r="K12" i="3"/>
  <c r="J18" i="3"/>
  <c r="J16" i="3"/>
  <c r="J14" i="3"/>
  <c r="J12" i="3"/>
  <c r="I18" i="3"/>
  <c r="I16" i="3"/>
  <c r="I14" i="3"/>
  <c r="I12" i="3"/>
  <c r="H18" i="3"/>
  <c r="H16" i="3"/>
  <c r="H14" i="3"/>
  <c r="H12" i="3"/>
  <c r="G18" i="3"/>
  <c r="G16" i="3"/>
  <c r="G14" i="3"/>
  <c r="G12" i="3"/>
  <c r="D18" i="3"/>
  <c r="D16" i="3"/>
  <c r="D14" i="3"/>
  <c r="D12" i="3"/>
  <c r="D12" i="4"/>
  <c r="D4" i="3" l="1"/>
  <c r="O6" i="3"/>
  <c r="O4" i="3"/>
  <c r="O16" i="4"/>
  <c r="O14" i="4"/>
  <c r="O12" i="4"/>
  <c r="O6" i="4"/>
  <c r="O4" i="4"/>
  <c r="N16" i="4" l="1"/>
  <c r="N14" i="4"/>
  <c r="N12" i="4"/>
  <c r="K16" i="4"/>
  <c r="K14" i="4"/>
  <c r="K12" i="4"/>
  <c r="J16" i="4"/>
  <c r="J14" i="4"/>
  <c r="J12" i="4"/>
  <c r="I16" i="4"/>
  <c r="I14" i="4"/>
  <c r="I12" i="4"/>
  <c r="H16" i="4"/>
  <c r="H14" i="4"/>
  <c r="H12" i="4"/>
  <c r="G16" i="4"/>
  <c r="G14" i="4"/>
  <c r="G12" i="4"/>
  <c r="D16" i="4"/>
  <c r="D14" i="4"/>
  <c r="D4" i="4"/>
  <c r="N6" i="4" l="1"/>
  <c r="N4" i="4"/>
  <c r="K6" i="4"/>
  <c r="K4" i="4"/>
  <c r="J6" i="4"/>
  <c r="J4" i="4"/>
  <c r="I6" i="4"/>
  <c r="I4" i="4"/>
  <c r="H6" i="4"/>
  <c r="H4" i="4"/>
  <c r="G6" i="4"/>
  <c r="G4" i="4"/>
  <c r="D6" i="4"/>
  <c r="N6" i="3"/>
  <c r="N4" i="3"/>
  <c r="K6" i="3"/>
  <c r="K4" i="3"/>
  <c r="J6" i="3"/>
  <c r="J4" i="3"/>
  <c r="I6" i="3"/>
  <c r="I4" i="3"/>
  <c r="H6" i="3"/>
  <c r="H4" i="3"/>
  <c r="G6" i="3"/>
  <c r="G4" i="3"/>
  <c r="D6" i="3"/>
  <c r="AI22" i="4" l="1"/>
  <c r="AI16" i="4"/>
  <c r="AI4" i="4"/>
  <c r="AI14" i="4" l="1"/>
  <c r="AI6" i="4"/>
  <c r="AI12" i="4"/>
  <c r="AI6" i="3" l="1"/>
  <c r="AI24" i="3"/>
  <c r="AI18" i="3"/>
  <c r="AI16" i="3"/>
  <c r="AI14" i="3"/>
  <c r="AI12" i="3"/>
  <c r="AI4" i="3" l="1"/>
  <c r="AH34" i="1"/>
  <c r="AH32" i="1"/>
  <c r="AH30" i="1"/>
  <c r="AH24" i="1"/>
  <c r="AH18" i="1"/>
  <c r="AH16" i="1"/>
  <c r="AH14" i="1"/>
  <c r="AH12" i="1"/>
  <c r="AH4" i="1" l="1"/>
  <c r="AH6" i="1"/>
</calcChain>
</file>

<file path=xl/sharedStrings.xml><?xml version="1.0" encoding="utf-8"?>
<sst xmlns="http://schemas.openxmlformats.org/spreadsheetml/2006/main" count="201" uniqueCount="44">
  <si>
    <t>STRANDING</t>
  </si>
  <si>
    <t>NO MESIN</t>
  </si>
  <si>
    <t>SPESIFIKASI</t>
  </si>
  <si>
    <t>TANGGAL</t>
  </si>
  <si>
    <t>SD-4001</t>
  </si>
  <si>
    <t>SD-3005</t>
  </si>
  <si>
    <t>EXTRUSION</t>
  </si>
  <si>
    <t>EX-3501</t>
  </si>
  <si>
    <t>EX-3502</t>
  </si>
  <si>
    <t>PUTIH</t>
  </si>
  <si>
    <t>HIJAU</t>
  </si>
  <si>
    <t>MERAH</t>
  </si>
  <si>
    <t>HITAM</t>
  </si>
  <si>
    <t>TWISTING</t>
  </si>
  <si>
    <t>SW-6301</t>
  </si>
  <si>
    <t>BRAIDING</t>
  </si>
  <si>
    <t>KB-1606</t>
  </si>
  <si>
    <t>KB-1607</t>
  </si>
  <si>
    <t>KB-1608</t>
  </si>
  <si>
    <t>7 / 0,12A</t>
  </si>
  <si>
    <t>7 / 0,127A</t>
  </si>
  <si>
    <t>SHIFT</t>
  </si>
  <si>
    <t>A</t>
  </si>
  <si>
    <t>B</t>
  </si>
  <si>
    <t>TOTAL PRODUKSI</t>
  </si>
  <si>
    <t>SD-3001</t>
  </si>
  <si>
    <t>SD-5002</t>
  </si>
  <si>
    <t>11 / 0,080A+200D</t>
  </si>
  <si>
    <t>70 / 0,08A</t>
  </si>
  <si>
    <t>MM38 / MP98 Merah</t>
  </si>
  <si>
    <t>MM38 / MP98 Kuning</t>
  </si>
  <si>
    <t>MM38 / MP98 Putih</t>
  </si>
  <si>
    <t>MM38 / MP98 Hitam</t>
  </si>
  <si>
    <t>SD-3002</t>
  </si>
  <si>
    <t>11 / 0,080A+150D</t>
  </si>
  <si>
    <t>35 / 0,080A</t>
  </si>
  <si>
    <t>68-MK83 Putih</t>
  </si>
  <si>
    <t>68-MK83 Merah</t>
  </si>
  <si>
    <t>68-MK83 Hitam</t>
  </si>
  <si>
    <t>68-MM38 / MP98</t>
  </si>
  <si>
    <t>68-MK83</t>
  </si>
  <si>
    <t>SW-6303</t>
  </si>
  <si>
    <t>絞銅SD-3005</t>
  </si>
  <si>
    <t>絞銅SD-4001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</si>
</sst>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3809]dd/mm;@"/>
    <numFmt numFmtId="165" formatCode="#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&#32094;&#32218;&#12289;&#32399;&#32350;(A)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3&#26085;&#30005;&#32447;&#37096;&#29983;&#20135;&#26085;&#25253;&#34920;.xlsx;&#32094;&#32218;&#12289;&#32399;&#32350;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4&#26085;&#30005;&#32447;&#37096;&#29983;&#20135;&#26085;&#25253;&#34920;.xlsx;&#32094;&#32218;&#12289;&#32399;&#32350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5&#26085;&#30005;&#32447;&#37096;&#29983;&#20135;&#26085;&#25253;&#34920;.xlsx;&#32094;&#32218;&#12289;&#32399;&#32350;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%20&#25276;&#20986;(A)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4&#26085;&#30005;&#32447;&#37096;&#29983;&#20135;&#26085;&#25253;&#34920;.xlsx;%20&#25276;&#20986;(A)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5&#26085;&#30005;&#32447;&#37096;&#29983;&#20135;&#26085;&#25253;&#34920;.xlsx;%20&#25276;&#20986;(A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6&#26085;&#30005;&#32447;&#37096;&#29983;&#20135;&#26085;&#25253;&#34920;.xlsx;%20&#25276;&#20986;(A)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7&#26085;&#30005;&#32447;&#37096;&#29983;&#20135;&#26085;&#25253;&#34920;.xlsx;%20&#25276;&#20986;(A)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8&#26085;&#30005;&#32447;&#37096;&#29983;&#20135;&#26085;&#25253;&#34920;.xlsx;%20&#25276;&#20986;(A)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1&#26085;&#30005;&#32447;&#37096;&#29983;&#20135;&#26085;&#25253;&#34920;.xlsx;%20&#25276;&#20986;(A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&#32094;&#32218;&#12289;&#32399;&#32350;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2&#26085;&#30005;&#32447;&#37096;&#29983;&#20135;&#26085;&#25253;&#34920;.xlsx;%20&#25276;&#20986;(A)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3&#26085;&#30005;&#32447;&#37096;&#29983;&#20135;&#26085;&#25253;&#34920;.xlsx;%20&#25276;&#20986;(A)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4&#26085;&#30005;&#32447;&#37096;&#29983;&#20135;&#26085;&#25253;&#34920;.xlsx;%20&#25276;&#20986;(A)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5&#26085;&#30005;&#32447;&#37096;&#29983;&#20135;&#26085;&#25253;&#34920;.xlsx;%20&#25276;&#20986;(A)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%20&#32094;&#32218;&#12289;&#32399;&#32350;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4&#26085;&#30005;&#32447;&#37096;&#29983;&#20135;&#26085;&#25253;&#34920;.xlsx;%20&#32094;&#32218;&#12289;&#32399;&#32350;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5&#26085;&#30005;&#32447;&#37096;&#29983;&#20135;&#26085;&#25253;&#34920;.xlsx;%20&#32094;&#32218;&#12289;&#32399;&#32350;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6&#26085;&#30005;&#32447;&#37096;&#29983;&#20135;&#26085;&#25253;&#34920;.xlsx;%20&#32094;&#32218;&#12289;&#32399;&#32350;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7&#26085;&#30005;&#32447;&#37096;&#29983;&#20135;&#26085;&#25253;&#34920;.xlsx;%20&#32094;&#32218;&#12289;&#32399;&#32350;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8&#26085;&#30005;&#32447;&#37096;&#29983;&#20135;&#26085;&#25253;&#34920;.xlsx;%20&#32094;&#32218;&#12289;&#32399;&#3235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4&#26085;&#30005;&#32447;&#37096;&#29983;&#20135;&#26085;&#25253;&#34920;.xlsx;&#32094;&#32218;&#12289;&#32399;&#32350;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1&#26085;&#30005;&#32447;&#37096;&#29983;&#20135;&#26085;&#25253;&#34920;.xlsx;%20&#32094;&#32218;&#12289;&#32399;&#32350;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2&#26085;&#30005;&#32447;&#37096;&#29983;&#20135;&#26085;&#25253;&#34920;.xlsx;%20&#32094;&#32218;&#12289;&#32399;&#32350;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3&#26085;&#30005;&#32447;&#37096;&#29983;&#20135;&#26085;&#25253;&#34920;.xlsx;%20&#32094;&#32218;&#12289;&#32399;&#32350;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4&#26085;&#30005;&#32447;&#37096;&#29983;&#20135;&#26085;&#25253;&#34920;.xlsx;%20&#32094;&#32218;&#12289;&#32399;&#32350;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5&#26085;&#30005;&#32447;&#37096;&#29983;&#20135;&#26085;&#25253;&#34920;.xlsx;%20&#32094;&#32218;&#12289;&#32399;&#32350;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3&#26376;12&#26085;&#30005;&#32447;&#37096;&#29983;&#20135;&#26085;&#25253;&#34920;.xlsx;%20&#25276;&#20986;(A)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3&#26376;14&#26085;&#30005;&#32447;&#37096;&#29983;&#20135;&#26085;&#25253;&#34920;.xlsx;%20&#25276;&#20986;(A)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3&#26376;15&#26085;&#30005;&#32447;&#37096;&#29983;&#20135;&#26085;&#25253;&#34920;.xlsx;%20&#25276;&#20986;(A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5&#26085;&#30005;&#32447;&#37096;&#29983;&#20135;&#26085;&#25253;&#34920;.xlsx;&#32094;&#32218;&#12289;&#32399;&#32350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6&#26085;&#30005;&#32447;&#37096;&#29983;&#20135;&#26085;&#25253;&#34920;.xlsx;&#32094;&#32218;&#12289;&#32399;&#32350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7&#26085;&#30005;&#32447;&#37096;&#29983;&#20135;&#26085;&#25253;&#34920;.xlsx;&#32094;&#32218;&#12289;&#32399;&#32350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8&#26085;&#30005;&#32447;&#37096;&#29983;&#20135;&#26085;&#25253;&#34920;.xlsx;&#32094;&#32218;&#12289;&#32399;&#32350;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1&#26085;&#30005;&#32447;&#37096;&#29983;&#20135;&#26085;&#25253;&#34920;.xlsx;&#32094;&#32218;&#12289;&#32399;&#32350;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2&#26085;&#30005;&#32447;&#37096;&#29983;&#20135;&#26085;&#25253;&#34920;.xlsx;&#32094;&#32218;&#12289;&#32399;&#3235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/>
          <cell r="C1"/>
          <cell r="D1"/>
          <cell r="E1"/>
          <cell r="F1"/>
          <cell r="G1"/>
        </row>
        <row r="2">
          <cell r="A2" t="str">
            <v>Laporan Harian Stranding, Winding, Braiding, dan Twisting Kabel</v>
          </cell>
          <cell r="B2"/>
          <cell r="C2"/>
          <cell r="D2"/>
          <cell r="E2"/>
          <cell r="F2"/>
          <cell r="G2"/>
        </row>
        <row r="3">
          <cell r="A3" t="str">
            <v>Stranding,Winding,Braiding and Twisting daily report</v>
          </cell>
          <cell r="B3"/>
          <cell r="C3"/>
          <cell r="D3"/>
          <cell r="E3"/>
          <cell r="F3"/>
          <cell r="G3"/>
        </row>
        <row r="4">
          <cell r="A4" t="str">
            <v>絞線、纏繞日報表</v>
          </cell>
          <cell r="B4"/>
          <cell r="C4"/>
          <cell r="D4"/>
          <cell r="E4"/>
          <cell r="F4"/>
          <cell r="G4"/>
        </row>
        <row r="5">
          <cell r="A5" t="str">
            <v xml:space="preserve">Dept/Departement/ 部門：绞线          Kelas/Class/班別：                                                             </v>
          </cell>
          <cell r="B5"/>
          <cell r="C5"/>
          <cell r="D5"/>
          <cell r="E5"/>
          <cell r="F5"/>
          <cell r="G5"/>
        </row>
        <row r="6">
          <cell r="A6" t="str">
            <v xml:space="preserve">Nomor mesin  Machine Number      機台號     </v>
          </cell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A7" t="str">
            <v>絞銅SD-3001</v>
          </cell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A8" t="str">
            <v>絞銅SD-3002</v>
          </cell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A9" t="str">
            <v>絞銅SD-4001</v>
          </cell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A10" t="str">
            <v>絞銅SD-4003</v>
          </cell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A11" t="str">
            <v>絞銅SD-5002</v>
          </cell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A12" t="str">
            <v>編織KB-1601</v>
          </cell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A13" t="str">
            <v>編織KB-1609</v>
          </cell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A14" t="str">
            <v>編織KB-1610</v>
          </cell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A15" t="str">
            <v>編織KB-1607</v>
          </cell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A16" t="str">
            <v>編織KB-1608</v>
          </cell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A17" t="str">
            <v>總絞SW-6303</v>
          </cell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A18" t="str">
            <v>總絞SW-6302</v>
          </cell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A19" t="str">
            <v>WM-000-021</v>
          </cell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A20"/>
          <cell r="B20"/>
          <cell r="C20"/>
          <cell r="D20"/>
          <cell r="E20"/>
          <cell r="F20"/>
          <cell r="G20"/>
        </row>
        <row r="21">
          <cell r="A21"/>
          <cell r="B21"/>
          <cell r="C21"/>
          <cell r="D21"/>
          <cell r="E21"/>
          <cell r="F21"/>
          <cell r="G21"/>
        </row>
        <row r="22">
          <cell r="A22"/>
          <cell r="B22"/>
          <cell r="C22"/>
          <cell r="D22"/>
          <cell r="E22"/>
          <cell r="F22"/>
          <cell r="G22"/>
        </row>
        <row r="23">
          <cell r="A23"/>
          <cell r="B23"/>
          <cell r="C23"/>
          <cell r="D23"/>
          <cell r="E23"/>
          <cell r="F23"/>
          <cell r="G23"/>
        </row>
        <row r="24">
          <cell r="A24"/>
          <cell r="B24"/>
          <cell r="C24"/>
          <cell r="D24"/>
          <cell r="E24"/>
          <cell r="F24"/>
          <cell r="G24"/>
        </row>
        <row r="25">
          <cell r="A25"/>
          <cell r="B25"/>
          <cell r="C25"/>
          <cell r="D25"/>
          <cell r="E25"/>
          <cell r="F25"/>
          <cell r="G25"/>
        </row>
        <row r="26">
          <cell r="A26"/>
          <cell r="B26"/>
          <cell r="C26"/>
          <cell r="D26"/>
          <cell r="E26"/>
          <cell r="F26"/>
          <cell r="G26"/>
        </row>
        <row r="27">
          <cell r="A27"/>
          <cell r="B27"/>
          <cell r="C27"/>
          <cell r="D27"/>
          <cell r="E27"/>
          <cell r="F27"/>
          <cell r="G27"/>
        </row>
        <row r="28">
          <cell r="A28"/>
          <cell r="B28"/>
          <cell r="C28"/>
          <cell r="D28"/>
          <cell r="E28"/>
          <cell r="F28"/>
          <cell r="G28"/>
        </row>
        <row r="29">
          <cell r="A29"/>
          <cell r="B29"/>
          <cell r="C29"/>
          <cell r="D29"/>
          <cell r="E29"/>
          <cell r="F29"/>
          <cell r="G29"/>
        </row>
        <row r="30">
          <cell r="A30"/>
          <cell r="B30"/>
          <cell r="C30"/>
          <cell r="D30"/>
          <cell r="E30"/>
          <cell r="F30"/>
          <cell r="G30"/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4920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5705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2629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6858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10497</v>
          </cell>
        </row>
        <row r="12">
          <cell r="B12" t="str">
            <v>11 / 0,16A</v>
          </cell>
          <cell r="C12">
            <v>11.28</v>
          </cell>
          <cell r="D12">
            <v>20231007001</v>
          </cell>
          <cell r="E12">
            <v>30</v>
          </cell>
          <cell r="F12" t="str">
            <v>W03-71010061-Y</v>
          </cell>
          <cell r="G12">
            <v>10260</v>
          </cell>
        </row>
        <row r="13">
          <cell r="B13" t="str">
            <v>35 / 0,080A</v>
          </cell>
          <cell r="C13">
            <v>8.4600000000000009</v>
          </cell>
          <cell r="D13">
            <v>20231109001</v>
          </cell>
          <cell r="E13">
            <v>30</v>
          </cell>
          <cell r="F13" t="str">
            <v>W03-25050003-Y</v>
          </cell>
          <cell r="G13">
            <v>8170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1580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1570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1600</v>
          </cell>
        </row>
        <row r="17">
          <cell r="B17" t="str">
            <v>USB 28+28+D</v>
          </cell>
          <cell r="C17">
            <v>33.89</v>
          </cell>
          <cell r="D17">
            <v>20231027001</v>
          </cell>
          <cell r="E17">
            <v>3.7</v>
          </cell>
          <cell r="F17" t="str">
            <v>W03-25040037-Y</v>
          </cell>
          <cell r="G17">
            <v>1356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1250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3100</v>
          </cell>
        </row>
        <row r="20">
          <cell r="B20" t="str">
            <v>USB 28+24+D</v>
          </cell>
          <cell r="C20">
            <v>60</v>
          </cell>
          <cell r="D20">
            <v>20231027004</v>
          </cell>
          <cell r="E20">
            <v>42</v>
          </cell>
          <cell r="F20" t="str">
            <v>W03-25040031-Y</v>
          </cell>
          <cell r="G20">
            <v>7500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/>
      <sheetData sheetId="2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01 日D</v>
          </cell>
        </row>
        <row r="6">
          <cell r="C6" t="str">
            <v xml:space="preserve">Model                                      Model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MM38 / MP98</v>
          </cell>
          <cell r="D7">
            <v>50</v>
          </cell>
          <cell r="E7" t="str">
            <v>W03-00040033-Y</v>
          </cell>
          <cell r="F7">
            <v>17431.8</v>
          </cell>
          <cell r="G7">
            <v>13672</v>
          </cell>
        </row>
        <row r="8">
          <cell r="C8" t="str">
            <v>AX88 Putih</v>
          </cell>
          <cell r="D8">
            <v>180</v>
          </cell>
          <cell r="E8" t="str">
            <v>W03-71010061-Y</v>
          </cell>
          <cell r="F8">
            <v>30694</v>
          </cell>
          <cell r="G8">
            <v>30694</v>
          </cell>
        </row>
        <row r="9">
          <cell r="C9" t="str">
            <v>68-MK83 Putih</v>
          </cell>
          <cell r="D9">
            <v>200</v>
          </cell>
          <cell r="E9" t="str">
            <v>W03-25050003-Y</v>
          </cell>
          <cell r="F9">
            <v>44151</v>
          </cell>
          <cell r="G9">
            <v>44151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/>
      <sheetData sheetId="2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04 日D</v>
          </cell>
        </row>
        <row r="6">
          <cell r="C6" t="str">
            <v xml:space="preserve">Model                                      Model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MM38 / MP98</v>
          </cell>
          <cell r="D7">
            <v>50</v>
          </cell>
          <cell r="E7" t="str">
            <v>W03-00040033-Y</v>
          </cell>
          <cell r="F7">
            <v>18212.099999999999</v>
          </cell>
          <cell r="G7">
            <v>14284</v>
          </cell>
        </row>
        <row r="8">
          <cell r="C8" t="str">
            <v>68-MK83</v>
          </cell>
          <cell r="D8">
            <v>200</v>
          </cell>
          <cell r="E8" t="str">
            <v>W03-25050003-Y</v>
          </cell>
          <cell r="F8">
            <v>2318</v>
          </cell>
          <cell r="G8">
            <v>2318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06 日D</v>
          </cell>
        </row>
        <row r="6">
          <cell r="C6" t="str">
            <v xml:space="preserve">Model                                      Model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AX88</v>
          </cell>
          <cell r="D7">
            <v>80</v>
          </cell>
          <cell r="E7" t="str">
            <v>W03-71010061-Y</v>
          </cell>
          <cell r="F7">
            <v>27612</v>
          </cell>
          <cell r="G7">
            <v>17700</v>
          </cell>
        </row>
        <row r="8">
          <cell r="C8" t="str">
            <v>MM38 / MP98 Kuning</v>
          </cell>
          <cell r="D8">
            <v>200</v>
          </cell>
          <cell r="E8" t="str">
            <v>W03-00040033-Y</v>
          </cell>
          <cell r="F8">
            <v>20126</v>
          </cell>
          <cell r="G8">
            <v>20126</v>
          </cell>
        </row>
        <row r="9">
          <cell r="C9" t="str">
            <v>28#*2C+24#*2C+AL+D+ Merah</v>
          </cell>
          <cell r="D9">
            <v>180</v>
          </cell>
          <cell r="E9" t="str">
            <v>W03-25040031-Y</v>
          </cell>
          <cell r="F9">
            <v>21430</v>
          </cell>
          <cell r="G9">
            <v>21430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07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AX88</v>
          </cell>
          <cell r="D7">
            <v>80</v>
          </cell>
          <cell r="E7" t="str">
            <v>W03-71010061-Y</v>
          </cell>
          <cell r="F7">
            <v>22737</v>
          </cell>
          <cell r="G7">
            <v>14575</v>
          </cell>
        </row>
        <row r="8">
          <cell r="C8" t="str">
            <v>28#*2C+28#*2C+AL+D+ Hitam</v>
          </cell>
          <cell r="D8">
            <v>180</v>
          </cell>
          <cell r="E8" t="str">
            <v>W03-25040038-Y</v>
          </cell>
          <cell r="F8">
            <v>9787</v>
          </cell>
          <cell r="G8">
            <v>9787</v>
          </cell>
        </row>
        <row r="9">
          <cell r="C9" t="str">
            <v>28#*2C+28#*2C+AL+D+ Merah</v>
          </cell>
          <cell r="D9">
            <v>180</v>
          </cell>
          <cell r="E9" t="str">
            <v>W03-25040038-Y</v>
          </cell>
          <cell r="F9">
            <v>3700</v>
          </cell>
          <cell r="G9">
            <v>3700</v>
          </cell>
        </row>
        <row r="10">
          <cell r="C10" t="str">
            <v>28#*2C+24#*2C+AL+D+ Merah</v>
          </cell>
          <cell r="D10">
            <v>180</v>
          </cell>
          <cell r="E10" t="str">
            <v>W03-25040031-Y</v>
          </cell>
          <cell r="F10">
            <v>11049</v>
          </cell>
          <cell r="G10">
            <v>11049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08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AX88</v>
          </cell>
          <cell r="D7">
            <v>80</v>
          </cell>
          <cell r="E7" t="str">
            <v>W03-71010061-Y</v>
          </cell>
          <cell r="F7">
            <v>18484.439999999999</v>
          </cell>
          <cell r="G7">
            <v>11849</v>
          </cell>
        </row>
        <row r="8">
          <cell r="C8" t="str">
            <v>28#*2C+24#*2C+AL+D+ Putih</v>
          </cell>
          <cell r="D8">
            <v>230</v>
          </cell>
          <cell r="E8" t="str">
            <v>W03-25040038-Y</v>
          </cell>
          <cell r="F8">
            <v>55084</v>
          </cell>
          <cell r="G8">
            <v>55084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11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 Hijau</v>
          </cell>
          <cell r="D7">
            <v>230</v>
          </cell>
          <cell r="E7" t="str">
            <v>W03-25040034-Y</v>
          </cell>
          <cell r="F7">
            <v>32344</v>
          </cell>
          <cell r="G7">
            <v>32344</v>
          </cell>
        </row>
        <row r="8">
          <cell r="C8" t="str">
            <v>28#*2C+24#*2C+AL+D+ Merah</v>
          </cell>
          <cell r="D8">
            <v>180</v>
          </cell>
          <cell r="E8" t="str">
            <v>W03-25040034-Y</v>
          </cell>
          <cell r="F8">
            <v>23917</v>
          </cell>
          <cell r="G8">
            <v>23917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12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 Hijau</v>
          </cell>
          <cell r="D7">
            <v>230</v>
          </cell>
          <cell r="E7" t="str">
            <v>W03-25040034-Y</v>
          </cell>
          <cell r="F7">
            <v>24170</v>
          </cell>
          <cell r="G7">
            <v>24170</v>
          </cell>
        </row>
        <row r="8">
          <cell r="C8" t="str">
            <v>28#*2C+24#*2C+AL+D+ Hitam</v>
          </cell>
          <cell r="D8">
            <v>180</v>
          </cell>
          <cell r="E8" t="str">
            <v>W03-25040034-Y</v>
          </cell>
          <cell r="F8">
            <v>27355</v>
          </cell>
          <cell r="G8">
            <v>27355</v>
          </cell>
        </row>
        <row r="9">
          <cell r="C9" t="str">
            <v>68-MK83 Hitam</v>
          </cell>
          <cell r="D9">
            <v>180</v>
          </cell>
          <cell r="E9" t="str">
            <v>W03-25040033-Y</v>
          </cell>
          <cell r="F9">
            <v>7430</v>
          </cell>
          <cell r="G9">
            <v>7430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13869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12043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10807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16230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8419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1339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1358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1286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341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1497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1658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2242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7</v>
          </cell>
          <cell r="F20" t="str">
            <v>W03-71010061</v>
          </cell>
          <cell r="G20">
            <v>2200</v>
          </cell>
        </row>
        <row r="21">
          <cell r="B21" t="str">
            <v>USB 28+24+D</v>
          </cell>
          <cell r="C21">
            <v>60</v>
          </cell>
          <cell r="D21">
            <v>20231027004</v>
          </cell>
          <cell r="E21">
            <v>42</v>
          </cell>
          <cell r="F21" t="str">
            <v>W03-25040031-Y</v>
          </cell>
          <cell r="G21">
            <v>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13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AY01樣品 / 21/0,18A</v>
          </cell>
          <cell r="D7">
            <v>0</v>
          </cell>
          <cell r="E7">
            <v>0</v>
          </cell>
          <cell r="F7">
            <v>405</v>
          </cell>
          <cell r="G7">
            <v>405</v>
          </cell>
        </row>
        <row r="8">
          <cell r="C8" t="str">
            <v>AY01樣品 / 17/0,16A</v>
          </cell>
          <cell r="D8">
            <v>0</v>
          </cell>
          <cell r="E8">
            <v>0</v>
          </cell>
          <cell r="F8">
            <v>412</v>
          </cell>
          <cell r="G8">
            <v>412</v>
          </cell>
        </row>
        <row r="9">
          <cell r="C9" t="str">
            <v>68-MK83 Hitam</v>
          </cell>
          <cell r="D9">
            <v>180</v>
          </cell>
          <cell r="E9" t="str">
            <v>W03-25040033-Y</v>
          </cell>
          <cell r="F9">
            <v>49928</v>
          </cell>
          <cell r="G9">
            <v>49928</v>
          </cell>
        </row>
        <row r="10">
          <cell r="C10" t="str">
            <v>621505001 (5018)</v>
          </cell>
          <cell r="D10">
            <v>0</v>
          </cell>
          <cell r="E10">
            <v>0</v>
          </cell>
          <cell r="F10">
            <v>733</v>
          </cell>
          <cell r="G10">
            <v>733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15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W03-25040034-Y</v>
          </cell>
          <cell r="F7">
            <v>12765.39</v>
          </cell>
          <cell r="G7">
            <v>4213</v>
          </cell>
        </row>
        <row r="8">
          <cell r="C8" t="str">
            <v>Sample AY01 (21 / 0,18A + 45 / 0,12A)</v>
          </cell>
          <cell r="D8">
            <v>0</v>
          </cell>
          <cell r="E8">
            <v>0</v>
          </cell>
          <cell r="F8">
            <v>234</v>
          </cell>
          <cell r="G8">
            <v>234</v>
          </cell>
        </row>
        <row r="9">
          <cell r="C9" t="str">
            <v>Sample AY01 (17 / 0,16A + 30 / 0,12A)</v>
          </cell>
          <cell r="D9">
            <v>0</v>
          </cell>
          <cell r="E9">
            <v>0</v>
          </cell>
          <cell r="F9">
            <v>318</v>
          </cell>
          <cell r="G9">
            <v>318</v>
          </cell>
        </row>
        <row r="10">
          <cell r="C10" t="str">
            <v>68-MK83 Merah</v>
          </cell>
          <cell r="D10">
            <v>180</v>
          </cell>
          <cell r="E10" t="str">
            <v>W03-25050003-Y</v>
          </cell>
          <cell r="F10">
            <v>39540</v>
          </cell>
          <cell r="G10">
            <v>39540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14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W03-25040033-Y</v>
          </cell>
          <cell r="F7">
            <v>16380</v>
          </cell>
          <cell r="G7">
            <v>9000</v>
          </cell>
        </row>
        <row r="8">
          <cell r="C8" t="str">
            <v>28#*2C+24#*2C+AL+D+</v>
          </cell>
          <cell r="D8">
            <v>60</v>
          </cell>
          <cell r="E8" t="str">
            <v>W03-25040033-Y</v>
          </cell>
          <cell r="F8">
            <v>1820</v>
          </cell>
          <cell r="G8">
            <v>1000</v>
          </cell>
        </row>
        <row r="9">
          <cell r="C9" t="str">
            <v>28#*2C+24#*2C+AL+D+</v>
          </cell>
          <cell r="D9">
            <v>60</v>
          </cell>
          <cell r="E9" t="str">
            <v>W03-25040034-Y</v>
          </cell>
          <cell r="F9">
            <v>3226.95</v>
          </cell>
          <cell r="G9">
            <v>1065</v>
          </cell>
        </row>
        <row r="10">
          <cell r="C10" t="str">
            <v>68-MK83 Hitam</v>
          </cell>
          <cell r="D10">
            <v>180</v>
          </cell>
          <cell r="E10" t="str">
            <v>W03-25050003-Y</v>
          </cell>
          <cell r="F10">
            <v>39986</v>
          </cell>
          <cell r="G10">
            <v>39986</v>
          </cell>
        </row>
        <row r="11">
          <cell r="C11" t="str">
            <v>68-MK83 Merah</v>
          </cell>
          <cell r="D11">
            <v>180</v>
          </cell>
          <cell r="E11" t="str">
            <v>W03-25050003-Y</v>
          </cell>
          <cell r="F11">
            <v>1150</v>
          </cell>
          <cell r="G11">
            <v>1150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15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W03-25040034-Y</v>
          </cell>
          <cell r="F7">
            <v>12765.39</v>
          </cell>
          <cell r="G7">
            <v>4213</v>
          </cell>
        </row>
        <row r="8">
          <cell r="C8" t="str">
            <v>Sample AY01 (21 / 0,18A + 45 / 0,12A)</v>
          </cell>
          <cell r="D8">
            <v>0</v>
          </cell>
          <cell r="E8">
            <v>0</v>
          </cell>
          <cell r="F8">
            <v>234</v>
          </cell>
          <cell r="G8">
            <v>234</v>
          </cell>
        </row>
        <row r="9">
          <cell r="C9" t="str">
            <v>Sample AY01 (17 / 0,16A + 30 / 0,12A)</v>
          </cell>
          <cell r="D9">
            <v>0</v>
          </cell>
          <cell r="E9">
            <v>0</v>
          </cell>
          <cell r="F9">
            <v>318</v>
          </cell>
          <cell r="G9">
            <v>318</v>
          </cell>
        </row>
        <row r="10">
          <cell r="C10" t="str">
            <v>68-MK83 Merah</v>
          </cell>
          <cell r="D10">
            <v>180</v>
          </cell>
          <cell r="E10" t="str">
            <v>W03-25050003-Y</v>
          </cell>
          <cell r="F10">
            <v>39540</v>
          </cell>
          <cell r="G10">
            <v>39540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4580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12414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8994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9584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17627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9287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319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1254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1380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1638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1569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1487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2386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7</v>
          </cell>
          <cell r="F20" t="str">
            <v>W03-71010061</v>
          </cell>
          <cell r="G20">
            <v>2860</v>
          </cell>
        </row>
        <row r="21">
          <cell r="B21" t="str">
            <v>USB 28+24+D</v>
          </cell>
          <cell r="C21">
            <v>60</v>
          </cell>
          <cell r="D21">
            <v>20231027004</v>
          </cell>
          <cell r="E21">
            <v>42</v>
          </cell>
          <cell r="F21" t="str">
            <v>W03-25040031-Y</v>
          </cell>
          <cell r="G21">
            <v>4347</v>
          </cell>
        </row>
        <row r="22">
          <cell r="B22" t="str">
            <v>68-MM38 / MP98</v>
          </cell>
          <cell r="C22">
            <v>50</v>
          </cell>
          <cell r="D22">
            <v>20230922001</v>
          </cell>
          <cell r="E22">
            <v>30</v>
          </cell>
          <cell r="F22" t="str">
            <v>W03-00040033-Y</v>
          </cell>
          <cell r="G22">
            <v>1650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5278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5123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10113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7580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16056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9741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1313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426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1548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1539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1360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7</v>
          </cell>
          <cell r="F18" t="str">
            <v>W03-71010061</v>
          </cell>
          <cell r="G18">
            <v>2061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2546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4594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14903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10232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9365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17490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11141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1558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954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1530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1153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3213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5960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3890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14</v>
          </cell>
          <cell r="F7" t="str">
            <v>W03-25050003-Y</v>
          </cell>
          <cell r="G7">
            <v>5637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12300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7822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9874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13500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6246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1574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1481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1668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3030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3321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3820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5065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4009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4700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14143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21</v>
          </cell>
          <cell r="F10" t="str">
            <v>W03-25040031-Y</v>
          </cell>
          <cell r="G10">
            <v>9147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21</v>
          </cell>
          <cell r="F11" t="str">
            <v>W03-25040031-Y</v>
          </cell>
          <cell r="G11">
            <v>7426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15300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5667</v>
          </cell>
        </row>
        <row r="14">
          <cell r="B14" t="str">
            <v>35 / 0,080A</v>
          </cell>
          <cell r="C14">
            <v>12.28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8638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1216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1580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1530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10</v>
          </cell>
          <cell r="F18" t="str">
            <v>W03-71010061</v>
          </cell>
          <cell r="G18">
            <v>3000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3050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2141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  <sheetName val="絞線、纏繞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5278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5123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10113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7580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16056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9741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1313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426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1548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1539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1360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7</v>
          </cell>
          <cell r="F18" t="str">
            <v>W03-71010061</v>
          </cell>
          <cell r="G18">
            <v>2061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2546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5288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5721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15434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6076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15</v>
          </cell>
          <cell r="F11" t="str">
            <v>W03-25040031-Y</v>
          </cell>
          <cell r="G11">
            <v>5947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11930</v>
          </cell>
        </row>
        <row r="13">
          <cell r="B13" t="str">
            <v>17 / 0,16A</v>
          </cell>
          <cell r="C13">
            <v>18.41</v>
          </cell>
          <cell r="D13">
            <v>0</v>
          </cell>
          <cell r="E13">
            <v>30</v>
          </cell>
          <cell r="F13">
            <v>0</v>
          </cell>
          <cell r="G13">
            <v>600</v>
          </cell>
        </row>
        <row r="14">
          <cell r="B14" t="str">
            <v>21 / 0,18 A</v>
          </cell>
          <cell r="C14">
            <v>11.28</v>
          </cell>
          <cell r="D14">
            <v>0</v>
          </cell>
          <cell r="E14">
            <v>30</v>
          </cell>
          <cell r="F14">
            <v>0</v>
          </cell>
          <cell r="G14">
            <v>450</v>
          </cell>
        </row>
        <row r="15">
          <cell r="B15" t="str">
            <v>35 / 0,080A</v>
          </cell>
          <cell r="C15">
            <v>8.4600000000000009</v>
          </cell>
          <cell r="D15">
            <v>20231109001</v>
          </cell>
          <cell r="E15">
            <v>30</v>
          </cell>
          <cell r="F15" t="str">
            <v>W03-25050003-Y</v>
          </cell>
          <cell r="G15">
            <v>9889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368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1380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480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3080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10</v>
          </cell>
          <cell r="F20" t="str">
            <v>W03-71010061</v>
          </cell>
          <cell r="G20">
            <v>3006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8030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7000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4821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5391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4064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5811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13575</v>
          </cell>
        </row>
        <row r="12">
          <cell r="B12" t="str">
            <v>7 / 0,16A</v>
          </cell>
          <cell r="C12">
            <v>7.76</v>
          </cell>
          <cell r="D12">
            <v>0</v>
          </cell>
          <cell r="E12">
            <v>30</v>
          </cell>
          <cell r="F12">
            <v>0</v>
          </cell>
          <cell r="G12">
            <v>5000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4878</v>
          </cell>
        </row>
        <row r="14">
          <cell r="B14" t="str">
            <v>35 / 0,080A</v>
          </cell>
          <cell r="C14">
            <v>8.4600000000000009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8799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1550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1572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763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942</v>
          </cell>
        </row>
        <row r="19">
          <cell r="B19" t="str">
            <v>USB 28+28+D</v>
          </cell>
          <cell r="C19">
            <v>33.89</v>
          </cell>
          <cell r="D19">
            <v>20231027001</v>
          </cell>
          <cell r="E19">
            <v>3.7</v>
          </cell>
          <cell r="F19" t="str">
            <v>W03-25040037-Y</v>
          </cell>
          <cell r="G19">
            <v>1302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3000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4000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8750</v>
          </cell>
        </row>
        <row r="23">
          <cell r="B23" t="str">
            <v>AY01樣品</v>
          </cell>
          <cell r="C23">
            <v>20.100000000000001</v>
          </cell>
          <cell r="D23">
            <v>0</v>
          </cell>
          <cell r="E23">
            <v>8</v>
          </cell>
          <cell r="F23">
            <v>0</v>
          </cell>
          <cell r="G23">
            <v>440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4920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5705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2629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6858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10497</v>
          </cell>
        </row>
        <row r="12">
          <cell r="B12" t="str">
            <v>11 / 0,16A</v>
          </cell>
          <cell r="C12">
            <v>11.28</v>
          </cell>
          <cell r="D12">
            <v>20231007001</v>
          </cell>
          <cell r="E12">
            <v>30</v>
          </cell>
          <cell r="F12" t="str">
            <v>W03-71010061-Y</v>
          </cell>
          <cell r="G12">
            <v>10260</v>
          </cell>
        </row>
        <row r="13">
          <cell r="B13" t="str">
            <v>35 / 0,080A</v>
          </cell>
          <cell r="C13">
            <v>8.4600000000000009</v>
          </cell>
          <cell r="D13">
            <v>20231109001</v>
          </cell>
          <cell r="E13">
            <v>30</v>
          </cell>
          <cell r="F13" t="str">
            <v>W03-25050003-Y</v>
          </cell>
          <cell r="G13">
            <v>8170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1580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1570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1600</v>
          </cell>
        </row>
        <row r="17">
          <cell r="B17" t="str">
            <v>USB 28+28+D</v>
          </cell>
          <cell r="C17">
            <v>33.89</v>
          </cell>
          <cell r="D17">
            <v>20231027001</v>
          </cell>
          <cell r="E17">
            <v>3.7</v>
          </cell>
          <cell r="F17" t="str">
            <v>W03-25040037-Y</v>
          </cell>
          <cell r="G17">
            <v>1356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1250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3100</v>
          </cell>
        </row>
        <row r="20">
          <cell r="B20" t="str">
            <v>USB 28+24+D</v>
          </cell>
          <cell r="C20">
            <v>60</v>
          </cell>
          <cell r="D20">
            <v>20231027004</v>
          </cell>
          <cell r="E20">
            <v>42</v>
          </cell>
          <cell r="F20" t="str">
            <v>W03-25040031-Y</v>
          </cell>
          <cell r="G20">
            <v>7500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14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W03-25040033-Y</v>
          </cell>
          <cell r="F7">
            <v>16380</v>
          </cell>
          <cell r="G7">
            <v>9000</v>
          </cell>
        </row>
        <row r="8">
          <cell r="C8" t="str">
            <v>28#*2C+24#*2C+AL+D+</v>
          </cell>
          <cell r="D8">
            <v>60</v>
          </cell>
          <cell r="E8" t="str">
            <v>W03-25040033-Y</v>
          </cell>
          <cell r="F8">
            <v>1820</v>
          </cell>
          <cell r="G8">
            <v>1000</v>
          </cell>
        </row>
        <row r="9">
          <cell r="C9" t="str">
            <v>28#*2C+24#*2C+AL+D+</v>
          </cell>
          <cell r="D9">
            <v>60</v>
          </cell>
          <cell r="E9" t="str">
            <v>W03-25040034-Y</v>
          </cell>
          <cell r="F9">
            <v>3226.95</v>
          </cell>
          <cell r="G9">
            <v>1065</v>
          </cell>
        </row>
        <row r="10">
          <cell r="C10" t="str">
            <v>68-MK83 Hitam</v>
          </cell>
          <cell r="D10">
            <v>180</v>
          </cell>
          <cell r="E10" t="str">
            <v>W03-25050003-Y</v>
          </cell>
          <cell r="F10">
            <v>39986</v>
          </cell>
          <cell r="G10">
            <v>39986</v>
          </cell>
        </row>
        <row r="11">
          <cell r="C11" t="str">
            <v>68-MK83 Merah</v>
          </cell>
          <cell r="D11">
            <v>180</v>
          </cell>
          <cell r="E11" t="str">
            <v>W03-25050003-Y</v>
          </cell>
          <cell r="F11">
            <v>1150</v>
          </cell>
          <cell r="G11">
            <v>1150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15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W03-25040034-Y</v>
          </cell>
          <cell r="F7">
            <v>12765.39</v>
          </cell>
          <cell r="G7">
            <v>4213</v>
          </cell>
        </row>
        <row r="8">
          <cell r="C8" t="str">
            <v>Sample AY01 (21 / 0,18A + 45 / 0,12A)</v>
          </cell>
          <cell r="D8">
            <v>0</v>
          </cell>
          <cell r="E8">
            <v>0</v>
          </cell>
          <cell r="F8">
            <v>234</v>
          </cell>
          <cell r="G8">
            <v>234</v>
          </cell>
        </row>
        <row r="9">
          <cell r="C9" t="str">
            <v>Sample AY01 (17 / 0,16A + 30 / 0,12A)</v>
          </cell>
          <cell r="D9">
            <v>0</v>
          </cell>
          <cell r="E9">
            <v>0</v>
          </cell>
          <cell r="F9">
            <v>318</v>
          </cell>
          <cell r="G9">
            <v>318</v>
          </cell>
        </row>
        <row r="10">
          <cell r="C10" t="str">
            <v>68-MK83 Merah</v>
          </cell>
          <cell r="D10">
            <v>180</v>
          </cell>
          <cell r="E10" t="str">
            <v>W03-25050003-Y</v>
          </cell>
          <cell r="F10">
            <v>39540</v>
          </cell>
          <cell r="G10">
            <v>39540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/>
      <sheetData sheetId="2">
        <row r="1"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G5" t="str">
            <v>Tanggal/Date/日期：    2023 年Y    12 月M    15 日D</v>
          </cell>
        </row>
        <row r="6">
          <cell r="C6" t="str">
            <v xml:space="preserve">Model                                                            Model                                                       機種                                    </v>
          </cell>
          <cell r="D6" t="str">
            <v xml:space="preserve">Kapasitas standar
（PCS/M）Standard capacity 標準產能 </v>
          </cell>
          <cell r="E6" t="str">
            <v xml:space="preserve">Part no kabel             Wire product number  線材品號                 </v>
          </cell>
          <cell r="F6" t="str">
            <v xml:space="preserve">Jumlah produksi (PCS)  Amount of Production生產數 </v>
          </cell>
          <cell r="G6" t="str">
            <v xml:space="preserve"> Jumlah produk jadi
（PCS） Amount of Finished Product 成品數</v>
          </cell>
        </row>
        <row r="7">
          <cell r="C7" t="str">
            <v>28#*2C+24#*2C+AL+D+</v>
          </cell>
          <cell r="D7">
            <v>60</v>
          </cell>
          <cell r="E7" t="str">
            <v>W03-25040034-Y</v>
          </cell>
          <cell r="F7">
            <v>12765.39</v>
          </cell>
          <cell r="G7">
            <v>4213</v>
          </cell>
        </row>
        <row r="8">
          <cell r="C8" t="str">
            <v>Sample AY01 (21 / 0,18A + 45 / 0,12A)</v>
          </cell>
          <cell r="D8">
            <v>0</v>
          </cell>
          <cell r="E8">
            <v>0</v>
          </cell>
          <cell r="F8">
            <v>234</v>
          </cell>
          <cell r="G8">
            <v>234</v>
          </cell>
        </row>
        <row r="9">
          <cell r="C9" t="str">
            <v>Sample AY01 (17 / 0,16A + 30 / 0,12A)</v>
          </cell>
          <cell r="D9">
            <v>0</v>
          </cell>
          <cell r="E9">
            <v>0</v>
          </cell>
          <cell r="F9">
            <v>318</v>
          </cell>
          <cell r="G9">
            <v>318</v>
          </cell>
        </row>
        <row r="10">
          <cell r="C10" t="str">
            <v>68-MK83 Merah</v>
          </cell>
          <cell r="D10">
            <v>180</v>
          </cell>
          <cell r="E10" t="str">
            <v>W03-25050003-Y</v>
          </cell>
          <cell r="F10">
            <v>39540</v>
          </cell>
          <cell r="G10">
            <v>39540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  <sheetName val="絞線、纏繞、總絞、編織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  <sheetName val="絞線、纏繞、總絞、編織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14</v>
          </cell>
          <cell r="F7" t="str">
            <v>W03-25050003-Y</v>
          </cell>
          <cell r="G7">
            <v>5637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12300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7822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9874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13500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6246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1574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1481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1668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3030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3321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3820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5065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4009</v>
          </cell>
        </row>
        <row r="8">
          <cell r="B8" t="str">
            <v>12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5066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14143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9147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15</v>
          </cell>
          <cell r="F11" t="str">
            <v>W03-25040031-Y</v>
          </cell>
          <cell r="G11">
            <v>7426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18341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5667</v>
          </cell>
        </row>
        <row r="14">
          <cell r="B14" t="str">
            <v>35 / 0,080A</v>
          </cell>
          <cell r="C14">
            <v>12.28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8638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1216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1580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1530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10</v>
          </cell>
          <cell r="F18" t="str">
            <v>W03-71010061</v>
          </cell>
          <cell r="G18">
            <v>3000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3050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2141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5288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5721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15434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6076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15</v>
          </cell>
          <cell r="F11" t="str">
            <v>W03-25040031-Y</v>
          </cell>
          <cell r="G11">
            <v>5947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11930</v>
          </cell>
        </row>
        <row r="13">
          <cell r="B13" t="str">
            <v>17 / 0,16A</v>
          </cell>
          <cell r="C13">
            <v>18.41</v>
          </cell>
          <cell r="D13">
            <v>0</v>
          </cell>
          <cell r="E13">
            <v>30</v>
          </cell>
          <cell r="F13">
            <v>0</v>
          </cell>
          <cell r="G13">
            <v>600</v>
          </cell>
        </row>
        <row r="14">
          <cell r="B14" t="str">
            <v>21 / 0,18 A</v>
          </cell>
          <cell r="C14">
            <v>11.28</v>
          </cell>
          <cell r="D14">
            <v>0</v>
          </cell>
          <cell r="E14">
            <v>30</v>
          </cell>
          <cell r="F14">
            <v>0</v>
          </cell>
          <cell r="G14">
            <v>450</v>
          </cell>
        </row>
        <row r="15">
          <cell r="B15" t="str">
            <v>35 / 0,080A</v>
          </cell>
          <cell r="C15">
            <v>8.4600000000000009</v>
          </cell>
          <cell r="D15">
            <v>20231109001</v>
          </cell>
          <cell r="E15">
            <v>30</v>
          </cell>
          <cell r="F15" t="str">
            <v>W03-25050003-Y</v>
          </cell>
          <cell r="G15">
            <v>9889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368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1380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480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3080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10</v>
          </cell>
          <cell r="F20" t="str">
            <v>W03-71010061</v>
          </cell>
          <cell r="G20">
            <v>3006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8030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7000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4821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5391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4064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5811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13575</v>
          </cell>
        </row>
        <row r="12">
          <cell r="B12" t="str">
            <v>7 / 0,16A</v>
          </cell>
          <cell r="C12">
            <v>7.76</v>
          </cell>
          <cell r="D12">
            <v>0</v>
          </cell>
          <cell r="E12">
            <v>30</v>
          </cell>
          <cell r="F12">
            <v>0</v>
          </cell>
          <cell r="G12">
            <v>5000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4878</v>
          </cell>
        </row>
        <row r="14">
          <cell r="B14" t="str">
            <v>35 / 0,080A</v>
          </cell>
          <cell r="C14">
            <v>8.4600000000000009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8799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1550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1572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763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942</v>
          </cell>
        </row>
        <row r="19">
          <cell r="B19" t="str">
            <v>USB 28+28+D</v>
          </cell>
          <cell r="C19">
            <v>33.89</v>
          </cell>
          <cell r="D19">
            <v>20231027001</v>
          </cell>
          <cell r="E19">
            <v>3.7</v>
          </cell>
          <cell r="F19" t="str">
            <v>W03-25040037-Y</v>
          </cell>
          <cell r="G19">
            <v>1302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3000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4000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8750</v>
          </cell>
        </row>
        <row r="23">
          <cell r="B23" t="str">
            <v>AY01樣品</v>
          </cell>
          <cell r="C23">
            <v>20.100000000000001</v>
          </cell>
          <cell r="D23">
            <v>0</v>
          </cell>
          <cell r="E23">
            <v>8</v>
          </cell>
          <cell r="F23">
            <v>0</v>
          </cell>
          <cell r="G23">
            <v>440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D5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3.5703125" style="1" bestFit="1" customWidth="1"/>
    <col min="4" max="4" width="9.140625" style="1" customWidth="1"/>
    <col min="5" max="33" width="9.140625" style="1"/>
    <col min="34" max="34" width="12" style="1" customWidth="1"/>
    <col min="35" max="16384" width="9.140625" style="1"/>
  </cols>
  <sheetData>
    <row r="1" spans="1:34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25">
      <c r="A2" s="23" t="s">
        <v>1</v>
      </c>
      <c r="B2" s="17" t="s">
        <v>21</v>
      </c>
      <c r="C2" s="23" t="s">
        <v>2</v>
      </c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19" t="s">
        <v>24</v>
      </c>
    </row>
    <row r="3" spans="1:34" x14ac:dyDescent="0.25">
      <c r="A3" s="23"/>
      <c r="B3" s="18"/>
      <c r="C3" s="23"/>
      <c r="D3" s="4">
        <v>45231</v>
      </c>
      <c r="E3" s="4">
        <v>45232</v>
      </c>
      <c r="F3" s="4">
        <v>45233</v>
      </c>
      <c r="G3" s="4">
        <v>45234</v>
      </c>
      <c r="H3" s="4">
        <v>45235</v>
      </c>
      <c r="I3" s="4">
        <v>45236</v>
      </c>
      <c r="J3" s="4">
        <v>45237</v>
      </c>
      <c r="K3" s="4">
        <v>45238</v>
      </c>
      <c r="L3" s="4">
        <v>45239</v>
      </c>
      <c r="M3" s="4">
        <v>45240</v>
      </c>
      <c r="N3" s="4">
        <v>45241</v>
      </c>
      <c r="O3" s="4">
        <v>45242</v>
      </c>
      <c r="P3" s="4">
        <v>45243</v>
      </c>
      <c r="Q3" s="4">
        <v>45244</v>
      </c>
      <c r="R3" s="4">
        <v>45245</v>
      </c>
      <c r="S3" s="4">
        <v>45246</v>
      </c>
      <c r="T3" s="4">
        <v>45247</v>
      </c>
      <c r="U3" s="4">
        <v>45248</v>
      </c>
      <c r="V3" s="4">
        <v>45249</v>
      </c>
      <c r="W3" s="4">
        <v>45250</v>
      </c>
      <c r="X3" s="4">
        <v>45251</v>
      </c>
      <c r="Y3" s="4">
        <v>45252</v>
      </c>
      <c r="Z3" s="4">
        <v>45253</v>
      </c>
      <c r="AA3" s="4">
        <v>45254</v>
      </c>
      <c r="AB3" s="4">
        <v>45255</v>
      </c>
      <c r="AC3" s="4">
        <v>45256</v>
      </c>
      <c r="AD3" s="4">
        <v>45257</v>
      </c>
      <c r="AE3" s="4">
        <v>45258</v>
      </c>
      <c r="AF3" s="4">
        <v>45259</v>
      </c>
      <c r="AG3" s="4">
        <v>45260</v>
      </c>
      <c r="AH3" s="19"/>
    </row>
    <row r="4" spans="1:34" x14ac:dyDescent="0.25">
      <c r="A4" s="11" t="s">
        <v>5</v>
      </c>
      <c r="B4" s="3" t="s">
        <v>22</v>
      </c>
      <c r="C4" s="11" t="s">
        <v>19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5">
        <f>SUM(D4:AG5)</f>
        <v>0</v>
      </c>
    </row>
    <row r="5" spans="1:34" x14ac:dyDescent="0.25">
      <c r="A5" s="13"/>
      <c r="B5" s="3" t="s">
        <v>23</v>
      </c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6"/>
    </row>
    <row r="6" spans="1:34" x14ac:dyDescent="0.25">
      <c r="A6" s="11" t="s">
        <v>4</v>
      </c>
      <c r="B6" s="3" t="s">
        <v>22</v>
      </c>
      <c r="C6" s="11" t="s">
        <v>20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5">
        <f>SUM(D6:AG7)</f>
        <v>0</v>
      </c>
    </row>
    <row r="7" spans="1:34" x14ac:dyDescent="0.25">
      <c r="A7" s="13"/>
      <c r="B7" s="3" t="s">
        <v>23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6"/>
    </row>
    <row r="9" spans="1:34" ht="18.75" x14ac:dyDescent="0.3">
      <c r="A9" s="22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x14ac:dyDescent="0.25">
      <c r="A10" s="23" t="s">
        <v>1</v>
      </c>
      <c r="B10" s="17" t="s">
        <v>21</v>
      </c>
      <c r="C10" s="23" t="s">
        <v>2</v>
      </c>
      <c r="D10" s="23" t="s">
        <v>3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9" t="s">
        <v>24</v>
      </c>
    </row>
    <row r="11" spans="1:34" x14ac:dyDescent="0.25">
      <c r="A11" s="23"/>
      <c r="B11" s="18"/>
      <c r="C11" s="23"/>
      <c r="D11" s="4">
        <v>45231</v>
      </c>
      <c r="E11" s="4">
        <v>45232</v>
      </c>
      <c r="F11" s="4">
        <v>45233</v>
      </c>
      <c r="G11" s="4">
        <v>45234</v>
      </c>
      <c r="H11" s="4">
        <v>45235</v>
      </c>
      <c r="I11" s="4">
        <v>45236</v>
      </c>
      <c r="J11" s="4">
        <v>45237</v>
      </c>
      <c r="K11" s="4">
        <v>45238</v>
      </c>
      <c r="L11" s="4">
        <v>45239</v>
      </c>
      <c r="M11" s="4">
        <v>45240</v>
      </c>
      <c r="N11" s="4">
        <v>45241</v>
      </c>
      <c r="O11" s="4">
        <v>45242</v>
      </c>
      <c r="P11" s="4">
        <v>45243</v>
      </c>
      <c r="Q11" s="4">
        <v>45244</v>
      </c>
      <c r="R11" s="4">
        <v>45245</v>
      </c>
      <c r="S11" s="4">
        <v>45246</v>
      </c>
      <c r="T11" s="4">
        <v>45247</v>
      </c>
      <c r="U11" s="4">
        <v>45248</v>
      </c>
      <c r="V11" s="4">
        <v>45249</v>
      </c>
      <c r="W11" s="4">
        <v>45250</v>
      </c>
      <c r="X11" s="4">
        <v>45251</v>
      </c>
      <c r="Y11" s="4">
        <v>45252</v>
      </c>
      <c r="Z11" s="4">
        <v>45253</v>
      </c>
      <c r="AA11" s="4">
        <v>45254</v>
      </c>
      <c r="AB11" s="4">
        <v>45255</v>
      </c>
      <c r="AC11" s="4">
        <v>45256</v>
      </c>
      <c r="AD11" s="4">
        <v>45257</v>
      </c>
      <c r="AE11" s="4">
        <v>45258</v>
      </c>
      <c r="AF11" s="4">
        <v>45259</v>
      </c>
      <c r="AG11" s="4">
        <v>45260</v>
      </c>
      <c r="AH11" s="19"/>
    </row>
    <row r="12" spans="1:34" x14ac:dyDescent="0.25">
      <c r="A12" s="11" t="s">
        <v>7</v>
      </c>
      <c r="B12" s="5" t="s">
        <v>22</v>
      </c>
      <c r="C12" s="11" t="s">
        <v>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0">
        <f>SUM(D12:AG13)</f>
        <v>0</v>
      </c>
    </row>
    <row r="13" spans="1:34" x14ac:dyDescent="0.25">
      <c r="A13" s="12"/>
      <c r="B13" s="5" t="s">
        <v>23</v>
      </c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21"/>
    </row>
    <row r="14" spans="1:34" x14ac:dyDescent="0.25">
      <c r="A14" s="12"/>
      <c r="B14" s="5" t="s">
        <v>22</v>
      </c>
      <c r="C14" s="11" t="s">
        <v>10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20">
        <f>SUM(D14:AG15)</f>
        <v>0</v>
      </c>
    </row>
    <row r="15" spans="1:34" x14ac:dyDescent="0.25">
      <c r="A15" s="13"/>
      <c r="B15" s="5" t="s">
        <v>23</v>
      </c>
      <c r="C15" s="1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21"/>
    </row>
    <row r="16" spans="1:34" x14ac:dyDescent="0.25">
      <c r="A16" s="11" t="s">
        <v>8</v>
      </c>
      <c r="B16" s="5" t="s">
        <v>22</v>
      </c>
      <c r="C16" s="11" t="s">
        <v>11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20">
        <f>SUM(D16:AG17)</f>
        <v>0</v>
      </c>
    </row>
    <row r="17" spans="1:34" x14ac:dyDescent="0.25">
      <c r="A17" s="12"/>
      <c r="B17" s="5" t="s">
        <v>23</v>
      </c>
      <c r="C17" s="1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21"/>
    </row>
    <row r="18" spans="1:34" x14ac:dyDescent="0.25">
      <c r="A18" s="12"/>
      <c r="B18" s="5" t="s">
        <v>22</v>
      </c>
      <c r="C18" s="11" t="s">
        <v>12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20">
        <f>SUM(D18:AG19)</f>
        <v>0</v>
      </c>
    </row>
    <row r="19" spans="1:34" x14ac:dyDescent="0.25">
      <c r="A19" s="13"/>
      <c r="B19" s="5" t="s">
        <v>23</v>
      </c>
      <c r="C19" s="1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21"/>
    </row>
    <row r="21" spans="1:34" ht="18.75" x14ac:dyDescent="0.3">
      <c r="A21" s="2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x14ac:dyDescent="0.25">
      <c r="A22" s="23" t="s">
        <v>1</v>
      </c>
      <c r="B22" s="17" t="s">
        <v>21</v>
      </c>
      <c r="C22" s="23" t="s">
        <v>2</v>
      </c>
      <c r="D22" s="23" t="s">
        <v>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9" t="s">
        <v>24</v>
      </c>
    </row>
    <row r="23" spans="1:34" x14ac:dyDescent="0.25">
      <c r="A23" s="23"/>
      <c r="B23" s="18"/>
      <c r="C23" s="23"/>
      <c r="D23" s="4">
        <v>45231</v>
      </c>
      <c r="E23" s="4">
        <v>45232</v>
      </c>
      <c r="F23" s="4">
        <v>45233</v>
      </c>
      <c r="G23" s="4">
        <v>45234</v>
      </c>
      <c r="H23" s="4">
        <v>45235</v>
      </c>
      <c r="I23" s="4">
        <v>45236</v>
      </c>
      <c r="J23" s="4">
        <v>45237</v>
      </c>
      <c r="K23" s="4">
        <v>45238</v>
      </c>
      <c r="L23" s="4">
        <v>45239</v>
      </c>
      <c r="M23" s="4">
        <v>45240</v>
      </c>
      <c r="N23" s="4">
        <v>45241</v>
      </c>
      <c r="O23" s="4">
        <v>45242</v>
      </c>
      <c r="P23" s="4">
        <v>45243</v>
      </c>
      <c r="Q23" s="4">
        <v>45244</v>
      </c>
      <c r="R23" s="4">
        <v>45245</v>
      </c>
      <c r="S23" s="4">
        <v>45246</v>
      </c>
      <c r="T23" s="4">
        <v>45247</v>
      </c>
      <c r="U23" s="4">
        <v>45248</v>
      </c>
      <c r="V23" s="4">
        <v>45249</v>
      </c>
      <c r="W23" s="4">
        <v>45250</v>
      </c>
      <c r="X23" s="4">
        <v>45251</v>
      </c>
      <c r="Y23" s="4">
        <v>45252</v>
      </c>
      <c r="Z23" s="4">
        <v>45253</v>
      </c>
      <c r="AA23" s="4">
        <v>45254</v>
      </c>
      <c r="AB23" s="4">
        <v>45255</v>
      </c>
      <c r="AC23" s="4">
        <v>45256</v>
      </c>
      <c r="AD23" s="4">
        <v>45257</v>
      </c>
      <c r="AE23" s="4">
        <v>45258</v>
      </c>
      <c r="AF23" s="4">
        <v>45259</v>
      </c>
      <c r="AG23" s="4">
        <v>45260</v>
      </c>
      <c r="AH23" s="19"/>
    </row>
    <row r="24" spans="1:34" x14ac:dyDescent="0.25">
      <c r="A24" s="11" t="s">
        <v>14</v>
      </c>
      <c r="B24" s="3" t="s">
        <v>22</v>
      </c>
      <c r="C24" s="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20">
        <f>SUM(D24:AG25)</f>
        <v>0</v>
      </c>
    </row>
    <row r="25" spans="1:34" x14ac:dyDescent="0.25">
      <c r="A25" s="13"/>
      <c r="B25" s="3" t="s">
        <v>23</v>
      </c>
      <c r="C25" s="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21"/>
    </row>
    <row r="27" spans="1:34" ht="18.75" x14ac:dyDescent="0.3">
      <c r="A27" s="22" t="s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x14ac:dyDescent="0.25">
      <c r="A28" s="23" t="s">
        <v>1</v>
      </c>
      <c r="B28" s="17" t="s">
        <v>21</v>
      </c>
      <c r="C28" s="23" t="s">
        <v>2</v>
      </c>
      <c r="D28" s="23" t="s">
        <v>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19" t="s">
        <v>24</v>
      </c>
    </row>
    <row r="29" spans="1:34" x14ac:dyDescent="0.25">
      <c r="A29" s="23"/>
      <c r="B29" s="18"/>
      <c r="C29" s="23"/>
      <c r="D29" s="4">
        <v>45231</v>
      </c>
      <c r="E29" s="4">
        <v>45232</v>
      </c>
      <c r="F29" s="4">
        <v>45233</v>
      </c>
      <c r="G29" s="4">
        <v>45234</v>
      </c>
      <c r="H29" s="4">
        <v>45235</v>
      </c>
      <c r="I29" s="4">
        <v>45236</v>
      </c>
      <c r="J29" s="4">
        <v>45237</v>
      </c>
      <c r="K29" s="4">
        <v>45238</v>
      </c>
      <c r="L29" s="4">
        <v>45239</v>
      </c>
      <c r="M29" s="4">
        <v>45240</v>
      </c>
      <c r="N29" s="4">
        <v>45241</v>
      </c>
      <c r="O29" s="4">
        <v>45242</v>
      </c>
      <c r="P29" s="4">
        <v>45243</v>
      </c>
      <c r="Q29" s="4">
        <v>45244</v>
      </c>
      <c r="R29" s="4">
        <v>45245</v>
      </c>
      <c r="S29" s="4">
        <v>45246</v>
      </c>
      <c r="T29" s="4">
        <v>45247</v>
      </c>
      <c r="U29" s="4">
        <v>45248</v>
      </c>
      <c r="V29" s="4">
        <v>45249</v>
      </c>
      <c r="W29" s="4">
        <v>45250</v>
      </c>
      <c r="X29" s="4">
        <v>45251</v>
      </c>
      <c r="Y29" s="4">
        <v>45252</v>
      </c>
      <c r="Z29" s="4">
        <v>45253</v>
      </c>
      <c r="AA29" s="4">
        <v>45254</v>
      </c>
      <c r="AB29" s="4">
        <v>45255</v>
      </c>
      <c r="AC29" s="4">
        <v>45256</v>
      </c>
      <c r="AD29" s="4">
        <v>45257</v>
      </c>
      <c r="AE29" s="4">
        <v>45258</v>
      </c>
      <c r="AF29" s="4">
        <v>45259</v>
      </c>
      <c r="AG29" s="4">
        <v>45260</v>
      </c>
      <c r="AH29" s="19"/>
    </row>
    <row r="30" spans="1:34" x14ac:dyDescent="0.25">
      <c r="A30" s="11" t="s">
        <v>16</v>
      </c>
      <c r="B30" s="3" t="s">
        <v>22</v>
      </c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20">
        <f>SUM(D30:AG31)</f>
        <v>0</v>
      </c>
    </row>
    <row r="31" spans="1:34" x14ac:dyDescent="0.25">
      <c r="A31" s="13"/>
      <c r="B31" s="3" t="s">
        <v>23</v>
      </c>
      <c r="C31" s="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21"/>
    </row>
    <row r="32" spans="1:34" x14ac:dyDescent="0.25">
      <c r="A32" s="11" t="s">
        <v>17</v>
      </c>
      <c r="B32" s="3" t="s">
        <v>22</v>
      </c>
      <c r="C32" s="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20">
        <f>SUM(D32:AG33)</f>
        <v>0</v>
      </c>
    </row>
    <row r="33" spans="1:34" x14ac:dyDescent="0.25">
      <c r="A33" s="13"/>
      <c r="B33" s="3" t="s">
        <v>23</v>
      </c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21"/>
    </row>
    <row r="34" spans="1:34" x14ac:dyDescent="0.25">
      <c r="A34" s="11" t="s">
        <v>18</v>
      </c>
      <c r="B34" s="3" t="s">
        <v>22</v>
      </c>
      <c r="C34" s="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20">
        <f>SUM(D34:AG35)</f>
        <v>0</v>
      </c>
    </row>
    <row r="35" spans="1:34" x14ac:dyDescent="0.25">
      <c r="A35" s="13"/>
      <c r="B35" s="3" t="s">
        <v>23</v>
      </c>
      <c r="C35" s="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21"/>
    </row>
  </sheetData>
  <mergeCells count="178">
    <mergeCell ref="N24:N25"/>
    <mergeCell ref="O24:O25"/>
    <mergeCell ref="P24:P2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  <mergeCell ref="N34:N35"/>
    <mergeCell ref="O34:O35"/>
    <mergeCell ref="P34:P35"/>
    <mergeCell ref="I24:I25"/>
    <mergeCell ref="J24:J25"/>
    <mergeCell ref="K24:K25"/>
    <mergeCell ref="L24:L25"/>
    <mergeCell ref="M24:M25"/>
    <mergeCell ref="D24:D25"/>
    <mergeCell ref="E24:E25"/>
    <mergeCell ref="F24:F25"/>
    <mergeCell ref="O30:O31"/>
    <mergeCell ref="P30:P31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J30:J31"/>
    <mergeCell ref="K30:K31"/>
    <mergeCell ref="L30:L31"/>
    <mergeCell ref="M30:M31"/>
    <mergeCell ref="N30:N31"/>
    <mergeCell ref="E30:E31"/>
    <mergeCell ref="F30:F31"/>
    <mergeCell ref="M18:M19"/>
    <mergeCell ref="N18:N19"/>
    <mergeCell ref="O18:O19"/>
    <mergeCell ref="P18:P19"/>
    <mergeCell ref="I16:I17"/>
    <mergeCell ref="J16:J17"/>
    <mergeCell ref="K16:K17"/>
    <mergeCell ref="L16:L17"/>
    <mergeCell ref="M16:M17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G16:G17"/>
    <mergeCell ref="H16:H17"/>
    <mergeCell ref="P12:P13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K12:K13"/>
    <mergeCell ref="L12:L13"/>
    <mergeCell ref="M12:M13"/>
    <mergeCell ref="N12:N13"/>
    <mergeCell ref="O12:O13"/>
    <mergeCell ref="N16:N17"/>
    <mergeCell ref="O16:O17"/>
    <mergeCell ref="P16:P17"/>
    <mergeCell ref="P4:P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K4:K5"/>
    <mergeCell ref="L4:L5"/>
    <mergeCell ref="M4:M5"/>
    <mergeCell ref="N4:N5"/>
    <mergeCell ref="O4:O5"/>
    <mergeCell ref="AH34:AH35"/>
    <mergeCell ref="A27:AH27"/>
    <mergeCell ref="AH24:AH25"/>
    <mergeCell ref="A21:AH21"/>
    <mergeCell ref="AH28:AH29"/>
    <mergeCell ref="AH30:AH31"/>
    <mergeCell ref="AH32:AH33"/>
    <mergeCell ref="A24:A25"/>
    <mergeCell ref="B28:B29"/>
    <mergeCell ref="A30:A31"/>
    <mergeCell ref="A32:A33"/>
    <mergeCell ref="A34:A35"/>
    <mergeCell ref="A28:A29"/>
    <mergeCell ref="C28:C29"/>
    <mergeCell ref="D28:AG28"/>
    <mergeCell ref="D30:D31"/>
    <mergeCell ref="A22:A23"/>
    <mergeCell ref="C22:C23"/>
    <mergeCell ref="D22:AG22"/>
    <mergeCell ref="G30:G31"/>
    <mergeCell ref="H30:H31"/>
    <mergeCell ref="I30:I31"/>
    <mergeCell ref="G24:G25"/>
    <mergeCell ref="H24:H25"/>
    <mergeCell ref="A1:AH1"/>
    <mergeCell ref="AH4:AH5"/>
    <mergeCell ref="AH6:AH7"/>
    <mergeCell ref="B22:B23"/>
    <mergeCell ref="AH10:AH11"/>
    <mergeCell ref="AH12:AH13"/>
    <mergeCell ref="AH14:AH15"/>
    <mergeCell ref="AH16:AH17"/>
    <mergeCell ref="AH18:AH19"/>
    <mergeCell ref="A9:AH9"/>
    <mergeCell ref="AH22:AH23"/>
    <mergeCell ref="A4:A5"/>
    <mergeCell ref="A6:A7"/>
    <mergeCell ref="B2:B3"/>
    <mergeCell ref="B10:B11"/>
    <mergeCell ref="C6:C7"/>
    <mergeCell ref="A10:A11"/>
    <mergeCell ref="C10:C11"/>
    <mergeCell ref="D10:AG10"/>
    <mergeCell ref="AH2:AH3"/>
    <mergeCell ref="A2:A3"/>
    <mergeCell ref="C2:C3"/>
    <mergeCell ref="D2:AG2"/>
    <mergeCell ref="C4:C5"/>
    <mergeCell ref="D6:D7"/>
    <mergeCell ref="D4:D5"/>
    <mergeCell ref="E4:E5"/>
    <mergeCell ref="F4:F5"/>
    <mergeCell ref="G4:G5"/>
    <mergeCell ref="H4:H5"/>
    <mergeCell ref="I4:I5"/>
    <mergeCell ref="J4:J5"/>
    <mergeCell ref="A16:A19"/>
    <mergeCell ref="A12:A15"/>
    <mergeCell ref="C12:C13"/>
    <mergeCell ref="C14:C15"/>
    <mergeCell ref="C16:C17"/>
    <mergeCell ref="C18:C19"/>
    <mergeCell ref="D12:D13"/>
    <mergeCell ref="E12:E13"/>
    <mergeCell ref="F12:F13"/>
    <mergeCell ref="G12:G13"/>
    <mergeCell ref="H12:H13"/>
    <mergeCell ref="I12:I13"/>
    <mergeCell ref="J12:J13"/>
    <mergeCell ref="D16:D17"/>
    <mergeCell ref="E16:E17"/>
    <mergeCell ref="F16:F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H16" sqref="H16:H17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3.5703125" style="1" bestFit="1" customWidth="1"/>
    <col min="4" max="4" width="9.140625" style="1" customWidth="1"/>
    <col min="5" max="33" width="9.140625" style="1"/>
    <col min="34" max="34" width="12" style="1" customWidth="1"/>
    <col min="35" max="16384" width="9.140625" style="1"/>
  </cols>
  <sheetData>
    <row r="1" spans="1:34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25">
      <c r="A2" s="23" t="s">
        <v>1</v>
      </c>
      <c r="B2" s="17" t="s">
        <v>21</v>
      </c>
      <c r="C2" s="23" t="s">
        <v>2</v>
      </c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19" t="s">
        <v>24</v>
      </c>
    </row>
    <row r="3" spans="1:34" x14ac:dyDescent="0.25">
      <c r="A3" s="23"/>
      <c r="B3" s="18"/>
      <c r="C3" s="23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19"/>
    </row>
    <row r="4" spans="1:34" x14ac:dyDescent="0.25">
      <c r="A4" s="11" t="s">
        <v>42</v>
      </c>
      <c r="B4" s="3" t="s">
        <v>22</v>
      </c>
      <c r="C4" s="11" t="s">
        <v>19</v>
      </c>
      <c r="D4" s="9">
        <f>IFERROR(VLOOKUP($A4,[1]絞線、纏繞、總絞、編織!$A:$G,7,FALSE),0)</f>
        <v>12300</v>
      </c>
      <c r="E4" s="9"/>
      <c r="F4" s="9"/>
      <c r="G4" s="9">
        <f>IFERROR(VLOOKUP($A4,[1]絞線、纏繞、總絞、編織!$A:$G,7,FALSE),0)</f>
        <v>12300</v>
      </c>
      <c r="H4" s="9">
        <f>IFERROR(VLOOKUP($A4,[1]絞線、纏繞、總絞、編織!$A:$G,7,FALSE),0)</f>
        <v>5123</v>
      </c>
      <c r="I4" s="9">
        <f>IFERROR(VLOOKUP($A4,[1]絞線、纏繞、總絞、編織!$A:$G,7,FALSE),0)</f>
        <v>10830</v>
      </c>
      <c r="J4" s="9">
        <f>IFERROR(VLOOKUP($A4,[1]絞線、纏繞、總絞、編織!$A:$G,7,FALSE),0)</f>
        <v>14903</v>
      </c>
      <c r="K4" s="9">
        <f>IFERROR(VLOOKUP($A4,[1]絞線、纏繞、總絞、編織!$A:$G,7,FALSE),0)</f>
        <v>12300</v>
      </c>
      <c r="L4" s="9"/>
      <c r="M4" s="9"/>
      <c r="N4" s="9">
        <f>IFERROR(VLOOKUP($A4,[1]絞線、纏繞、總絞、編織!$A:$G,7,FALSE),0)</f>
        <v>14143</v>
      </c>
      <c r="O4" s="9">
        <f>IFERROR(VLOOKUP($A4,[1]絞線、纏繞、總絞、編織!$A:$G,7,FALSE),0)</f>
        <v>15434</v>
      </c>
      <c r="P4" s="9">
        <f>IFERROR(VLOOKUP($A4,[1]絞線、纏繞、總絞、編織!$A:$G,7,FALSE),0)</f>
        <v>5000</v>
      </c>
      <c r="Q4" s="9"/>
      <c r="R4" s="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5">
        <f>SUM(D4:AG5)</f>
        <v>102333</v>
      </c>
    </row>
    <row r="5" spans="1:34" x14ac:dyDescent="0.25">
      <c r="A5" s="13"/>
      <c r="B5" s="3" t="s">
        <v>23</v>
      </c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6"/>
    </row>
    <row r="6" spans="1:34" x14ac:dyDescent="0.25">
      <c r="A6" s="11" t="s">
        <v>43</v>
      </c>
      <c r="B6" s="3" t="s">
        <v>22</v>
      </c>
      <c r="C6" s="11" t="s">
        <v>20</v>
      </c>
      <c r="D6" s="9">
        <f>IFERROR(VLOOKUP($A6,[1]絞線、纏繞、總絞、編織!$A:$G,7,FALSE),0)</f>
        <v>7822</v>
      </c>
      <c r="E6" s="9"/>
      <c r="F6" s="9"/>
      <c r="G6" s="9">
        <f>IFERROR(VLOOKUP($A6,[1]絞線、纏繞、總絞、編織!$A:$G,7,FALSE),0)</f>
        <v>7822</v>
      </c>
      <c r="H6" s="9">
        <f>IFERROR(VLOOKUP($A6,[1]絞線、纏繞、總絞、編織!$A:$G,7,FALSE),0)</f>
        <v>10113</v>
      </c>
      <c r="I6" s="9">
        <f>IFERROR(VLOOKUP($A6,[1]絞線、纏繞、總絞、編織!$A:$G,7,FALSE),0)</f>
        <v>10633</v>
      </c>
      <c r="J6" s="9">
        <f>IFERROR(VLOOKUP($A6,[1]絞線、纏繞、總絞、編織!$A:$G,7,FALSE),0)</f>
        <v>10232</v>
      </c>
      <c r="K6" s="9">
        <f>IFERROR(VLOOKUP($A6,[1]絞線、纏繞、總絞、編織!$A:$G,7,FALSE),0)</f>
        <v>7822</v>
      </c>
      <c r="L6" s="9"/>
      <c r="M6" s="9"/>
      <c r="N6" s="9">
        <f>IFERROR(VLOOKUP($A6,[1]絞線、纏繞、總絞、編織!$A:$G,7,FALSE),0)</f>
        <v>9147</v>
      </c>
      <c r="O6" s="9">
        <f>IFERROR(VLOOKUP($A6,[1]絞線、纏繞、總絞、編織!$A:$G,7,FALSE),0)</f>
        <v>6076</v>
      </c>
      <c r="P6" s="9">
        <f>IFERROR(VLOOKUP($A6,[1]絞線、纏繞、總絞、編織!$A:$G,7,FALSE),0)</f>
        <v>4064</v>
      </c>
      <c r="Q6" s="9"/>
      <c r="R6" s="9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5">
        <f>SUM(D6:AG7)</f>
        <v>73731</v>
      </c>
    </row>
    <row r="7" spans="1:34" x14ac:dyDescent="0.25">
      <c r="A7" s="13"/>
      <c r="B7" s="3" t="s">
        <v>23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6"/>
    </row>
    <row r="9" spans="1:34" ht="18.75" x14ac:dyDescent="0.3">
      <c r="A9" s="22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x14ac:dyDescent="0.25">
      <c r="A10" s="23" t="s">
        <v>1</v>
      </c>
      <c r="B10" s="17" t="s">
        <v>21</v>
      </c>
      <c r="C10" s="23" t="s">
        <v>2</v>
      </c>
      <c r="D10" s="23" t="s">
        <v>3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9" t="s">
        <v>24</v>
      </c>
    </row>
    <row r="11" spans="1:34" x14ac:dyDescent="0.25">
      <c r="A11" s="23"/>
      <c r="B11" s="18"/>
      <c r="C11" s="23"/>
      <c r="D11" s="4">
        <v>45231</v>
      </c>
      <c r="E11" s="4">
        <v>45232</v>
      </c>
      <c r="F11" s="4">
        <v>45233</v>
      </c>
      <c r="G11" s="4">
        <v>45234</v>
      </c>
      <c r="H11" s="4">
        <v>45235</v>
      </c>
      <c r="I11" s="4">
        <v>45236</v>
      </c>
      <c r="J11" s="4">
        <v>45237</v>
      </c>
      <c r="K11" s="4">
        <v>45238</v>
      </c>
      <c r="L11" s="4">
        <v>45239</v>
      </c>
      <c r="M11" s="4">
        <v>45240</v>
      </c>
      <c r="N11" s="4">
        <v>45241</v>
      </c>
      <c r="O11" s="4">
        <v>45242</v>
      </c>
      <c r="P11" s="4">
        <v>45243</v>
      </c>
      <c r="Q11" s="4">
        <v>45244</v>
      </c>
      <c r="R11" s="4">
        <v>45245</v>
      </c>
      <c r="S11" s="4">
        <v>45246</v>
      </c>
      <c r="T11" s="4">
        <v>45247</v>
      </c>
      <c r="U11" s="4">
        <v>45248</v>
      </c>
      <c r="V11" s="4">
        <v>45249</v>
      </c>
      <c r="W11" s="4">
        <v>45250</v>
      </c>
      <c r="X11" s="4">
        <v>45251</v>
      </c>
      <c r="Y11" s="4">
        <v>45252</v>
      </c>
      <c r="Z11" s="4">
        <v>45253</v>
      </c>
      <c r="AA11" s="4">
        <v>45254</v>
      </c>
      <c r="AB11" s="4">
        <v>45255</v>
      </c>
      <c r="AC11" s="4">
        <v>45256</v>
      </c>
      <c r="AD11" s="4">
        <v>45257</v>
      </c>
      <c r="AE11" s="4">
        <v>45258</v>
      </c>
      <c r="AF11" s="4">
        <v>45259</v>
      </c>
      <c r="AG11" s="4">
        <v>45260</v>
      </c>
      <c r="AH11" s="19"/>
    </row>
    <row r="12" spans="1:34" x14ac:dyDescent="0.25">
      <c r="A12" s="11" t="s">
        <v>7</v>
      </c>
      <c r="B12" s="5" t="s">
        <v>22</v>
      </c>
      <c r="C12" s="11" t="s">
        <v>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0">
        <f>SUM(D12:AG13)</f>
        <v>0</v>
      </c>
    </row>
    <row r="13" spans="1:34" x14ac:dyDescent="0.25">
      <c r="A13" s="12"/>
      <c r="B13" s="5" t="s">
        <v>23</v>
      </c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21"/>
    </row>
    <row r="14" spans="1:34" x14ac:dyDescent="0.25">
      <c r="A14" s="12"/>
      <c r="B14" s="5" t="s">
        <v>22</v>
      </c>
      <c r="C14" s="11" t="s">
        <v>10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20">
        <f>SUM(D14:AG15)</f>
        <v>0</v>
      </c>
    </row>
    <row r="15" spans="1:34" x14ac:dyDescent="0.25">
      <c r="A15" s="13"/>
      <c r="B15" s="5" t="s">
        <v>23</v>
      </c>
      <c r="C15" s="1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21"/>
    </row>
    <row r="16" spans="1:34" x14ac:dyDescent="0.25">
      <c r="A16" s="11" t="s">
        <v>8</v>
      </c>
      <c r="B16" s="5" t="s">
        <v>22</v>
      </c>
      <c r="C16" s="11" t="s">
        <v>11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20">
        <f>SUM(D16:AG17)</f>
        <v>0</v>
      </c>
    </row>
    <row r="17" spans="1:34" x14ac:dyDescent="0.25">
      <c r="A17" s="12"/>
      <c r="B17" s="5" t="s">
        <v>23</v>
      </c>
      <c r="C17" s="1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21"/>
    </row>
    <row r="18" spans="1:34" x14ac:dyDescent="0.25">
      <c r="A18" s="12"/>
      <c r="B18" s="5" t="s">
        <v>22</v>
      </c>
      <c r="C18" s="11" t="s">
        <v>12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20">
        <f>SUM(D18:AG19)</f>
        <v>0</v>
      </c>
    </row>
    <row r="19" spans="1:34" x14ac:dyDescent="0.25">
      <c r="A19" s="13"/>
      <c r="B19" s="5" t="s">
        <v>23</v>
      </c>
      <c r="C19" s="1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21"/>
    </row>
    <row r="21" spans="1:34" ht="18.75" x14ac:dyDescent="0.3">
      <c r="A21" s="2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x14ac:dyDescent="0.25">
      <c r="A22" s="23" t="s">
        <v>1</v>
      </c>
      <c r="B22" s="17" t="s">
        <v>21</v>
      </c>
      <c r="C22" s="23" t="s">
        <v>2</v>
      </c>
      <c r="D22" s="23" t="s">
        <v>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9" t="s">
        <v>24</v>
      </c>
    </row>
    <row r="23" spans="1:34" x14ac:dyDescent="0.25">
      <c r="A23" s="23"/>
      <c r="B23" s="18"/>
      <c r="C23" s="23"/>
      <c r="D23" s="4">
        <v>45231</v>
      </c>
      <c r="E23" s="4">
        <v>45232</v>
      </c>
      <c r="F23" s="4">
        <v>45233</v>
      </c>
      <c r="G23" s="4">
        <v>45234</v>
      </c>
      <c r="H23" s="4">
        <v>45235</v>
      </c>
      <c r="I23" s="4">
        <v>45236</v>
      </c>
      <c r="J23" s="4">
        <v>45237</v>
      </c>
      <c r="K23" s="4">
        <v>45238</v>
      </c>
      <c r="L23" s="4">
        <v>45239</v>
      </c>
      <c r="M23" s="4">
        <v>45240</v>
      </c>
      <c r="N23" s="4">
        <v>45241</v>
      </c>
      <c r="O23" s="4">
        <v>45242</v>
      </c>
      <c r="P23" s="4">
        <v>45243</v>
      </c>
      <c r="Q23" s="4">
        <v>45244</v>
      </c>
      <c r="R23" s="4">
        <v>45245</v>
      </c>
      <c r="S23" s="4">
        <v>45246</v>
      </c>
      <c r="T23" s="4">
        <v>45247</v>
      </c>
      <c r="U23" s="4">
        <v>45248</v>
      </c>
      <c r="V23" s="4">
        <v>45249</v>
      </c>
      <c r="W23" s="4">
        <v>45250</v>
      </c>
      <c r="X23" s="4">
        <v>45251</v>
      </c>
      <c r="Y23" s="4">
        <v>45252</v>
      </c>
      <c r="Z23" s="4">
        <v>45253</v>
      </c>
      <c r="AA23" s="4">
        <v>45254</v>
      </c>
      <c r="AB23" s="4">
        <v>45255</v>
      </c>
      <c r="AC23" s="4">
        <v>45256</v>
      </c>
      <c r="AD23" s="4">
        <v>45257</v>
      </c>
      <c r="AE23" s="4">
        <v>45258</v>
      </c>
      <c r="AF23" s="4">
        <v>45259</v>
      </c>
      <c r="AG23" s="4">
        <v>45260</v>
      </c>
      <c r="AH23" s="19"/>
    </row>
    <row r="24" spans="1:34" x14ac:dyDescent="0.25">
      <c r="A24" s="11" t="s">
        <v>14</v>
      </c>
      <c r="B24" s="3" t="s">
        <v>22</v>
      </c>
      <c r="C24" s="3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20">
        <f>SUM(D24:AG25)</f>
        <v>0</v>
      </c>
    </row>
    <row r="25" spans="1:34" x14ac:dyDescent="0.25">
      <c r="A25" s="13"/>
      <c r="B25" s="3" t="s">
        <v>23</v>
      </c>
      <c r="C25" s="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21"/>
    </row>
    <row r="27" spans="1:34" ht="18.75" x14ac:dyDescent="0.3">
      <c r="A27" s="22" t="s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x14ac:dyDescent="0.25">
      <c r="A28" s="23" t="s">
        <v>1</v>
      </c>
      <c r="B28" s="17" t="s">
        <v>21</v>
      </c>
      <c r="C28" s="23" t="s">
        <v>2</v>
      </c>
      <c r="D28" s="23" t="s">
        <v>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19" t="s">
        <v>24</v>
      </c>
    </row>
    <row r="29" spans="1:34" x14ac:dyDescent="0.25">
      <c r="A29" s="23"/>
      <c r="B29" s="18"/>
      <c r="C29" s="23"/>
      <c r="D29" s="4">
        <v>45231</v>
      </c>
      <c r="E29" s="4">
        <v>45232</v>
      </c>
      <c r="F29" s="4">
        <v>45233</v>
      </c>
      <c r="G29" s="4">
        <v>45234</v>
      </c>
      <c r="H29" s="4">
        <v>45235</v>
      </c>
      <c r="I29" s="4">
        <v>45236</v>
      </c>
      <c r="J29" s="4">
        <v>45237</v>
      </c>
      <c r="K29" s="4">
        <v>45238</v>
      </c>
      <c r="L29" s="4">
        <v>45239</v>
      </c>
      <c r="M29" s="4">
        <v>45240</v>
      </c>
      <c r="N29" s="4">
        <v>45241</v>
      </c>
      <c r="O29" s="4">
        <v>45242</v>
      </c>
      <c r="P29" s="4">
        <v>45243</v>
      </c>
      <c r="Q29" s="4">
        <v>45244</v>
      </c>
      <c r="R29" s="4">
        <v>45245</v>
      </c>
      <c r="S29" s="4">
        <v>45246</v>
      </c>
      <c r="T29" s="4">
        <v>45247</v>
      </c>
      <c r="U29" s="4">
        <v>45248</v>
      </c>
      <c r="V29" s="4">
        <v>45249</v>
      </c>
      <c r="W29" s="4">
        <v>45250</v>
      </c>
      <c r="X29" s="4">
        <v>45251</v>
      </c>
      <c r="Y29" s="4">
        <v>45252</v>
      </c>
      <c r="Z29" s="4">
        <v>45253</v>
      </c>
      <c r="AA29" s="4">
        <v>45254</v>
      </c>
      <c r="AB29" s="4">
        <v>45255</v>
      </c>
      <c r="AC29" s="4">
        <v>45256</v>
      </c>
      <c r="AD29" s="4">
        <v>45257</v>
      </c>
      <c r="AE29" s="4">
        <v>45258</v>
      </c>
      <c r="AF29" s="4">
        <v>45259</v>
      </c>
      <c r="AG29" s="4">
        <v>45260</v>
      </c>
      <c r="AH29" s="19"/>
    </row>
    <row r="30" spans="1:34" x14ac:dyDescent="0.25">
      <c r="A30" s="11" t="s">
        <v>16</v>
      </c>
      <c r="B30" s="3" t="s">
        <v>22</v>
      </c>
      <c r="C30" s="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20">
        <f>SUM(D30:AG31)</f>
        <v>0</v>
      </c>
    </row>
    <row r="31" spans="1:34" x14ac:dyDescent="0.25">
      <c r="A31" s="13"/>
      <c r="B31" s="3" t="s">
        <v>23</v>
      </c>
      <c r="C31" s="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21"/>
    </row>
    <row r="32" spans="1:34" x14ac:dyDescent="0.25">
      <c r="A32" s="11" t="s">
        <v>17</v>
      </c>
      <c r="B32" s="3" t="s">
        <v>22</v>
      </c>
      <c r="C32" s="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20">
        <f>SUM(D32:AG33)</f>
        <v>0</v>
      </c>
    </row>
    <row r="33" spans="1:34" x14ac:dyDescent="0.25">
      <c r="A33" s="13"/>
      <c r="B33" s="3" t="s">
        <v>23</v>
      </c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21"/>
    </row>
    <row r="34" spans="1:34" x14ac:dyDescent="0.25">
      <c r="A34" s="11" t="s">
        <v>18</v>
      </c>
      <c r="B34" s="3" t="s">
        <v>22</v>
      </c>
      <c r="C34" s="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20">
        <f>SUM(D34:AG35)</f>
        <v>0</v>
      </c>
    </row>
    <row r="35" spans="1:34" x14ac:dyDescent="0.25">
      <c r="A35" s="13"/>
      <c r="B35" s="3" t="s">
        <v>23</v>
      </c>
      <c r="C35" s="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21"/>
    </row>
  </sheetData>
  <mergeCells count="182">
    <mergeCell ref="Q6:Q7"/>
    <mergeCell ref="R4:R5"/>
    <mergeCell ref="R6:R7"/>
    <mergeCell ref="P32:P33"/>
    <mergeCell ref="N34:N35"/>
    <mergeCell ref="O34:O35"/>
    <mergeCell ref="P34:P35"/>
    <mergeCell ref="N14:N15"/>
    <mergeCell ref="O14:O15"/>
    <mergeCell ref="P14:P15"/>
    <mergeCell ref="N16:N17"/>
    <mergeCell ref="O16:O17"/>
    <mergeCell ref="P16:P17"/>
    <mergeCell ref="N18:N19"/>
    <mergeCell ref="O18:O19"/>
    <mergeCell ref="P18:P19"/>
    <mergeCell ref="A1:AH1"/>
    <mergeCell ref="A2:A3"/>
    <mergeCell ref="B2:B3"/>
    <mergeCell ref="C2:C3"/>
    <mergeCell ref="D2:AG2"/>
    <mergeCell ref="AH2:AH3"/>
    <mergeCell ref="N4:N5"/>
    <mergeCell ref="O4:O5"/>
    <mergeCell ref="P4:P5"/>
    <mergeCell ref="Q4:Q5"/>
    <mergeCell ref="C18:C19"/>
    <mergeCell ref="AH18:AH19"/>
    <mergeCell ref="A9:AH9"/>
    <mergeCell ref="A10:A11"/>
    <mergeCell ref="B10:B11"/>
    <mergeCell ref="C10:C11"/>
    <mergeCell ref="D10:AG10"/>
    <mergeCell ref="AH10:AH11"/>
    <mergeCell ref="A4:A5"/>
    <mergeCell ref="C4:C5"/>
    <mergeCell ref="AH4:AH5"/>
    <mergeCell ref="A6:A7"/>
    <mergeCell ref="C6:C7"/>
    <mergeCell ref="AH6:AH7"/>
    <mergeCell ref="M6:M7"/>
    <mergeCell ref="M4:M5"/>
    <mergeCell ref="L6:L7"/>
    <mergeCell ref="L4:L5"/>
    <mergeCell ref="N6:N7"/>
    <mergeCell ref="O6:O7"/>
    <mergeCell ref="P6:P7"/>
    <mergeCell ref="N12:N13"/>
    <mergeCell ref="O12:O13"/>
    <mergeCell ref="P12:P13"/>
    <mergeCell ref="A34:A35"/>
    <mergeCell ref="AH34:AH35"/>
    <mergeCell ref="D30:D31"/>
    <mergeCell ref="E30:E31"/>
    <mergeCell ref="F30:F31"/>
    <mergeCell ref="G30:G31"/>
    <mergeCell ref="A24:A25"/>
    <mergeCell ref="AH24:AH25"/>
    <mergeCell ref="A27:AH27"/>
    <mergeCell ref="A28:A29"/>
    <mergeCell ref="B28:B29"/>
    <mergeCell ref="C28:C29"/>
    <mergeCell ref="D28:AG28"/>
    <mergeCell ref="AH28:AH29"/>
    <mergeCell ref="L24:L25"/>
    <mergeCell ref="M24:M25"/>
    <mergeCell ref="N24:N25"/>
    <mergeCell ref="O24:O25"/>
    <mergeCell ref="P24:P25"/>
    <mergeCell ref="N30:N31"/>
    <mergeCell ref="O30:O31"/>
    <mergeCell ref="P30:P31"/>
    <mergeCell ref="N32:N33"/>
    <mergeCell ref="O32:O33"/>
    <mergeCell ref="K6:K7"/>
    <mergeCell ref="K4:K5"/>
    <mergeCell ref="J6:J7"/>
    <mergeCell ref="J4:J5"/>
    <mergeCell ref="I6:I7"/>
    <mergeCell ref="I4:I5"/>
    <mergeCell ref="A30:A31"/>
    <mergeCell ref="AH30:AH31"/>
    <mergeCell ref="A32:A33"/>
    <mergeCell ref="AH32:AH33"/>
    <mergeCell ref="A21:AH21"/>
    <mergeCell ref="A22:A23"/>
    <mergeCell ref="B22:B23"/>
    <mergeCell ref="C22:C23"/>
    <mergeCell ref="D22:AG22"/>
    <mergeCell ref="AH22:AH23"/>
    <mergeCell ref="A12:A15"/>
    <mergeCell ref="C12:C13"/>
    <mergeCell ref="AH12:AH13"/>
    <mergeCell ref="C14:C15"/>
    <mergeCell ref="AH14:AH15"/>
    <mergeCell ref="A16:A19"/>
    <mergeCell ref="C16:C17"/>
    <mergeCell ref="AH16:AH17"/>
    <mergeCell ref="E6:E7"/>
    <mergeCell ref="E4:E5"/>
    <mergeCell ref="D6:D7"/>
    <mergeCell ref="D4:D5"/>
    <mergeCell ref="D12:D13"/>
    <mergeCell ref="E12:E13"/>
    <mergeCell ref="H6:H7"/>
    <mergeCell ref="H4:H5"/>
    <mergeCell ref="G6:G7"/>
    <mergeCell ref="G4:G5"/>
    <mergeCell ref="F6:F7"/>
    <mergeCell ref="F4:F5"/>
    <mergeCell ref="L12:L13"/>
    <mergeCell ref="M12:M13"/>
    <mergeCell ref="D14:D15"/>
    <mergeCell ref="E14:E15"/>
    <mergeCell ref="F14:F15"/>
    <mergeCell ref="G14:G15"/>
    <mergeCell ref="H14:H15"/>
    <mergeCell ref="I14:I15"/>
    <mergeCell ref="J14:J15"/>
    <mergeCell ref="K14:K15"/>
    <mergeCell ref="F12:F13"/>
    <mergeCell ref="G12:G13"/>
    <mergeCell ref="H12:H13"/>
    <mergeCell ref="I12:I13"/>
    <mergeCell ref="J12:J13"/>
    <mergeCell ref="K12:K13"/>
    <mergeCell ref="L14:L15"/>
    <mergeCell ref="M14:M15"/>
    <mergeCell ref="M16:M17"/>
    <mergeCell ref="D18:D19"/>
    <mergeCell ref="E18:E19"/>
    <mergeCell ref="F18:F19"/>
    <mergeCell ref="G18:G19"/>
    <mergeCell ref="H18:H19"/>
    <mergeCell ref="I18:I19"/>
    <mergeCell ref="J18:J19"/>
    <mergeCell ref="K18:K19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H30:H31"/>
    <mergeCell ref="I30:I31"/>
    <mergeCell ref="J30:J31"/>
    <mergeCell ref="K30:K31"/>
    <mergeCell ref="L30:L31"/>
    <mergeCell ref="M30:M31"/>
    <mergeCell ref="L18:L19"/>
    <mergeCell ref="M18:M19"/>
    <mergeCell ref="D24:D25"/>
    <mergeCell ref="E24:E25"/>
    <mergeCell ref="F24:F25"/>
    <mergeCell ref="G24:G25"/>
    <mergeCell ref="H24:H25"/>
    <mergeCell ref="I24:I25"/>
    <mergeCell ref="J24:J25"/>
    <mergeCell ref="K24:K25"/>
    <mergeCell ref="J34:J35"/>
    <mergeCell ref="K34:K35"/>
    <mergeCell ref="L34:L35"/>
    <mergeCell ref="M34:M35"/>
    <mergeCell ref="J32:J33"/>
    <mergeCell ref="K32:K33"/>
    <mergeCell ref="L32:L33"/>
    <mergeCell ref="M32:M33"/>
    <mergeCell ref="D34:D35"/>
    <mergeCell ref="E34:E35"/>
    <mergeCell ref="F34:F35"/>
    <mergeCell ref="G34:G35"/>
    <mergeCell ref="H34:H35"/>
    <mergeCell ref="I34:I35"/>
    <mergeCell ref="D32:D33"/>
    <mergeCell ref="E32:E33"/>
    <mergeCell ref="F32:F33"/>
    <mergeCell ref="G32:G33"/>
    <mergeCell ref="H32:H33"/>
    <mergeCell ref="I32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U14" sqref="U14:U15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8.85546875" style="1" bestFit="1" customWidth="1"/>
    <col min="4" max="4" width="9.140625" style="1" customWidth="1"/>
    <col min="5" max="34" width="9.140625" style="1"/>
    <col min="35" max="35" width="12" style="1" customWidth="1"/>
    <col min="36" max="16384" width="9.140625" style="1"/>
  </cols>
  <sheetData>
    <row r="1" spans="1:35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5">
      <c r="A2" s="23" t="s">
        <v>1</v>
      </c>
      <c r="B2" s="17" t="s">
        <v>21</v>
      </c>
      <c r="C2" s="23" t="s">
        <v>2</v>
      </c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8"/>
      <c r="AI2" s="26" t="s">
        <v>24</v>
      </c>
    </row>
    <row r="3" spans="1:35" x14ac:dyDescent="0.25">
      <c r="A3" s="23"/>
      <c r="B3" s="18"/>
      <c r="C3" s="23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4">
        <v>45291</v>
      </c>
      <c r="AI3" s="26"/>
    </row>
    <row r="4" spans="1:35" x14ac:dyDescent="0.25">
      <c r="A4" s="11" t="s">
        <v>25</v>
      </c>
      <c r="B4" s="3" t="s">
        <v>22</v>
      </c>
      <c r="C4" s="11" t="s">
        <v>27</v>
      </c>
      <c r="D4" s="9">
        <f>IFERROR(VLOOKUP($C$4,[2]絞線、纏繞!$B:$G,6,FALSE),0)</f>
        <v>0</v>
      </c>
      <c r="E4" s="9"/>
      <c r="F4" s="9"/>
      <c r="G4" s="9">
        <f>IFERROR(VLOOKUP($C$4,[3]絞線、纏繞、總絞、編織!$B:$G,6,FALSE),0)</f>
        <v>0</v>
      </c>
      <c r="H4" s="9">
        <f>IFERROR(VLOOKUP($C$4,[4]絞銅、纏繞、總絞、編織!$B:$G,6,FALSE),0)</f>
        <v>0</v>
      </c>
      <c r="I4" s="9">
        <f>IFERROR(VLOOKUP($C$4,[5]絞銅、纏繞、總絞、編織!$B:$G,6,FALSE),0)</f>
        <v>0</v>
      </c>
      <c r="J4" s="9">
        <f>IFERROR(VLOOKUP($C$4,[6]絞線、纏繞、總絞、編織!$B:$G,6,FALSE),0)</f>
        <v>0</v>
      </c>
      <c r="K4" s="9">
        <f>IFERROR(VLOOKUP($C$4,[7]絞線、纏繞、總絞、編織!$B:$G,6,FALSE),0)</f>
        <v>4009</v>
      </c>
      <c r="L4" s="9"/>
      <c r="M4" s="9"/>
      <c r="N4" s="9">
        <f>IFERROR(VLOOKUP($C$4,[8]絞線、纏繞、總絞、編織!$B:$G,6,FALSE),0)</f>
        <v>5288</v>
      </c>
      <c r="O4" s="9">
        <f>IFERROR(VLOOKUP($C$4,[9]絞線、纏繞、總絞、編織!$B:$G,6,FALSE),0)</f>
        <v>5288</v>
      </c>
      <c r="P4" s="9">
        <f>IFERROR(VLOOKUP($C$4,[10]絞線、纏繞、總絞、編織!$B:$G,6,FALSE),0)</f>
        <v>4821</v>
      </c>
      <c r="Q4" s="9">
        <f>IFERROR(VLOOKUP($C$4,[11]絞線、纏繞、總絞、編織!$B:$G,6,FALSE),0)</f>
        <v>4920</v>
      </c>
      <c r="R4" s="9">
        <f>IFERROR(VLOOKUP($C$4,[12]絞線、纏繞、總絞、編織!$B:$G,6,FALSE),0)</f>
        <v>3953</v>
      </c>
      <c r="S4" s="9"/>
      <c r="T4" s="9"/>
      <c r="U4" s="9"/>
      <c r="V4" s="9"/>
      <c r="W4" s="9"/>
      <c r="X4" s="9"/>
      <c r="Y4" s="9"/>
      <c r="Z4" s="9"/>
      <c r="AA4" s="9"/>
      <c r="AB4" s="24"/>
      <c r="AC4" s="24"/>
      <c r="AD4" s="9"/>
      <c r="AE4" s="9"/>
      <c r="AF4" s="9"/>
      <c r="AG4" s="9"/>
      <c r="AH4" s="9"/>
      <c r="AI4" s="15">
        <f>SUM(D4:AG5)</f>
        <v>28279</v>
      </c>
    </row>
    <row r="5" spans="1:35" x14ac:dyDescent="0.25">
      <c r="A5" s="13"/>
      <c r="B5" s="3" t="s">
        <v>23</v>
      </c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5"/>
      <c r="AC5" s="25"/>
      <c r="AD5" s="10"/>
      <c r="AE5" s="10"/>
      <c r="AF5" s="10"/>
      <c r="AG5" s="10"/>
      <c r="AH5" s="10"/>
      <c r="AI5" s="16"/>
    </row>
    <row r="6" spans="1:35" x14ac:dyDescent="0.25">
      <c r="A6" s="11" t="s">
        <v>26</v>
      </c>
      <c r="B6" s="3" t="s">
        <v>22</v>
      </c>
      <c r="C6" s="11" t="s">
        <v>28</v>
      </c>
      <c r="D6" s="9">
        <f>IFERROR(VLOOKUP($C$6,[2]絞線、纏繞!$B:$G,6,FALSE),0)</f>
        <v>0</v>
      </c>
      <c r="E6" s="9"/>
      <c r="F6" s="9"/>
      <c r="G6" s="9">
        <f>IFERROR(VLOOKUP($C$6,[3]絞線、纏繞、總絞、編織!$A:$B,6,FALSE),0)</f>
        <v>0</v>
      </c>
      <c r="H6" s="9">
        <f>IFERROR(VLOOKUP($C$6,[4]絞銅、纏繞、總絞、編織!$B:$G,6,FALSE),0)</f>
        <v>0</v>
      </c>
      <c r="I6" s="9">
        <f>IFERROR(VLOOKUP($C$6,[5]絞銅、纏繞、總絞、編織!$B:$G,6,FALSE),0)</f>
        <v>0</v>
      </c>
      <c r="J6" s="9">
        <f>IFERROR(VLOOKUP($C$6,[6]絞線、纏繞、總絞、編織!$B:$G,6,FALSE),0)</f>
        <v>0</v>
      </c>
      <c r="K6" s="9">
        <f>IFERROR(VLOOKUP($C$6,[7]絞線、纏繞、總絞、編織!$B:$G,6,FALSE),0)</f>
        <v>0</v>
      </c>
      <c r="L6" s="9"/>
      <c r="M6" s="9"/>
      <c r="N6" s="9">
        <f>IFERROR(VLOOKUP($C$6,[8]絞線、纏繞、總絞、編織!$B:$G,6,FALSE),0)</f>
        <v>0</v>
      </c>
      <c r="O6" s="9">
        <f>IFERROR(VLOOKUP($C$6,[9]絞線、纏繞、總絞、編織!$B:$G,6,FALSE),0)</f>
        <v>0</v>
      </c>
      <c r="P6" s="9">
        <f>IFERROR(VLOOKUP($C$6,[10]絞線、纏繞、總絞、編織!$B:$G,6,FALSE),0)</f>
        <v>0</v>
      </c>
      <c r="Q6" s="9">
        <f>IFERROR(VLOOKUP($C$6,[11]絞線、纏繞、總絞、編織!$B:$G,6,FALSE),0)</f>
        <v>0</v>
      </c>
      <c r="R6" s="9">
        <f>IFERROR(VLOOKUP($C$6,[12]絞線、纏繞、總絞、編織!$B:$G,6,FALSE),0)</f>
        <v>0</v>
      </c>
      <c r="S6" s="9"/>
      <c r="T6" s="9"/>
      <c r="U6" s="9"/>
      <c r="V6" s="9"/>
      <c r="W6" s="9"/>
      <c r="X6" s="9"/>
      <c r="Y6" s="9"/>
      <c r="Z6" s="9"/>
      <c r="AA6" s="9"/>
      <c r="AB6" s="24"/>
      <c r="AC6" s="24"/>
      <c r="AD6" s="9"/>
      <c r="AE6" s="9"/>
      <c r="AF6" s="9"/>
      <c r="AG6" s="9"/>
      <c r="AH6" s="9"/>
      <c r="AI6" s="27">
        <f>SUM(D6:AG7)</f>
        <v>0</v>
      </c>
    </row>
    <row r="7" spans="1:35" x14ac:dyDescent="0.25">
      <c r="A7" s="13"/>
      <c r="B7" s="3" t="s">
        <v>23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25"/>
      <c r="AC7" s="25"/>
      <c r="AD7" s="10"/>
      <c r="AE7" s="10"/>
      <c r="AF7" s="10"/>
      <c r="AG7" s="10"/>
      <c r="AH7" s="10"/>
      <c r="AI7" s="28"/>
    </row>
    <row r="9" spans="1:35" ht="18.75" x14ac:dyDescent="0.3">
      <c r="A9" s="22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23" t="s">
        <v>1</v>
      </c>
      <c r="B10" s="17" t="s">
        <v>21</v>
      </c>
      <c r="C10" s="23" t="s">
        <v>2</v>
      </c>
      <c r="D10" s="23" t="s">
        <v>3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8"/>
      <c r="AI10" s="26" t="s">
        <v>24</v>
      </c>
    </row>
    <row r="11" spans="1:35" x14ac:dyDescent="0.25">
      <c r="A11" s="23"/>
      <c r="B11" s="18"/>
      <c r="C11" s="23"/>
      <c r="D11" s="4">
        <v>45261</v>
      </c>
      <c r="E11" s="4">
        <v>45262</v>
      </c>
      <c r="F11" s="4">
        <v>45263</v>
      </c>
      <c r="G11" s="4">
        <v>45264</v>
      </c>
      <c r="H11" s="4">
        <v>45265</v>
      </c>
      <c r="I11" s="4">
        <v>45266</v>
      </c>
      <c r="J11" s="4">
        <v>45267</v>
      </c>
      <c r="K11" s="4">
        <v>45268</v>
      </c>
      <c r="L11" s="4">
        <v>45269</v>
      </c>
      <c r="M11" s="4">
        <v>45270</v>
      </c>
      <c r="N11" s="4">
        <v>45271</v>
      </c>
      <c r="O11" s="4">
        <v>45272</v>
      </c>
      <c r="P11" s="4">
        <v>45273</v>
      </c>
      <c r="Q11" s="4">
        <v>45274</v>
      </c>
      <c r="R11" s="4">
        <v>45275</v>
      </c>
      <c r="S11" s="4">
        <v>45276</v>
      </c>
      <c r="T11" s="4">
        <v>45277</v>
      </c>
      <c r="U11" s="4">
        <v>45278</v>
      </c>
      <c r="V11" s="4">
        <v>45279</v>
      </c>
      <c r="W11" s="4">
        <v>45280</v>
      </c>
      <c r="X11" s="4">
        <v>45281</v>
      </c>
      <c r="Y11" s="4">
        <v>45282</v>
      </c>
      <c r="Z11" s="4">
        <v>45283</v>
      </c>
      <c r="AA11" s="4">
        <v>45284</v>
      </c>
      <c r="AB11" s="4">
        <v>45285</v>
      </c>
      <c r="AC11" s="4">
        <v>45286</v>
      </c>
      <c r="AD11" s="4">
        <v>45287</v>
      </c>
      <c r="AE11" s="4">
        <v>45288</v>
      </c>
      <c r="AF11" s="4">
        <v>45289</v>
      </c>
      <c r="AG11" s="4">
        <v>45290</v>
      </c>
      <c r="AH11" s="4">
        <v>45291</v>
      </c>
      <c r="AI11" s="26"/>
    </row>
    <row r="12" spans="1:35" x14ac:dyDescent="0.25">
      <c r="A12" s="11" t="s">
        <v>7</v>
      </c>
      <c r="B12" s="5" t="s">
        <v>22</v>
      </c>
      <c r="C12" s="11" t="s">
        <v>31</v>
      </c>
      <c r="D12" s="9">
        <f>IFERROR(VLOOKUP($C$12,'[13] 押出'!$C:$G,5,FALSE),0)</f>
        <v>0</v>
      </c>
      <c r="E12" s="24"/>
      <c r="F12" s="24"/>
      <c r="G12" s="9">
        <f>IFERROR(VLOOKUP($C$12,'[14] 押出'!$C:$G,5,FALSE),0)</f>
        <v>0</v>
      </c>
      <c r="H12" s="9">
        <f>IFERROR(VLOOKUP($C$12,'[15] 押出'!$C:$G,5,FALSE),0)</f>
        <v>0</v>
      </c>
      <c r="I12" s="9">
        <f>IFERROR(VLOOKUP($C$12,'[16] 押出'!$C:$G,5,FALSE),0)</f>
        <v>0</v>
      </c>
      <c r="J12" s="9">
        <f>IFERROR(VLOOKUP($C$12,'[17] 押出'!$C:$G,5,FALSE),0)</f>
        <v>0</v>
      </c>
      <c r="K12" s="9">
        <f>IFERROR(VLOOKUP($C$12,'[18] 押出'!$C:$G,5,FALSE),0)</f>
        <v>0</v>
      </c>
      <c r="L12" s="9"/>
      <c r="M12" s="9"/>
      <c r="N12" s="9">
        <f>IFERROR(VLOOKUP($C$12,'[19] 押出'!$C:$G,5,FALSE),0)</f>
        <v>0</v>
      </c>
      <c r="O12" s="9">
        <f>IFERROR(VLOOKUP($C$12,'[20] 押出'!$C:$G,5,FALSE),0)</f>
        <v>0</v>
      </c>
      <c r="P12" s="9">
        <f>IFERROR(VLOOKUP($C$12,'[21] 押出'!$C:$G,5,FALSE),0)</f>
        <v>0</v>
      </c>
      <c r="Q12" s="9">
        <f>IFERROR(VLOOKUP($C$12,'[22] 押出'!$C:$G,5,FALSE),0)</f>
        <v>0</v>
      </c>
      <c r="R12" s="9">
        <f>IFERROR(VLOOKUP($C$12,'[23] 押出'!$C:$G,5,FALSE),0)</f>
        <v>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5">
        <f>SUM(D12:AG13)</f>
        <v>0</v>
      </c>
    </row>
    <row r="13" spans="1:35" x14ac:dyDescent="0.25">
      <c r="A13" s="12"/>
      <c r="B13" s="5" t="s">
        <v>23</v>
      </c>
      <c r="C13" s="13"/>
      <c r="D13" s="10"/>
      <c r="E13" s="25"/>
      <c r="F13" s="2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6"/>
    </row>
    <row r="14" spans="1:35" x14ac:dyDescent="0.25">
      <c r="A14" s="12"/>
      <c r="B14" s="5" t="s">
        <v>22</v>
      </c>
      <c r="C14" s="11" t="s">
        <v>30</v>
      </c>
      <c r="D14" s="9">
        <f>IFERROR(VLOOKUP($C$14,'[13] 押出'!$C:$G,5,FALSE),0)</f>
        <v>0</v>
      </c>
      <c r="E14" s="24"/>
      <c r="F14" s="24"/>
      <c r="G14" s="9">
        <f>IFERROR(VLOOKUP($C$14,'[14] 押出'!$C:$G,5,FALSE),0)</f>
        <v>0</v>
      </c>
      <c r="H14" s="9">
        <f>IFERROR(VLOOKUP($C$14,'[15] 押出'!$C:$G,5,FALSE),0)</f>
        <v>20126</v>
      </c>
      <c r="I14" s="9">
        <f>IFERROR(VLOOKUP($C$14,'[16] 押出'!$C:$G,5,FALSE),0)</f>
        <v>0</v>
      </c>
      <c r="J14" s="9">
        <f>IFERROR(VLOOKUP($C$14,'[17] 押出'!$C:$G,5,FALSE),0)</f>
        <v>0</v>
      </c>
      <c r="K14" s="9">
        <f>IFERROR(VLOOKUP($C$14,'[18] 押出'!$C:$G,5,FALSE),0)</f>
        <v>0</v>
      </c>
      <c r="L14" s="9"/>
      <c r="M14" s="9"/>
      <c r="N14" s="9">
        <f>IFERROR(VLOOKUP($C$14,'[19] 押出'!$C:$G,5,FALSE),0)</f>
        <v>0</v>
      </c>
      <c r="O14" s="9">
        <f>IFERROR(VLOOKUP($C$14,'[20] 押出'!$C:$G,5,FALSE),0)</f>
        <v>0</v>
      </c>
      <c r="P14" s="9">
        <f>IFERROR(VLOOKUP($C$14,'[21] 押出'!$C:$G,5,FALSE),0)</f>
        <v>0</v>
      </c>
      <c r="Q14" s="9">
        <f>IFERROR(VLOOKUP($C$14,'[22] 押出'!$C:$G,5,FALSE),0)</f>
        <v>0</v>
      </c>
      <c r="R14" s="9">
        <f>IFERROR(VLOOKUP($C$14,'[23] 押出'!$C:$G,5,FALSE),0)</f>
        <v>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20">
        <f>SUM(D14:AG15)</f>
        <v>20126</v>
      </c>
    </row>
    <row r="15" spans="1:35" x14ac:dyDescent="0.25">
      <c r="A15" s="13"/>
      <c r="B15" s="5" t="s">
        <v>23</v>
      </c>
      <c r="C15" s="13"/>
      <c r="D15" s="10"/>
      <c r="E15" s="25"/>
      <c r="F15" s="2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21"/>
    </row>
    <row r="16" spans="1:35" x14ac:dyDescent="0.25">
      <c r="A16" s="11" t="s">
        <v>8</v>
      </c>
      <c r="B16" s="5" t="s">
        <v>22</v>
      </c>
      <c r="C16" s="11" t="s">
        <v>29</v>
      </c>
      <c r="D16" s="9">
        <f>IFERROR(VLOOKUP($C$16,'[13] 押出'!$C:$G,5,FALSE),0)</f>
        <v>0</v>
      </c>
      <c r="E16" s="24"/>
      <c r="F16" s="24"/>
      <c r="G16" s="9">
        <f>IFERROR(VLOOKUP($C$16,'[14] 押出'!$C:$G,5,FALSE),0)</f>
        <v>0</v>
      </c>
      <c r="H16" s="9">
        <f>IFERROR(VLOOKUP($C$16,'[15] 押出'!$C:$G,5,FALSE),0)</f>
        <v>0</v>
      </c>
      <c r="I16" s="9">
        <f>IFERROR(VLOOKUP($C$16,'[16] 押出'!$C:$G,5,FALSE),0)</f>
        <v>0</v>
      </c>
      <c r="J16" s="9">
        <f>IFERROR(VLOOKUP($C$16,'[17] 押出'!$C:$G,5,FALSE),0)</f>
        <v>0</v>
      </c>
      <c r="K16" s="9">
        <f>IFERROR(VLOOKUP($C$16,'[18] 押出'!$C:$G,5,FALSE),0)</f>
        <v>0</v>
      </c>
      <c r="L16" s="9"/>
      <c r="M16" s="9"/>
      <c r="N16" s="9">
        <f>IFERROR(VLOOKUP($C$16,'[19] 押出'!$C:$G,5,FALSE),0)</f>
        <v>0</v>
      </c>
      <c r="O16" s="9">
        <f>IFERROR(VLOOKUP($C$16,'[20] 押出'!$C:$G,5,FALSE),0)</f>
        <v>0</v>
      </c>
      <c r="P16" s="9">
        <f>IFERROR(VLOOKUP($C$16,'[21] 押出'!$C:$G,5,FALSE),0)</f>
        <v>0</v>
      </c>
      <c r="Q16" s="9">
        <f>IFERROR(VLOOKUP($C$16,'[22] 押出'!$C:$G,5,FALSE),0)</f>
        <v>0</v>
      </c>
      <c r="R16" s="9">
        <f>IFERROR(VLOOKUP($C$16,'[23] 押出'!$C:$G,5,FALSE),0)</f>
        <v>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5">
        <f>SUM(D16:AG17)</f>
        <v>0</v>
      </c>
    </row>
    <row r="17" spans="1:35" x14ac:dyDescent="0.25">
      <c r="A17" s="12"/>
      <c r="B17" s="5" t="s">
        <v>23</v>
      </c>
      <c r="C17" s="13"/>
      <c r="D17" s="10"/>
      <c r="E17" s="25"/>
      <c r="F17" s="2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6"/>
    </row>
    <row r="18" spans="1:35" x14ac:dyDescent="0.25">
      <c r="A18" s="12"/>
      <c r="B18" s="5" t="s">
        <v>22</v>
      </c>
      <c r="C18" s="11" t="s">
        <v>32</v>
      </c>
      <c r="D18" s="9">
        <f>IFERROR(VLOOKUP($C$18,'[13] 押出'!$C:$G,5,FALSE),0)</f>
        <v>0</v>
      </c>
      <c r="E18" s="24"/>
      <c r="F18" s="24"/>
      <c r="G18" s="9">
        <f>IFERROR(VLOOKUP($C$18,'[14] 押出'!$C:$G,5,FALSE),0)</f>
        <v>0</v>
      </c>
      <c r="H18" s="9">
        <f>IFERROR(VLOOKUP($C$18,'[15] 押出'!$C:$G,5,FALSE),0)</f>
        <v>0</v>
      </c>
      <c r="I18" s="9">
        <f>IFERROR(VLOOKUP($C$18,'[16] 押出'!$C:$G,5,FALSE),0)</f>
        <v>0</v>
      </c>
      <c r="J18" s="9">
        <f>IFERROR(VLOOKUP($C$18,'[17] 押出'!$C:$G,5,FALSE),0)</f>
        <v>0</v>
      </c>
      <c r="K18" s="9">
        <f>IFERROR(VLOOKUP($C$18,'[18] 押出'!$C:$G,5,FALSE),0)</f>
        <v>0</v>
      </c>
      <c r="L18" s="9"/>
      <c r="M18" s="9"/>
      <c r="N18" s="9">
        <f>IFERROR(VLOOKUP($C$18,'[19] 押出'!$C:$G,5,FALSE),0)</f>
        <v>0</v>
      </c>
      <c r="O18" s="9">
        <f>IFERROR(VLOOKUP($C$18,'[20] 押出'!$C:$G,5,FALSE),0)</f>
        <v>0</v>
      </c>
      <c r="P18" s="9">
        <f>IFERROR(VLOOKUP($C$18,'[21] 押出'!$C:$G,5,FALSE),0)</f>
        <v>0</v>
      </c>
      <c r="Q18" s="9">
        <f>IFERROR(VLOOKUP($C$18,'[23] 押出'!$C:$G,5,FALSE),0)</f>
        <v>0</v>
      </c>
      <c r="R18" s="9">
        <f>IFERROR(VLOOKUP($C$18,'[23] 押出'!$C:$G,5,FALSE),0)</f>
        <v>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5">
        <f>SUM(D18:AG19)</f>
        <v>0</v>
      </c>
    </row>
    <row r="19" spans="1:35" x14ac:dyDescent="0.25">
      <c r="A19" s="13"/>
      <c r="B19" s="5" t="s">
        <v>23</v>
      </c>
      <c r="C19" s="13"/>
      <c r="D19" s="10"/>
      <c r="E19" s="25"/>
      <c r="F19" s="2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6"/>
    </row>
    <row r="21" spans="1:35" ht="18.75" x14ac:dyDescent="0.3">
      <c r="A21" s="22" t="s">
        <v>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A22" s="23" t="s">
        <v>1</v>
      </c>
      <c r="B22" s="17" t="s">
        <v>21</v>
      </c>
      <c r="C22" s="23" t="s">
        <v>2</v>
      </c>
      <c r="D22" s="23" t="s">
        <v>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8"/>
      <c r="AI22" s="26" t="s">
        <v>24</v>
      </c>
    </row>
    <row r="23" spans="1:35" x14ac:dyDescent="0.25">
      <c r="A23" s="23"/>
      <c r="B23" s="18"/>
      <c r="C23" s="23"/>
      <c r="D23" s="4">
        <v>45261</v>
      </c>
      <c r="E23" s="4">
        <v>45262</v>
      </c>
      <c r="F23" s="4">
        <v>45263</v>
      </c>
      <c r="G23" s="4">
        <v>45264</v>
      </c>
      <c r="H23" s="4">
        <v>45265</v>
      </c>
      <c r="I23" s="4">
        <v>45266</v>
      </c>
      <c r="J23" s="4">
        <v>45267</v>
      </c>
      <c r="K23" s="4">
        <v>45268</v>
      </c>
      <c r="L23" s="4">
        <v>45269</v>
      </c>
      <c r="M23" s="4">
        <v>45270</v>
      </c>
      <c r="N23" s="4">
        <v>45271</v>
      </c>
      <c r="O23" s="4">
        <v>45272</v>
      </c>
      <c r="P23" s="4">
        <v>45273</v>
      </c>
      <c r="Q23" s="4">
        <v>45274</v>
      </c>
      <c r="R23" s="4">
        <v>45275</v>
      </c>
      <c r="S23" s="4">
        <v>45276</v>
      </c>
      <c r="T23" s="4">
        <v>45277</v>
      </c>
      <c r="U23" s="4">
        <v>45278</v>
      </c>
      <c r="V23" s="4">
        <v>45279</v>
      </c>
      <c r="W23" s="4">
        <v>45280</v>
      </c>
      <c r="X23" s="4">
        <v>45281</v>
      </c>
      <c r="Y23" s="4">
        <v>45282</v>
      </c>
      <c r="Z23" s="4">
        <v>45283</v>
      </c>
      <c r="AA23" s="4">
        <v>45284</v>
      </c>
      <c r="AB23" s="4">
        <v>45285</v>
      </c>
      <c r="AC23" s="4">
        <v>45286</v>
      </c>
      <c r="AD23" s="4">
        <v>45287</v>
      </c>
      <c r="AE23" s="4">
        <v>45288</v>
      </c>
      <c r="AF23" s="4">
        <v>45289</v>
      </c>
      <c r="AG23" s="4">
        <v>45290</v>
      </c>
      <c r="AH23" s="4">
        <v>45291</v>
      </c>
      <c r="AI23" s="26"/>
    </row>
    <row r="24" spans="1:35" x14ac:dyDescent="0.25">
      <c r="A24" s="11" t="s">
        <v>41</v>
      </c>
      <c r="B24" s="3" t="s">
        <v>22</v>
      </c>
      <c r="C24" s="11" t="s">
        <v>39</v>
      </c>
      <c r="D24" s="9">
        <f>IFERROR(VLOOKUP($C$24,[24]絞線、纏繞!$B:$G,6,FALSE),0)</f>
        <v>1650</v>
      </c>
      <c r="E24" s="9"/>
      <c r="F24" s="9"/>
      <c r="G24" s="9">
        <f>IFERROR(VLOOKUP($C$24,[25]絞線、纏繞、總絞、編織!$B:$G,6,FALSE),0)</f>
        <v>0</v>
      </c>
      <c r="H24" s="9">
        <f>IFERROR(VLOOKUP($C$24,[26]絞銅、纏繞、總絞、編織!$B:$G,6,FALSE),0)</f>
        <v>4730</v>
      </c>
      <c r="I24" s="9">
        <f>IFERROR(VLOOKUP($C$24,[27]絞線、纏繞、總絞、編織!$B:$G,6,FALSE),0)</f>
        <v>3890</v>
      </c>
      <c r="J24" s="9">
        <f>IFERROR(VLOOKUP($C$24,[28]絞線、纏繞、總絞、編織!$B:$G,6,FALSE),0)</f>
        <v>5065</v>
      </c>
      <c r="K24" s="9">
        <f>IFERROR(VLOOKUP($C$24,[29]絞線、纏繞、總絞、編織!$B:$G,6,FALSE),0)</f>
        <v>2141</v>
      </c>
      <c r="L24" s="9"/>
      <c r="M24" s="9"/>
      <c r="N24" s="9">
        <f>IFERROR(VLOOKUP($C$24,[30]絞線、纏繞、總絞、編織!$B:$G,6,FALSE),0)</f>
        <v>0</v>
      </c>
      <c r="O24" s="9">
        <f>IFERROR(VLOOKUP($C$24,[31]絞線、纏繞、總絞、編織!$B:$G,6,FALSE),0)</f>
        <v>0</v>
      </c>
      <c r="P24" s="9">
        <f>IFERROR(VLOOKUP($C$24,[32]絞線、纏繞、總絞、編織!$B:$G,6,FALSE),0)</f>
        <v>3000</v>
      </c>
      <c r="Q24" s="9">
        <f>IFERROR(VLOOKUP($C$24,[33]絞線、纏繞、總絞、編織!$B:$G,6,FALSE),0)</f>
        <v>3100</v>
      </c>
      <c r="R24" s="9">
        <f>IFERROR(VLOOKUP($C$24,[34]絞線、纏繞、總絞、編織!$B:$G,6,FALSE),0)</f>
        <v>0</v>
      </c>
      <c r="S24" s="9"/>
      <c r="T24" s="9"/>
      <c r="U24" s="24"/>
      <c r="V24" s="24"/>
      <c r="W24" s="9"/>
      <c r="X24" s="9"/>
      <c r="Y24" s="9"/>
      <c r="Z24" s="9"/>
      <c r="AA24" s="9"/>
      <c r="AB24" s="24"/>
      <c r="AC24" s="24"/>
      <c r="AD24" s="9"/>
      <c r="AE24" s="9"/>
      <c r="AF24" s="9"/>
      <c r="AG24" s="9"/>
      <c r="AH24" s="9"/>
      <c r="AI24" s="20">
        <f>SUM(D24:AG25)</f>
        <v>23576</v>
      </c>
    </row>
    <row r="25" spans="1:35" x14ac:dyDescent="0.25">
      <c r="A25" s="13"/>
      <c r="B25" s="3" t="s">
        <v>23</v>
      </c>
      <c r="C25" s="1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25"/>
      <c r="V25" s="25"/>
      <c r="W25" s="10"/>
      <c r="X25" s="10"/>
      <c r="Y25" s="10"/>
      <c r="Z25" s="10"/>
      <c r="AA25" s="10"/>
      <c r="AB25" s="25"/>
      <c r="AC25" s="25"/>
      <c r="AD25" s="10"/>
      <c r="AE25" s="10"/>
      <c r="AF25" s="10"/>
      <c r="AG25" s="10"/>
      <c r="AH25" s="10"/>
      <c r="AI25" s="21"/>
    </row>
  </sheetData>
  <mergeCells count="254">
    <mergeCell ref="E6:E7"/>
    <mergeCell ref="E4:E5"/>
    <mergeCell ref="J4:J5"/>
    <mergeCell ref="I6:I7"/>
    <mergeCell ref="I4:I5"/>
    <mergeCell ref="H6:H7"/>
    <mergeCell ref="H4:H5"/>
    <mergeCell ref="G6:G7"/>
    <mergeCell ref="G4:G5"/>
    <mergeCell ref="F6:F7"/>
    <mergeCell ref="F4:F5"/>
    <mergeCell ref="AH4:AH5"/>
    <mergeCell ref="AH6:AH7"/>
    <mergeCell ref="AH12:AH13"/>
    <mergeCell ref="AH14:AH15"/>
    <mergeCell ref="AH16:AH17"/>
    <mergeCell ref="AH18:AH19"/>
    <mergeCell ref="AH24:AH25"/>
    <mergeCell ref="D4:D5"/>
    <mergeCell ref="D6:D7"/>
    <mergeCell ref="Q6:Q7"/>
    <mergeCell ref="Q4:Q5"/>
    <mergeCell ref="P6:P7"/>
    <mergeCell ref="P4:P5"/>
    <mergeCell ref="O6:O7"/>
    <mergeCell ref="O4:O5"/>
    <mergeCell ref="N6:N7"/>
    <mergeCell ref="N4:N5"/>
    <mergeCell ref="M6:M7"/>
    <mergeCell ref="M4:M5"/>
    <mergeCell ref="L6:L7"/>
    <mergeCell ref="L4:L5"/>
    <mergeCell ref="K6:K7"/>
    <mergeCell ref="K4:K5"/>
    <mergeCell ref="J6:J7"/>
    <mergeCell ref="AD18:AD19"/>
    <mergeCell ref="AD16:AD17"/>
    <mergeCell ref="AD14:AD15"/>
    <mergeCell ref="AD12:AD13"/>
    <mergeCell ref="Z18:Z19"/>
    <mergeCell ref="Z16:Z17"/>
    <mergeCell ref="Z14:Z15"/>
    <mergeCell ref="Z12:Z13"/>
    <mergeCell ref="AG18:AG19"/>
    <mergeCell ref="AG16:AG17"/>
    <mergeCell ref="AG14:AG15"/>
    <mergeCell ref="AG12:AG13"/>
    <mergeCell ref="AF18:AF19"/>
    <mergeCell ref="AF16:AF17"/>
    <mergeCell ref="AF14:AF15"/>
    <mergeCell ref="AF12:AF13"/>
    <mergeCell ref="AE18:AE19"/>
    <mergeCell ref="AE16:AE17"/>
    <mergeCell ref="AE14:AE15"/>
    <mergeCell ref="AE12:AE13"/>
    <mergeCell ref="Y16:Y17"/>
    <mergeCell ref="Y14:Y15"/>
    <mergeCell ref="Y12:Y13"/>
    <mergeCell ref="AC18:AC19"/>
    <mergeCell ref="AC16:AC17"/>
    <mergeCell ref="AC14:AC15"/>
    <mergeCell ref="AC12:AC13"/>
    <mergeCell ref="AB18:AB19"/>
    <mergeCell ref="AB16:AB17"/>
    <mergeCell ref="AB14:AB15"/>
    <mergeCell ref="AB12:AB13"/>
    <mergeCell ref="AA18:AA19"/>
    <mergeCell ref="AA16:AA17"/>
    <mergeCell ref="AA14:AA15"/>
    <mergeCell ref="AA12:AA13"/>
    <mergeCell ref="V14:V15"/>
    <mergeCell ref="V12:V13"/>
    <mergeCell ref="U18:U19"/>
    <mergeCell ref="U16:U17"/>
    <mergeCell ref="U14:U15"/>
    <mergeCell ref="U12:U13"/>
    <mergeCell ref="A1:AI1"/>
    <mergeCell ref="A2:A3"/>
    <mergeCell ref="B2:B3"/>
    <mergeCell ref="C2:C3"/>
    <mergeCell ref="D2:AG2"/>
    <mergeCell ref="AI2:AI3"/>
    <mergeCell ref="A4:A5"/>
    <mergeCell ref="C4:C5"/>
    <mergeCell ref="AI4:AI5"/>
    <mergeCell ref="A9:AI9"/>
    <mergeCell ref="A10:A11"/>
    <mergeCell ref="B10:B11"/>
    <mergeCell ref="C10:C11"/>
    <mergeCell ref="D10:AG10"/>
    <mergeCell ref="AI10:AI11"/>
    <mergeCell ref="A6:A7"/>
    <mergeCell ref="C6:C7"/>
    <mergeCell ref="Y18:Y19"/>
    <mergeCell ref="AI6:AI7"/>
    <mergeCell ref="R4:R5"/>
    <mergeCell ref="R6:R7"/>
    <mergeCell ref="V4:V5"/>
    <mergeCell ref="U4:U5"/>
    <mergeCell ref="A16:A19"/>
    <mergeCell ref="C16:C17"/>
    <mergeCell ref="AI16:AI17"/>
    <mergeCell ref="C18:C19"/>
    <mergeCell ref="AI18:AI19"/>
    <mergeCell ref="R16:R17"/>
    <mergeCell ref="R18:R19"/>
    <mergeCell ref="T18:T19"/>
    <mergeCell ref="T16:T17"/>
    <mergeCell ref="S18:S19"/>
    <mergeCell ref="S16:S17"/>
    <mergeCell ref="X18:X19"/>
    <mergeCell ref="X16:X17"/>
    <mergeCell ref="W18:W19"/>
    <mergeCell ref="W16:W17"/>
    <mergeCell ref="V18:V19"/>
    <mergeCell ref="AA4:AA5"/>
    <mergeCell ref="Z4:Z5"/>
    <mergeCell ref="T4:T5"/>
    <mergeCell ref="A24:A25"/>
    <mergeCell ref="AI24:AI25"/>
    <mergeCell ref="A21:AI21"/>
    <mergeCell ref="A22:A23"/>
    <mergeCell ref="B22:B23"/>
    <mergeCell ref="C22:C23"/>
    <mergeCell ref="D22:AG22"/>
    <mergeCell ref="AI22:AI23"/>
    <mergeCell ref="A12:A15"/>
    <mergeCell ref="C12:C13"/>
    <mergeCell ref="AI12:AI13"/>
    <mergeCell ref="C14:C15"/>
    <mergeCell ref="AI14:AI15"/>
    <mergeCell ref="R12:R13"/>
    <mergeCell ref="R14:R15"/>
    <mergeCell ref="T14:T15"/>
    <mergeCell ref="T12:T13"/>
    <mergeCell ref="S14:S15"/>
    <mergeCell ref="S12:S13"/>
    <mergeCell ref="X14:X15"/>
    <mergeCell ref="X12:X13"/>
    <mergeCell ref="W14:W15"/>
    <mergeCell ref="W12:W13"/>
    <mergeCell ref="V16:V17"/>
    <mergeCell ref="S4:S5"/>
    <mergeCell ref="X6:X7"/>
    <mergeCell ref="W6:W7"/>
    <mergeCell ref="W4:W5"/>
    <mergeCell ref="V6:V7"/>
    <mergeCell ref="U6:U7"/>
    <mergeCell ref="T6:T7"/>
    <mergeCell ref="S6:S7"/>
    <mergeCell ref="X4:X5"/>
    <mergeCell ref="Y6:Y7"/>
    <mergeCell ref="AG6:AG7"/>
    <mergeCell ref="AG4:AG5"/>
    <mergeCell ref="AF6:AF7"/>
    <mergeCell ref="AF4:AF5"/>
    <mergeCell ref="AE6:AE7"/>
    <mergeCell ref="AE4:AE5"/>
    <mergeCell ref="AD6:AD7"/>
    <mergeCell ref="AC6:AC7"/>
    <mergeCell ref="AB6:AB7"/>
    <mergeCell ref="AA6:AA7"/>
    <mergeCell ref="Z6:Z7"/>
    <mergeCell ref="Y4:Y5"/>
    <mergeCell ref="AD4:AD5"/>
    <mergeCell ref="AC4:AC5"/>
    <mergeCell ref="AB4:AB5"/>
    <mergeCell ref="AG24:AG25"/>
    <mergeCell ref="AF24:AF25"/>
    <mergeCell ref="AE24:AE25"/>
    <mergeCell ref="AD24:AD25"/>
    <mergeCell ref="AC24:AC25"/>
    <mergeCell ref="AB24:AB25"/>
    <mergeCell ref="C24:C25"/>
    <mergeCell ref="R24:R25"/>
    <mergeCell ref="S24:S25"/>
    <mergeCell ref="AA24:AA25"/>
    <mergeCell ref="Z24:Z25"/>
    <mergeCell ref="Y24:Y25"/>
    <mergeCell ref="X24:X25"/>
    <mergeCell ref="W24:W25"/>
    <mergeCell ref="V24:V25"/>
    <mergeCell ref="U24:U25"/>
    <mergeCell ref="T24:T25"/>
    <mergeCell ref="D18:D19"/>
    <mergeCell ref="D16:D17"/>
    <mergeCell ref="D14:D15"/>
    <mergeCell ref="D12:D13"/>
    <mergeCell ref="E18:E19"/>
    <mergeCell ref="E16:E17"/>
    <mergeCell ref="E14:E15"/>
    <mergeCell ref="E12:E13"/>
    <mergeCell ref="G18:G19"/>
    <mergeCell ref="G16:G17"/>
    <mergeCell ref="G14:G15"/>
    <mergeCell ref="G12:G13"/>
    <mergeCell ref="F18:F19"/>
    <mergeCell ref="F16:F17"/>
    <mergeCell ref="F14:F15"/>
    <mergeCell ref="F12:F13"/>
    <mergeCell ref="H18:H19"/>
    <mergeCell ref="H16:H17"/>
    <mergeCell ref="H14:H15"/>
    <mergeCell ref="H12:H13"/>
    <mergeCell ref="J12:J13"/>
    <mergeCell ref="J18:J19"/>
    <mergeCell ref="J16:J17"/>
    <mergeCell ref="J14:J15"/>
    <mergeCell ref="K12:K13"/>
    <mergeCell ref="K14:K15"/>
    <mergeCell ref="K16:K17"/>
    <mergeCell ref="K18:K19"/>
    <mergeCell ref="O12:O13"/>
    <mergeCell ref="O14:O15"/>
    <mergeCell ref="O16:O17"/>
    <mergeCell ref="O18:O19"/>
    <mergeCell ref="M18:M19"/>
    <mergeCell ref="M16:M17"/>
    <mergeCell ref="M14:M15"/>
    <mergeCell ref="M12:M13"/>
    <mergeCell ref="I18:I19"/>
    <mergeCell ref="I16:I17"/>
    <mergeCell ref="I14:I15"/>
    <mergeCell ref="I12:I13"/>
    <mergeCell ref="L12:L13"/>
    <mergeCell ref="L14:L15"/>
    <mergeCell ref="L16:L17"/>
    <mergeCell ref="L18:L19"/>
    <mergeCell ref="N12:N13"/>
    <mergeCell ref="N14:N15"/>
    <mergeCell ref="Q18:Q19"/>
    <mergeCell ref="P18:P19"/>
    <mergeCell ref="Q16:Q17"/>
    <mergeCell ref="P16:P17"/>
    <mergeCell ref="Q14:Q15"/>
    <mergeCell ref="P14:P15"/>
    <mergeCell ref="Q12:Q13"/>
    <mergeCell ref="P12:P13"/>
    <mergeCell ref="D24:D25"/>
    <mergeCell ref="G24:G25"/>
    <mergeCell ref="F24:F25"/>
    <mergeCell ref="E24:E25"/>
    <mergeCell ref="H24:H25"/>
    <mergeCell ref="I24:I25"/>
    <mergeCell ref="J24:J25"/>
    <mergeCell ref="K24:K25"/>
    <mergeCell ref="M24:M25"/>
    <mergeCell ref="L24:L25"/>
    <mergeCell ref="N24:N25"/>
    <mergeCell ref="O24:O25"/>
    <mergeCell ref="Q24:Q25"/>
    <mergeCell ref="P24:P25"/>
    <mergeCell ref="N16:N17"/>
    <mergeCell ref="N18:N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U22" sqref="U22:U23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8.85546875" style="1" bestFit="1" customWidth="1"/>
    <col min="4" max="4" width="9.140625" style="1" customWidth="1"/>
    <col min="5" max="34" width="9.140625" style="1"/>
    <col min="35" max="35" width="12" style="1" customWidth="1"/>
    <col min="36" max="16384" width="9.140625" style="1"/>
  </cols>
  <sheetData>
    <row r="1" spans="1:35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x14ac:dyDescent="0.25">
      <c r="A2" s="23" t="s">
        <v>1</v>
      </c>
      <c r="B2" s="17" t="s">
        <v>21</v>
      </c>
      <c r="C2" s="23" t="s">
        <v>2</v>
      </c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8"/>
      <c r="AI2" s="29" t="s">
        <v>24</v>
      </c>
    </row>
    <row r="3" spans="1:35" x14ac:dyDescent="0.25">
      <c r="A3" s="23"/>
      <c r="B3" s="18"/>
      <c r="C3" s="23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4">
        <v>45291</v>
      </c>
      <c r="AI3" s="29"/>
    </row>
    <row r="4" spans="1:35" x14ac:dyDescent="0.25">
      <c r="A4" s="11" t="s">
        <v>33</v>
      </c>
      <c r="B4" s="3" t="s">
        <v>22</v>
      </c>
      <c r="C4" s="11" t="s">
        <v>34</v>
      </c>
      <c r="D4" s="9">
        <f>IFERROR(VLOOKUP($C$4,[2]絞線、纏繞!$B:$G,6,FALSE),0)</f>
        <v>4537</v>
      </c>
      <c r="E4" s="9"/>
      <c r="F4" s="9"/>
      <c r="G4" s="9">
        <f>IFERROR(VLOOKUP($C$4,[3]絞線、纏繞、總絞、編織!$B:$G,6,FALSE),0)</f>
        <v>4580</v>
      </c>
      <c r="H4" s="9">
        <f>IFERROR(VLOOKUP($C$4,[4]絞銅、纏繞、總絞、編織!$B:$G,6,FALSE),0)</f>
        <v>5278</v>
      </c>
      <c r="I4" s="9">
        <f>IFERROR(VLOOKUP($C$4,[5]絞銅、纏繞、總絞、編織!$B:$G,6,FALSE),0)</f>
        <v>3450</v>
      </c>
      <c r="J4" s="9">
        <f>IFERROR(VLOOKUP($C$4,[6]絞線、纏繞、總絞、編織!$B:$G,6,FALSE),0)</f>
        <v>4594</v>
      </c>
      <c r="K4" s="9">
        <f>IFERROR(VLOOKUP($C$4,[7]絞線、纏繞、總絞、編織!$B:$G,6,FALSE),0)</f>
        <v>5637</v>
      </c>
      <c r="L4" s="9"/>
      <c r="M4" s="9"/>
      <c r="N4" s="9">
        <f>IFERROR(VLOOKUP($C$4,[8]絞線、纏繞、總絞、編織!$B:$G,6,FALSE),0)</f>
        <v>0</v>
      </c>
      <c r="O4" s="9">
        <f>IFERROR(VLOOKUP($C$4,[9]絞線、纏繞、總絞、編織!$B:$G,6,FALSE),0)</f>
        <v>5721</v>
      </c>
      <c r="P4" s="9">
        <f>IFERROR(VLOOKUP($C$4,[10]絞線、纏繞、總絞、編織!$B:$G,6,FALSE),0)</f>
        <v>5391</v>
      </c>
      <c r="Q4" s="9">
        <f>IFERROR(VLOOKUP($C$4,[11]絞線、纏繞、總絞、編織!$B:$G,6,FALSE),0)</f>
        <v>5705</v>
      </c>
      <c r="R4" s="9">
        <f>IFERROR(VLOOKUP($C$4,[12]絞線、纏繞、總絞、編織!$B:$G,6,FALSE),0)</f>
        <v>5486</v>
      </c>
      <c r="S4" s="9"/>
      <c r="T4" s="9"/>
      <c r="U4" s="9"/>
      <c r="V4" s="9"/>
      <c r="W4" s="9"/>
      <c r="X4" s="9"/>
      <c r="Y4" s="9"/>
      <c r="Z4" s="9"/>
      <c r="AA4" s="9"/>
      <c r="AB4" s="24"/>
      <c r="AC4" s="24"/>
      <c r="AD4" s="9"/>
      <c r="AE4" s="9"/>
      <c r="AF4" s="9"/>
      <c r="AG4" s="9"/>
      <c r="AH4" s="9"/>
      <c r="AI4" s="15">
        <f>SUM(D4:AG5)</f>
        <v>50379</v>
      </c>
    </row>
    <row r="5" spans="1:35" x14ac:dyDescent="0.25">
      <c r="A5" s="13"/>
      <c r="B5" s="3" t="s">
        <v>23</v>
      </c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25"/>
      <c r="AC5" s="25"/>
      <c r="AD5" s="10"/>
      <c r="AE5" s="10"/>
      <c r="AF5" s="10"/>
      <c r="AG5" s="10"/>
      <c r="AH5" s="10"/>
      <c r="AI5" s="16"/>
    </row>
    <row r="6" spans="1:35" x14ac:dyDescent="0.25">
      <c r="A6" s="11" t="s">
        <v>26</v>
      </c>
      <c r="B6" s="3" t="s">
        <v>22</v>
      </c>
      <c r="C6" s="11" t="s">
        <v>35</v>
      </c>
      <c r="D6" s="9">
        <f>IFERROR(VLOOKUP($C$6,[2]絞線、纏繞!$B:$G,6,FALSE),0)</f>
        <v>8419</v>
      </c>
      <c r="E6" s="9"/>
      <c r="F6" s="9"/>
      <c r="G6" s="9">
        <f>IFERROR(VLOOKUP($C$6,[3]絞線、纏繞、總絞、編織!$B:$G,6,FALSE),0)</f>
        <v>9287</v>
      </c>
      <c r="H6" s="9">
        <f>IFERROR(VLOOKUP($C$6,[4]絞銅、纏繞、總絞、編織!$B:$G,6,FALSE),0)</f>
        <v>9741</v>
      </c>
      <c r="I6" s="9">
        <f>IFERROR(VLOOKUP($C$6,[5]絞銅、纏繞、總絞、編織!$B:$G,6,FALSE),0)</f>
        <v>9167</v>
      </c>
      <c r="J6" s="9">
        <f>IFERROR(VLOOKUP($C$6,[6]絞線、纏繞、總絞、編織!$B:$G,6,FALSE),0)</f>
        <v>11141</v>
      </c>
      <c r="K6" s="9">
        <f>IFERROR(VLOOKUP($C$6,[7]絞線、纏繞、總絞、編織!$B:$G,6,FALSE),0)</f>
        <v>6246</v>
      </c>
      <c r="L6" s="9"/>
      <c r="M6" s="9"/>
      <c r="N6" s="9">
        <f>IFERROR(VLOOKUP($C$6,[8]絞線、纏繞、總絞、編織!$B:$G,6,FALSE),0)</f>
        <v>8638</v>
      </c>
      <c r="O6" s="9">
        <f>IFERROR(VLOOKUP($C$6,[9]絞線、纏繞、總絞、編織!$B:$G,6,FALSE),0)</f>
        <v>9889</v>
      </c>
      <c r="P6" s="9">
        <f>IFERROR(VLOOKUP($C$6,[10]絞線、纏繞、總絞、編織!$B:$G,6,FALSE),0)</f>
        <v>8799</v>
      </c>
      <c r="Q6" s="9">
        <f>IFERROR(VLOOKUP($C$6,[11]絞線、纏繞、總絞、編織!$B:$G,6,FALSE),0)</f>
        <v>8170</v>
      </c>
      <c r="R6" s="9">
        <f>IFERROR(VLOOKUP($C$6,[12]絞線、纏繞、總絞、編織!$B:$G,6,FALSE),0)</f>
        <v>5701</v>
      </c>
      <c r="S6" s="9"/>
      <c r="T6" s="9"/>
      <c r="U6" s="9"/>
      <c r="V6" s="9"/>
      <c r="W6" s="9"/>
      <c r="X6" s="9"/>
      <c r="Y6" s="9"/>
      <c r="Z6" s="9"/>
      <c r="AA6" s="9"/>
      <c r="AB6" s="24"/>
      <c r="AC6" s="24"/>
      <c r="AD6" s="9"/>
      <c r="AE6" s="9"/>
      <c r="AF6" s="9"/>
      <c r="AG6" s="9"/>
      <c r="AH6" s="9"/>
      <c r="AI6" s="15">
        <f>SUM(D6:AG7)</f>
        <v>95198</v>
      </c>
    </row>
    <row r="7" spans="1:35" x14ac:dyDescent="0.25">
      <c r="A7" s="13"/>
      <c r="B7" s="3" t="s">
        <v>23</v>
      </c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25"/>
      <c r="AC7" s="25"/>
      <c r="AD7" s="10"/>
      <c r="AE7" s="10"/>
      <c r="AF7" s="10"/>
      <c r="AG7" s="10"/>
      <c r="AH7" s="10"/>
      <c r="AI7" s="16"/>
    </row>
    <row r="9" spans="1:35" ht="18.75" x14ac:dyDescent="0.3">
      <c r="A9" s="22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23" t="s">
        <v>1</v>
      </c>
      <c r="B10" s="17" t="s">
        <v>21</v>
      </c>
      <c r="C10" s="23" t="s">
        <v>2</v>
      </c>
      <c r="D10" s="23" t="s">
        <v>3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8"/>
      <c r="AI10" s="29" t="s">
        <v>24</v>
      </c>
    </row>
    <row r="11" spans="1:35" x14ac:dyDescent="0.25">
      <c r="A11" s="23"/>
      <c r="B11" s="18"/>
      <c r="C11" s="23"/>
      <c r="D11" s="4">
        <v>45261</v>
      </c>
      <c r="E11" s="4">
        <v>45262</v>
      </c>
      <c r="F11" s="4">
        <v>45263</v>
      </c>
      <c r="G11" s="4">
        <v>45264</v>
      </c>
      <c r="H11" s="4">
        <v>45265</v>
      </c>
      <c r="I11" s="4">
        <v>45266</v>
      </c>
      <c r="J11" s="4">
        <v>45267</v>
      </c>
      <c r="K11" s="4">
        <v>45268</v>
      </c>
      <c r="L11" s="4">
        <v>45269</v>
      </c>
      <c r="M11" s="4">
        <v>45270</v>
      </c>
      <c r="N11" s="4">
        <v>45271</v>
      </c>
      <c r="O11" s="4">
        <v>45272</v>
      </c>
      <c r="P11" s="4">
        <v>45273</v>
      </c>
      <c r="Q11" s="4">
        <v>45274</v>
      </c>
      <c r="R11" s="4">
        <v>45275</v>
      </c>
      <c r="S11" s="4">
        <v>45276</v>
      </c>
      <c r="T11" s="4">
        <v>45277</v>
      </c>
      <c r="U11" s="4">
        <v>45278</v>
      </c>
      <c r="V11" s="4">
        <v>45279</v>
      </c>
      <c r="W11" s="4">
        <v>45280</v>
      </c>
      <c r="X11" s="4">
        <v>45281</v>
      </c>
      <c r="Y11" s="4">
        <v>45282</v>
      </c>
      <c r="Z11" s="4">
        <v>45283</v>
      </c>
      <c r="AA11" s="4">
        <v>45284</v>
      </c>
      <c r="AB11" s="4">
        <v>45285</v>
      </c>
      <c r="AC11" s="4">
        <v>45286</v>
      </c>
      <c r="AD11" s="4">
        <v>45287</v>
      </c>
      <c r="AE11" s="4">
        <v>45288</v>
      </c>
      <c r="AF11" s="4">
        <v>45289</v>
      </c>
      <c r="AG11" s="4">
        <v>45290</v>
      </c>
      <c r="AH11" s="4">
        <v>45291</v>
      </c>
      <c r="AI11" s="29"/>
    </row>
    <row r="12" spans="1:35" x14ac:dyDescent="0.25">
      <c r="A12" s="11" t="s">
        <v>7</v>
      </c>
      <c r="B12" s="5" t="s">
        <v>22</v>
      </c>
      <c r="C12" s="11" t="s">
        <v>36</v>
      </c>
      <c r="D12" s="9">
        <f>IFERROR(VLOOKUP($C$12,'[13] 押出'!$C:$G,5,FALSE),0)</f>
        <v>44151</v>
      </c>
      <c r="E12" s="9"/>
      <c r="F12" s="9"/>
      <c r="G12" s="9">
        <f>IFERROR(VLOOKUP($C$12,'[14] 押出'!$C:$G,5,FALSE),0)</f>
        <v>0</v>
      </c>
      <c r="H12" s="9">
        <f>IFERROR(VLOOKUP($C$12,'[15] 押出'!$C:$G,5,FALSE),0)</f>
        <v>10837</v>
      </c>
      <c r="I12" s="9">
        <f>IFERROR(VLOOKUP($C$12,'[16] 押出'!$C:$G,5,FALSE),0)</f>
        <v>0</v>
      </c>
      <c r="J12" s="9">
        <f>IFERROR(VLOOKUP($C$12,'[17] 押出'!$C:$G,5,FALSE),0)</f>
        <v>0</v>
      </c>
      <c r="K12" s="9">
        <f>IFERROR(VLOOKUP($C$12,'[18] 押出'!$C:$G,5,FALSE),0)</f>
        <v>0</v>
      </c>
      <c r="L12" s="9"/>
      <c r="M12" s="9"/>
      <c r="N12" s="9">
        <f>IFERROR(VLOOKUP($C$12,'[19] 押出'!$C:$G,5,FALSE),0)</f>
        <v>0</v>
      </c>
      <c r="O12" s="9">
        <f>IFERROR(VLOOKUP($C$12,'[20] 押出'!$C:$G,5,FALSE),0)</f>
        <v>0</v>
      </c>
      <c r="P12" s="9">
        <f>IFERROR(VLOOKUP($C$12,'[21] 押出'!$C:$G,5,FALSE),0)</f>
        <v>0</v>
      </c>
      <c r="Q12" s="9">
        <f>IFERROR(VLOOKUP($C$12,'[22] 押出'!$C:$G,5,FALSE),0)</f>
        <v>0</v>
      </c>
      <c r="R12" s="9">
        <f>IFERROR(VLOOKUP($C$12,'[23] 押出'!$C:$G,5,FALSE),0)</f>
        <v>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20">
        <f>SUM(D12:AG13)</f>
        <v>54988</v>
      </c>
    </row>
    <row r="13" spans="1:35" x14ac:dyDescent="0.25">
      <c r="A13" s="12"/>
      <c r="B13" s="5" t="s">
        <v>23</v>
      </c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21"/>
    </row>
    <row r="14" spans="1:35" x14ac:dyDescent="0.25">
      <c r="A14" s="11" t="s">
        <v>8</v>
      </c>
      <c r="B14" s="5" t="s">
        <v>22</v>
      </c>
      <c r="C14" s="11" t="s">
        <v>37</v>
      </c>
      <c r="D14" s="9">
        <f>IFERROR(VLOOKUP($C$14,'[13] 押出'!$C:$G,5,FALSE),0)</f>
        <v>0</v>
      </c>
      <c r="E14" s="9"/>
      <c r="F14" s="9"/>
      <c r="G14" s="9">
        <f>IFERROR(VLOOKUP($C$14,'[14] 押出'!$C:$G,5,FALSE),0)</f>
        <v>0</v>
      </c>
      <c r="H14" s="9">
        <f>IFERROR(VLOOKUP($C$14,'[15] 押出'!$C:$G,5,FALSE),0)</f>
        <v>0</v>
      </c>
      <c r="I14" s="9">
        <f>IFERROR(VLOOKUP($C$14,'[16] 押出'!$C:$G,5,FALSE),0)</f>
        <v>0</v>
      </c>
      <c r="J14" s="9">
        <f>IFERROR(VLOOKUP($C$14,'[17] 押出'!$C:$G,5,FALSE),0)</f>
        <v>0</v>
      </c>
      <c r="K14" s="9">
        <f>IFERROR(VLOOKUP($C$14,'[18] 押出'!$C:$G,5,FALSE),0)</f>
        <v>0</v>
      </c>
      <c r="L14" s="9"/>
      <c r="M14" s="9"/>
      <c r="N14" s="9">
        <f>IFERROR(VLOOKUP($C$14,'[19] 押出'!$C:$G,5,FALSE),0)</f>
        <v>0</v>
      </c>
      <c r="O14" s="9">
        <f>IFERROR(VLOOKUP($C$14,'[20] 押出'!$C:$G,5,FALSE),0)</f>
        <v>0</v>
      </c>
      <c r="P14" s="9">
        <f>IFERROR(VLOOKUP($C$14,'[35] 押出'!$C:$G,5,FALSE),0)</f>
        <v>0</v>
      </c>
      <c r="Q14" s="9">
        <f>IFERROR(VLOOKUP($C$14,'[36] 押出'!$C:$G,5,FALSE),0)</f>
        <v>1150</v>
      </c>
      <c r="R14" s="9">
        <f>IFERROR(VLOOKUP($C$14,'[37] 押出'!$C:$G,5,FALSE),0)</f>
        <v>39540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20">
        <f>SUM(D14:AG15)</f>
        <v>40690</v>
      </c>
    </row>
    <row r="15" spans="1:35" x14ac:dyDescent="0.25">
      <c r="A15" s="12"/>
      <c r="B15" s="5" t="s">
        <v>23</v>
      </c>
      <c r="C15" s="1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21"/>
    </row>
    <row r="16" spans="1:35" x14ac:dyDescent="0.25">
      <c r="A16" s="12"/>
      <c r="B16" s="5" t="s">
        <v>22</v>
      </c>
      <c r="C16" s="11" t="s">
        <v>38</v>
      </c>
      <c r="D16" s="9">
        <f>IFERROR(VLOOKUP($C$16,'[13] 押出'!$C:$G,5,FALSE),0)</f>
        <v>0</v>
      </c>
      <c r="E16" s="9"/>
      <c r="F16" s="9"/>
      <c r="G16" s="9">
        <f>IFERROR(VLOOKUP($C$16,'[14] 押出'!$C:$G,5,FALSE),0)</f>
        <v>0</v>
      </c>
      <c r="H16" s="9">
        <f>IFERROR(VLOOKUP($C$16,'[15] 押出'!$C:$G,5,FALSE),0)</f>
        <v>0</v>
      </c>
      <c r="I16" s="9">
        <f>IFERROR(VLOOKUP($C$16,'[16] 押出'!$C:$G,5,FALSE),0)</f>
        <v>0</v>
      </c>
      <c r="J16" s="9">
        <f>IFERROR(VLOOKUP($C$16,'[17] 押出'!$C:$G,5,FALSE),0)</f>
        <v>0</v>
      </c>
      <c r="K16" s="9">
        <f>IFERROR(VLOOKUP($C$16,'[18] 押出'!$C:$G,5,FALSE),0)</f>
        <v>0</v>
      </c>
      <c r="L16" s="9"/>
      <c r="M16" s="9"/>
      <c r="N16" s="9">
        <f>IFERROR(VLOOKUP($C$16,'[19] 押出'!$C:$G,5,FALSE),0)</f>
        <v>0</v>
      </c>
      <c r="O16" s="9">
        <f>IFERROR(VLOOKUP($C$16,'[20] 押出'!$C:$G,5,FALSE),0)</f>
        <v>7430</v>
      </c>
      <c r="P16" s="9">
        <f>IFERROR(VLOOKUP($C$16,'[21] 押出'!$C:$G,5,FALSE),0)</f>
        <v>49928</v>
      </c>
      <c r="Q16" s="9">
        <f>IFERROR(VLOOKUP($C$16,'[22] 押出'!$C:$G,5,FALSE),0)</f>
        <v>39986</v>
      </c>
      <c r="R16" s="9">
        <f>IFERROR(VLOOKUP($C$16,'[23] 押出'!$C:$G,5,FALSE),0)</f>
        <v>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20">
        <f>SUM(D16:AG17)</f>
        <v>97344</v>
      </c>
    </row>
    <row r="17" spans="1:35" x14ac:dyDescent="0.25">
      <c r="A17" s="13"/>
      <c r="B17" s="5" t="s">
        <v>23</v>
      </c>
      <c r="C17" s="1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21"/>
    </row>
    <row r="19" spans="1:35" ht="18.75" x14ac:dyDescent="0.3">
      <c r="A19" s="22" t="s"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25">
      <c r="A20" s="23" t="s">
        <v>1</v>
      </c>
      <c r="B20" s="17" t="s">
        <v>21</v>
      </c>
      <c r="C20" s="23" t="s">
        <v>2</v>
      </c>
      <c r="D20" s="23" t="s">
        <v>3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8"/>
      <c r="AI20" s="29" t="s">
        <v>24</v>
      </c>
    </row>
    <row r="21" spans="1:35" x14ac:dyDescent="0.25">
      <c r="A21" s="23"/>
      <c r="B21" s="18"/>
      <c r="C21" s="23"/>
      <c r="D21" s="4">
        <v>45261</v>
      </c>
      <c r="E21" s="4">
        <v>45262</v>
      </c>
      <c r="F21" s="4">
        <v>45263</v>
      </c>
      <c r="G21" s="4">
        <v>45264</v>
      </c>
      <c r="H21" s="4">
        <v>45265</v>
      </c>
      <c r="I21" s="4">
        <v>45266</v>
      </c>
      <c r="J21" s="4">
        <v>45267</v>
      </c>
      <c r="K21" s="4">
        <v>45268</v>
      </c>
      <c r="L21" s="4">
        <v>45269</v>
      </c>
      <c r="M21" s="4">
        <v>45270</v>
      </c>
      <c r="N21" s="4">
        <v>45271</v>
      </c>
      <c r="O21" s="4">
        <v>45272</v>
      </c>
      <c r="P21" s="4">
        <v>45273</v>
      </c>
      <c r="Q21" s="4">
        <v>45274</v>
      </c>
      <c r="R21" s="4">
        <v>45275</v>
      </c>
      <c r="S21" s="4">
        <v>45276</v>
      </c>
      <c r="T21" s="4">
        <v>45277</v>
      </c>
      <c r="U21" s="4">
        <v>45278</v>
      </c>
      <c r="V21" s="4">
        <v>45279</v>
      </c>
      <c r="W21" s="4">
        <v>45280</v>
      </c>
      <c r="X21" s="4">
        <v>45281</v>
      </c>
      <c r="Y21" s="4">
        <v>45282</v>
      </c>
      <c r="Z21" s="4">
        <v>45283</v>
      </c>
      <c r="AA21" s="4">
        <v>45284</v>
      </c>
      <c r="AB21" s="4">
        <v>45285</v>
      </c>
      <c r="AC21" s="4">
        <v>45286</v>
      </c>
      <c r="AD21" s="4">
        <v>45287</v>
      </c>
      <c r="AE21" s="4">
        <v>45288</v>
      </c>
      <c r="AF21" s="4">
        <v>45289</v>
      </c>
      <c r="AG21" s="4">
        <v>45290</v>
      </c>
      <c r="AH21" s="4">
        <v>45291</v>
      </c>
      <c r="AI21" s="29"/>
    </row>
    <row r="22" spans="1:35" x14ac:dyDescent="0.25">
      <c r="A22" s="11" t="s">
        <v>14</v>
      </c>
      <c r="B22" s="3" t="s">
        <v>22</v>
      </c>
      <c r="C22" s="11" t="s">
        <v>40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IFERROR(VLOOKUP($C$22,[34]絞線、纏繞、總絞、編織!$B:$G,6,FALSE),0)</f>
        <v>3040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20">
        <f>SUM(D22:AG23)</f>
        <v>3040</v>
      </c>
    </row>
    <row r="23" spans="1:35" x14ac:dyDescent="0.25">
      <c r="A23" s="13"/>
      <c r="B23" s="3" t="s">
        <v>23</v>
      </c>
      <c r="C23" s="1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21"/>
    </row>
  </sheetData>
  <mergeCells count="221">
    <mergeCell ref="M14:M15"/>
    <mergeCell ref="M12:M13"/>
    <mergeCell ref="F6:F7"/>
    <mergeCell ref="F4:F5"/>
    <mergeCell ref="E6:E7"/>
    <mergeCell ref="E4:E5"/>
    <mergeCell ref="D6:D7"/>
    <mergeCell ref="D4:D5"/>
    <mergeCell ref="AH4:AH5"/>
    <mergeCell ref="AH6:AH7"/>
    <mergeCell ref="AH12:AH13"/>
    <mergeCell ref="D12:D13"/>
    <mergeCell ref="E12:E13"/>
    <mergeCell ref="F12:F13"/>
    <mergeCell ref="G12:G13"/>
    <mergeCell ref="H12:H13"/>
    <mergeCell ref="I12:I13"/>
    <mergeCell ref="J12:J13"/>
    <mergeCell ref="L12:L13"/>
    <mergeCell ref="K12:K13"/>
    <mergeCell ref="Q12:Q13"/>
    <mergeCell ref="P12:P13"/>
    <mergeCell ref="O12:O13"/>
    <mergeCell ref="N12:N13"/>
    <mergeCell ref="AA4:AA5"/>
    <mergeCell ref="A4:A5"/>
    <mergeCell ref="Q6:Q7"/>
    <mergeCell ref="Q4:Q5"/>
    <mergeCell ref="P6:P7"/>
    <mergeCell ref="P4:P5"/>
    <mergeCell ref="O6:O7"/>
    <mergeCell ref="O4:O5"/>
    <mergeCell ref="N6:N7"/>
    <mergeCell ref="N4:N5"/>
    <mergeCell ref="M6:M7"/>
    <mergeCell ref="M4:M5"/>
    <mergeCell ref="L6:L7"/>
    <mergeCell ref="L4:L5"/>
    <mergeCell ref="K6:K7"/>
    <mergeCell ref="K4:K5"/>
    <mergeCell ref="J6:J7"/>
    <mergeCell ref="J4:J5"/>
    <mergeCell ref="I6:I7"/>
    <mergeCell ref="I4:I5"/>
    <mergeCell ref="H6:H7"/>
    <mergeCell ref="H4:H5"/>
    <mergeCell ref="G6:G7"/>
    <mergeCell ref="G4:G5"/>
    <mergeCell ref="W6:W7"/>
    <mergeCell ref="X6:X7"/>
    <mergeCell ref="R4:R5"/>
    <mergeCell ref="S4:S5"/>
    <mergeCell ref="T4:T5"/>
    <mergeCell ref="U4:U5"/>
    <mergeCell ref="A1:AI1"/>
    <mergeCell ref="A2:A3"/>
    <mergeCell ref="B2:B3"/>
    <mergeCell ref="C2:C3"/>
    <mergeCell ref="D2:AG2"/>
    <mergeCell ref="AI2:AI3"/>
    <mergeCell ref="AI4:AI5"/>
    <mergeCell ref="AB4:AB5"/>
    <mergeCell ref="AC4:AC5"/>
    <mergeCell ref="AD4:AD5"/>
    <mergeCell ref="AE4:AE5"/>
    <mergeCell ref="AF4:AF5"/>
    <mergeCell ref="AG4:AG5"/>
    <mergeCell ref="V4:V5"/>
    <mergeCell ref="W4:W5"/>
    <mergeCell ref="X4:X5"/>
    <mergeCell ref="Y4:Y5"/>
    <mergeCell ref="Z4:Z5"/>
    <mergeCell ref="C4:C5"/>
    <mergeCell ref="AE6:AE7"/>
    <mergeCell ref="AF6:AF7"/>
    <mergeCell ref="AG6:AG7"/>
    <mergeCell ref="AI6:AI7"/>
    <mergeCell ref="A9:AI9"/>
    <mergeCell ref="A10:A11"/>
    <mergeCell ref="B10:B11"/>
    <mergeCell ref="C10:C11"/>
    <mergeCell ref="D10:AG10"/>
    <mergeCell ref="AI10:AI11"/>
    <mergeCell ref="Y6:Y7"/>
    <mergeCell ref="Z6:Z7"/>
    <mergeCell ref="AA6:AA7"/>
    <mergeCell ref="AB6:AB7"/>
    <mergeCell ref="AC6:AC7"/>
    <mergeCell ref="AD6:AD7"/>
    <mergeCell ref="A6:A7"/>
    <mergeCell ref="C6:C7"/>
    <mergeCell ref="R6:R7"/>
    <mergeCell ref="S6:S7"/>
    <mergeCell ref="T6:T7"/>
    <mergeCell ref="U6:U7"/>
    <mergeCell ref="V6:V7"/>
    <mergeCell ref="A14:A17"/>
    <mergeCell ref="C14:C15"/>
    <mergeCell ref="R14:R15"/>
    <mergeCell ref="S14:S15"/>
    <mergeCell ref="T14:T15"/>
    <mergeCell ref="U14:U15"/>
    <mergeCell ref="V14:V15"/>
    <mergeCell ref="A12:A13"/>
    <mergeCell ref="S12:S13"/>
    <mergeCell ref="T12:T13"/>
    <mergeCell ref="U12:U13"/>
    <mergeCell ref="U16:U17"/>
    <mergeCell ref="V16:V17"/>
    <mergeCell ref="V12:V13"/>
    <mergeCell ref="D16:D17"/>
    <mergeCell ref="D14:D15"/>
    <mergeCell ref="E16:E17"/>
    <mergeCell ref="E14:E15"/>
    <mergeCell ref="F16:F17"/>
    <mergeCell ref="F14:F15"/>
    <mergeCell ref="G16:G17"/>
    <mergeCell ref="G14:G15"/>
    <mergeCell ref="H16:H17"/>
    <mergeCell ref="H14:H15"/>
    <mergeCell ref="AI14:AI15"/>
    <mergeCell ref="W14:W15"/>
    <mergeCell ref="X14:X15"/>
    <mergeCell ref="Y14:Y15"/>
    <mergeCell ref="Z14:Z15"/>
    <mergeCell ref="AA14:AA15"/>
    <mergeCell ref="AB14:AB15"/>
    <mergeCell ref="C12:C13"/>
    <mergeCell ref="R12:R13"/>
    <mergeCell ref="AI12:AI13"/>
    <mergeCell ref="AB12:AB13"/>
    <mergeCell ref="AC12:AC13"/>
    <mergeCell ref="AD12:AD13"/>
    <mergeCell ref="AE12:AE13"/>
    <mergeCell ref="AF12:AF13"/>
    <mergeCell ref="AG12:AG13"/>
    <mergeCell ref="W12:W13"/>
    <mergeCell ref="X12:X13"/>
    <mergeCell ref="Y12:Y13"/>
    <mergeCell ref="Z12:Z13"/>
    <mergeCell ref="AA12:AA13"/>
    <mergeCell ref="AH14:AH15"/>
    <mergeCell ref="I14:I15"/>
    <mergeCell ref="J14:J15"/>
    <mergeCell ref="C16:C17"/>
    <mergeCell ref="R16:R17"/>
    <mergeCell ref="S16:S17"/>
    <mergeCell ref="T16:T17"/>
    <mergeCell ref="AC14:AC15"/>
    <mergeCell ref="AD14:AD15"/>
    <mergeCell ref="AE14:AE15"/>
    <mergeCell ref="AF14:AF15"/>
    <mergeCell ref="AG14:AG15"/>
    <mergeCell ref="I16:I17"/>
    <mergeCell ref="J16:J17"/>
    <mergeCell ref="L16:L17"/>
    <mergeCell ref="L14:L15"/>
    <mergeCell ref="K16:K17"/>
    <mergeCell ref="K14:K15"/>
    <mergeCell ref="Q16:Q17"/>
    <mergeCell ref="Q14:Q15"/>
    <mergeCell ref="P16:P17"/>
    <mergeCell ref="P14:P15"/>
    <mergeCell ref="O16:O17"/>
    <mergeCell ref="O14:O15"/>
    <mergeCell ref="N16:N17"/>
    <mergeCell ref="N14:N15"/>
    <mergeCell ref="M16:M17"/>
    <mergeCell ref="AC16:AC17"/>
    <mergeCell ref="AD16:AD17"/>
    <mergeCell ref="AE16:AE17"/>
    <mergeCell ref="AF16:AF17"/>
    <mergeCell ref="AG16:AG17"/>
    <mergeCell ref="AI16:AI17"/>
    <mergeCell ref="W16:W17"/>
    <mergeCell ref="X16:X17"/>
    <mergeCell ref="Y16:Y17"/>
    <mergeCell ref="Z16:Z17"/>
    <mergeCell ref="AA16:AA17"/>
    <mergeCell ref="AB16:AB17"/>
    <mergeCell ref="AH16:AH17"/>
    <mergeCell ref="C22:C23"/>
    <mergeCell ref="A22:A23"/>
    <mergeCell ref="AI22:AI23"/>
    <mergeCell ref="A19:AI19"/>
    <mergeCell ref="A20:A21"/>
    <mergeCell ref="B20:B21"/>
    <mergeCell ref="C20:C21"/>
    <mergeCell ref="D20:AG20"/>
    <mergeCell ref="AI20:AI21"/>
    <mergeCell ref="O22:O23"/>
    <mergeCell ref="N22:N23"/>
    <mergeCell ref="M22:M23"/>
    <mergeCell ref="L22:L23"/>
    <mergeCell ref="K22:K23"/>
    <mergeCell ref="J22:J23"/>
    <mergeCell ref="I22:I23"/>
    <mergeCell ref="H22:H23"/>
    <mergeCell ref="G22:G23"/>
    <mergeCell ref="F22:F23"/>
    <mergeCell ref="E22:E23"/>
    <mergeCell ref="D22:D23"/>
    <mergeCell ref="P22:P23"/>
    <mergeCell ref="Q22:Q23"/>
    <mergeCell ref="R22:R23"/>
    <mergeCell ref="AB22:AB23"/>
    <mergeCell ref="AC22:AC23"/>
    <mergeCell ref="AD22:AD23"/>
    <mergeCell ref="AE22:AE23"/>
    <mergeCell ref="AF22:AF23"/>
    <mergeCell ref="AG22:AG23"/>
    <mergeCell ref="AH22:AH23"/>
    <mergeCell ref="S22:S23"/>
    <mergeCell ref="T22:T23"/>
    <mergeCell ref="U22:U23"/>
    <mergeCell ref="V22:V23"/>
    <mergeCell ref="W22:W23"/>
    <mergeCell ref="X22:X23"/>
    <mergeCell ref="Y22:Y23"/>
    <mergeCell ref="Z22:Z23"/>
    <mergeCell ref="AA22:AA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28+28</vt:lpstr>
      <vt:lpstr>28+24</vt:lpstr>
      <vt:lpstr>MM38</vt:lpstr>
      <vt:lpstr>MK83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2023-12-06T07:17:39Z</dcterms:created>
  <dcterms:modified xsi:type="dcterms:W3CDTF">2023-12-18T06:39:42Z</dcterms:modified>
</cp:coreProperties>
</file>