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 tabRatio="490" firstSheet="5" activeTab="8"/>
  </bookViews>
  <sheets>
    <sheet name="01-03" sheetId="1" r:id="rId1"/>
    <sheet name="01-08" sheetId="4" r:id="rId2"/>
    <sheet name="01-11" sheetId="5" r:id="rId3"/>
    <sheet name="01-15" sheetId="6" r:id="rId4"/>
    <sheet name="01-18" sheetId="9" r:id="rId5"/>
    <sheet name="01-22" sheetId="12" r:id="rId6"/>
    <sheet name="01-24" sheetId="14" r:id="rId7"/>
    <sheet name="01-30" sheetId="16" r:id="rId8"/>
    <sheet name="No Material" sheetId="3" r:id="rId9"/>
  </sheets>
  <definedNames>
    <definedName name="_xlnm._FilterDatabase" localSheetId="0" hidden="1">'01-03'!$A$1:$E$40</definedName>
    <definedName name="_xlnm._FilterDatabase" localSheetId="1" hidden="1">'01-08'!$F$1:$K$12</definedName>
    <definedName name="_xlnm._FilterDatabase" localSheetId="2" hidden="1">'01-11'!$F$1:$K$15</definedName>
    <definedName name="_xlnm._FilterDatabase" localSheetId="3" hidden="1">'01-15'!$F$1:$L$12</definedName>
    <definedName name="_xlnm._FilterDatabase" localSheetId="4" hidden="1">'01-18'!$F$1:$K$11</definedName>
    <definedName name="_xlnm._FilterDatabase" localSheetId="5" hidden="1">'01-22'!$F$1:$K$11</definedName>
    <definedName name="_xlnm._FilterDatabase" localSheetId="6" hidden="1">'01-24'!$F$1:$L$12</definedName>
    <definedName name="_xlnm._FilterDatabase" localSheetId="7" hidden="1">'01-30'!$F$1:$L$12</definedName>
  </definedNames>
  <calcPr calcId="144525"/>
</workbook>
</file>

<file path=xl/calcChain.xml><?xml version="1.0" encoding="utf-8"?>
<calcChain xmlns="http://schemas.openxmlformats.org/spreadsheetml/2006/main">
  <c r="J13" i="16" l="1"/>
  <c r="J14" i="16"/>
  <c r="J15" i="16"/>
  <c r="J16" i="16"/>
  <c r="H13" i="16"/>
  <c r="L13" i="16" s="1"/>
  <c r="H14" i="16"/>
  <c r="L14" i="16" s="1"/>
  <c r="H15" i="16"/>
  <c r="L15" i="16" s="1"/>
  <c r="H16" i="16"/>
  <c r="L16" i="16" s="1"/>
  <c r="J3" i="16"/>
  <c r="J4" i="16"/>
  <c r="J5" i="16"/>
  <c r="J6" i="16"/>
  <c r="J7" i="16"/>
  <c r="J8" i="16"/>
  <c r="J9" i="16"/>
  <c r="J10" i="16"/>
  <c r="J11" i="16"/>
  <c r="J12" i="16"/>
  <c r="J2" i="16"/>
  <c r="H12" i="16"/>
  <c r="H11" i="16"/>
  <c r="H10" i="16"/>
  <c r="H9" i="16"/>
  <c r="H8" i="16"/>
  <c r="H7" i="16"/>
  <c r="H6" i="16"/>
  <c r="H5" i="16"/>
  <c r="H4" i="16"/>
  <c r="H3" i="16"/>
  <c r="H2" i="16"/>
  <c r="L3" i="16" l="1"/>
  <c r="L7" i="16"/>
  <c r="L4" i="16"/>
  <c r="L6" i="16"/>
  <c r="L10" i="16"/>
  <c r="L12" i="16"/>
  <c r="L2" i="16"/>
  <c r="L9" i="16"/>
  <c r="L11" i="16"/>
  <c r="L8" i="16"/>
  <c r="L5" i="16"/>
  <c r="J3" i="14"/>
  <c r="J10" i="12" l="1"/>
  <c r="J11" i="12"/>
  <c r="J12" i="12"/>
  <c r="J13" i="12"/>
  <c r="J14" i="12"/>
  <c r="J15" i="12"/>
  <c r="J16" i="12"/>
  <c r="J17" i="12"/>
  <c r="J9" i="12"/>
  <c r="J3" i="12"/>
  <c r="J4" i="12"/>
  <c r="J5" i="12"/>
  <c r="J6" i="12"/>
  <c r="J2" i="12"/>
  <c r="J4" i="14"/>
  <c r="J5" i="14"/>
  <c r="J6" i="14"/>
  <c r="J7" i="14"/>
  <c r="J8" i="14"/>
  <c r="J9" i="14"/>
  <c r="J10" i="14"/>
  <c r="J11" i="14"/>
  <c r="J2" i="14"/>
  <c r="J8" i="12"/>
  <c r="J7" i="12"/>
  <c r="H12" i="14"/>
  <c r="H11" i="14"/>
  <c r="H10" i="14"/>
  <c r="H9" i="14"/>
  <c r="H8" i="14"/>
  <c r="H7" i="14"/>
  <c r="H6" i="14"/>
  <c r="H5" i="14"/>
  <c r="H4" i="14"/>
  <c r="H3" i="14"/>
  <c r="H2" i="14"/>
  <c r="L3" i="14" l="1"/>
  <c r="L5" i="14"/>
  <c r="L7" i="14"/>
  <c r="L9" i="14"/>
  <c r="L11" i="14"/>
  <c r="L2" i="14"/>
  <c r="L4" i="14"/>
  <c r="L8" i="14"/>
  <c r="L10" i="14"/>
  <c r="L12" i="12"/>
  <c r="L13" i="12"/>
  <c r="L14" i="12"/>
  <c r="L15" i="12"/>
  <c r="L16" i="12"/>
  <c r="L17" i="12"/>
  <c r="H12" i="12" l="1"/>
  <c r="H13" i="12"/>
  <c r="H14" i="12"/>
  <c r="H15" i="12"/>
  <c r="H16" i="12"/>
  <c r="H17" i="12"/>
  <c r="H11" i="12"/>
  <c r="H10" i="12"/>
  <c r="H9" i="12"/>
  <c r="H8" i="12"/>
  <c r="H7" i="12"/>
  <c r="H6" i="12"/>
  <c r="H5" i="12"/>
  <c r="H4" i="12"/>
  <c r="H3" i="12"/>
  <c r="H2" i="12"/>
  <c r="L9" i="12" l="1"/>
  <c r="L2" i="12"/>
  <c r="L4" i="12"/>
  <c r="L8" i="12"/>
  <c r="L10" i="12"/>
  <c r="L3" i="12"/>
  <c r="L5" i="12"/>
  <c r="L7" i="12"/>
  <c r="L11" i="12"/>
  <c r="H11" i="9"/>
  <c r="H10" i="9"/>
  <c r="H9" i="9"/>
  <c r="H8" i="9"/>
  <c r="H7" i="9"/>
  <c r="H6" i="9"/>
  <c r="H5" i="9"/>
  <c r="H4" i="9"/>
  <c r="H3" i="9"/>
  <c r="H2" i="9"/>
  <c r="D22" i="1" l="1"/>
  <c r="J12" i="5" l="1"/>
  <c r="J13" i="5"/>
  <c r="J15" i="5"/>
  <c r="I2" i="6" l="1"/>
  <c r="I2" i="4"/>
  <c r="D13" i="1" l="1"/>
  <c r="D12" i="1"/>
  <c r="H12" i="5" l="1"/>
  <c r="L12" i="5" s="1"/>
  <c r="H13" i="5"/>
  <c r="L13" i="5" s="1"/>
  <c r="H14" i="5"/>
  <c r="H15" i="5"/>
  <c r="L15" i="5" s="1"/>
  <c r="D8" i="1" l="1"/>
  <c r="D4" i="1"/>
  <c r="D2" i="1"/>
  <c r="H12" i="6" l="1"/>
  <c r="H11" i="6"/>
  <c r="H10" i="6"/>
  <c r="H9" i="6"/>
  <c r="H8" i="6"/>
  <c r="H7" i="6"/>
  <c r="H6" i="6"/>
  <c r="H5" i="6"/>
  <c r="H4" i="6"/>
  <c r="H3" i="6"/>
  <c r="H2" i="6"/>
  <c r="G39" i="1" l="1"/>
  <c r="H11" i="5" l="1"/>
  <c r="H10" i="5"/>
  <c r="H9" i="5"/>
  <c r="H8" i="5"/>
  <c r="H7" i="5"/>
  <c r="H6" i="5"/>
  <c r="H5" i="5"/>
  <c r="H4" i="5"/>
  <c r="H3" i="5"/>
  <c r="H2" i="5"/>
  <c r="D5" i="1" l="1"/>
  <c r="D14" i="1"/>
  <c r="D39" i="1"/>
  <c r="H3" i="4" l="1"/>
  <c r="H4" i="4"/>
  <c r="H5" i="4"/>
  <c r="H6" i="4"/>
  <c r="H7" i="4"/>
  <c r="H8" i="4"/>
  <c r="H9" i="4"/>
  <c r="H10" i="4"/>
  <c r="H11" i="4"/>
  <c r="H12" i="4"/>
  <c r="H2" i="4"/>
  <c r="D19" i="1" l="1"/>
  <c r="D24" i="1"/>
  <c r="C4" i="1"/>
  <c r="E4" i="1" s="1"/>
  <c r="C5" i="1"/>
  <c r="E5" i="1" s="1"/>
  <c r="C6" i="1"/>
  <c r="E6" i="1" s="1"/>
  <c r="C7" i="1"/>
  <c r="E7" i="1" s="1"/>
  <c r="J7" i="5" s="1"/>
  <c r="L7" i="5" s="1"/>
  <c r="J7" i="9" s="1"/>
  <c r="L7" i="9" s="1"/>
  <c r="C8" i="1"/>
  <c r="E8" i="1" s="1"/>
  <c r="J8" i="5" s="1"/>
  <c r="L8" i="5" s="1"/>
  <c r="J8" i="9" s="1"/>
  <c r="L8" i="9" s="1"/>
  <c r="C9" i="1"/>
  <c r="E9" i="1" s="1"/>
  <c r="C10" i="1"/>
  <c r="E10" i="1" s="1"/>
  <c r="C11" i="1"/>
  <c r="E11" i="1" s="1"/>
  <c r="J10" i="5" s="1"/>
  <c r="L10" i="5" s="1"/>
  <c r="J10" i="9" s="1"/>
  <c r="L10" i="9" s="1"/>
  <c r="C12" i="1"/>
  <c r="E12" i="1" s="1"/>
  <c r="C13" i="1"/>
  <c r="E13" i="1" s="1"/>
  <c r="J2" i="4" s="1"/>
  <c r="C14" i="1"/>
  <c r="E14" i="1" s="1"/>
  <c r="J3" i="4" s="1"/>
  <c r="C15" i="1"/>
  <c r="E15" i="1" s="1"/>
  <c r="J4" i="4" s="1"/>
  <c r="C16" i="1"/>
  <c r="E16" i="1" s="1"/>
  <c r="J5" i="4" s="1"/>
  <c r="C17" i="1"/>
  <c r="E17" i="1" s="1"/>
  <c r="C18" i="1"/>
  <c r="E18" i="1" s="1"/>
  <c r="J8" i="4" s="1"/>
  <c r="C19" i="1"/>
  <c r="E19" i="1" s="1"/>
  <c r="J9" i="4" s="1"/>
  <c r="C20" i="1"/>
  <c r="E20" i="1" s="1"/>
  <c r="J10" i="4" s="1"/>
  <c r="C21" i="1"/>
  <c r="E21" i="1" s="1"/>
  <c r="J11" i="4" s="1"/>
  <c r="C22" i="1"/>
  <c r="E22" i="1" s="1"/>
  <c r="J12" i="4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3" i="1"/>
  <c r="E3" i="1" s="1"/>
  <c r="J3" i="5" s="1"/>
  <c r="C2" i="1"/>
  <c r="E2" i="1" s="1"/>
  <c r="J2" i="5" s="1"/>
  <c r="L12" i="4"/>
  <c r="J12" i="6" s="1"/>
  <c r="L12" i="6" s="1"/>
  <c r="L8" i="4"/>
  <c r="J8" i="6" s="1"/>
  <c r="L8" i="6" s="1"/>
  <c r="L5" i="4"/>
  <c r="J5" i="6" s="1"/>
  <c r="L5" i="6" s="1"/>
  <c r="J5" i="5" l="1"/>
  <c r="L5" i="5" s="1"/>
  <c r="J5" i="9" s="1"/>
  <c r="L5" i="9" s="1"/>
  <c r="J11" i="5"/>
  <c r="L11" i="5" s="1"/>
  <c r="J11" i="9" s="1"/>
  <c r="L11" i="9" s="1"/>
  <c r="J12" i="14" s="1"/>
  <c r="L12" i="14" s="1"/>
  <c r="J4" i="5"/>
  <c r="L4" i="5" s="1"/>
  <c r="J4" i="9" s="1"/>
  <c r="L4" i="9" s="1"/>
  <c r="J9" i="5"/>
  <c r="L9" i="5" s="1"/>
  <c r="L14" i="5"/>
  <c r="J7" i="4"/>
  <c r="L7" i="4" s="1"/>
  <c r="J6" i="5"/>
  <c r="L6" i="5" s="1"/>
  <c r="J6" i="4"/>
  <c r="L6" i="4" s="1"/>
  <c r="J6" i="6" s="1"/>
  <c r="L6" i="6" s="1"/>
  <c r="L10" i="4"/>
  <c r="J10" i="6" s="1"/>
  <c r="L10" i="6" s="1"/>
  <c r="L9" i="4"/>
  <c r="J9" i="6" s="1"/>
  <c r="L9" i="6" s="1"/>
  <c r="L4" i="4"/>
  <c r="J4" i="6" s="1"/>
  <c r="L4" i="6" s="1"/>
  <c r="L3" i="5"/>
  <c r="J3" i="9" s="1"/>
  <c r="L3" i="9" s="1"/>
  <c r="L11" i="4"/>
  <c r="J11" i="6" s="1"/>
  <c r="L11" i="6" s="1"/>
  <c r="L2" i="5"/>
  <c r="J2" i="9" s="1"/>
  <c r="L2" i="9" s="1"/>
  <c r="L3" i="4"/>
  <c r="J3" i="6" s="1"/>
  <c r="L3" i="6" s="1"/>
  <c r="L6" i="12" l="1"/>
  <c r="J6" i="9"/>
  <c r="L6" i="9" s="1"/>
  <c r="J7" i="6"/>
  <c r="L7" i="6" s="1"/>
  <c r="L6" i="14"/>
  <c r="J9" i="9"/>
  <c r="L9" i="9" s="1"/>
  <c r="L2" i="4"/>
  <c r="J2" i="6" s="1"/>
  <c r="L2" i="6" s="1"/>
</calcChain>
</file>

<file path=xl/sharedStrings.xml><?xml version="1.0" encoding="utf-8"?>
<sst xmlns="http://schemas.openxmlformats.org/spreadsheetml/2006/main" count="1058" uniqueCount="121">
  <si>
    <t>28 + 24</t>
  </si>
  <si>
    <t>PVC HITAM</t>
  </si>
  <si>
    <t>PVC CORE HITAM</t>
  </si>
  <si>
    <t>PVC CORE MERAH</t>
  </si>
  <si>
    <t>M02-02000003</t>
  </si>
  <si>
    <t>HDPE</t>
  </si>
  <si>
    <t>M13-05300004</t>
  </si>
  <si>
    <t xml:space="preserve">Description </t>
  </si>
  <si>
    <t>No Material</t>
  </si>
  <si>
    <t>MASTER PUTIH</t>
  </si>
  <si>
    <t>M13-05600001</t>
  </si>
  <si>
    <t>MASTER HIJAU</t>
  </si>
  <si>
    <t>M14-07012001</t>
  </si>
  <si>
    <t>MYLAR</t>
  </si>
  <si>
    <t>W01-03000013</t>
  </si>
  <si>
    <t>W01-03000026</t>
  </si>
  <si>
    <t>W01-03000027</t>
  </si>
  <si>
    <t>0,127A</t>
  </si>
  <si>
    <t>W01-04040043</t>
  </si>
  <si>
    <t>Alumunium Magnesium</t>
  </si>
  <si>
    <t>28 + 28</t>
  </si>
  <si>
    <t>AX88 / AY01</t>
  </si>
  <si>
    <t>PVC</t>
  </si>
  <si>
    <t>M02-01035010-KTY</t>
  </si>
  <si>
    <t>M02-01055004-KTY</t>
  </si>
  <si>
    <t>M02-01235003-KTY</t>
  </si>
  <si>
    <t>M02-01055065-KTY</t>
  </si>
  <si>
    <t>M02-05935005-KTY</t>
  </si>
  <si>
    <t>PVC PUTIH</t>
  </si>
  <si>
    <t>PVC CORE PUTIH</t>
  </si>
  <si>
    <t>W01-03000020</t>
  </si>
  <si>
    <t>0,120A</t>
  </si>
  <si>
    <t>0,200A</t>
  </si>
  <si>
    <t>0,160A</t>
  </si>
  <si>
    <t>M02-01965005</t>
  </si>
  <si>
    <t>M02-03900004</t>
  </si>
  <si>
    <t>PP</t>
  </si>
  <si>
    <t>M02-08900001</t>
  </si>
  <si>
    <t>KS EVA</t>
  </si>
  <si>
    <t>M13-05100004</t>
  </si>
  <si>
    <t>MASTER HITAM</t>
  </si>
  <si>
    <t>M13-05200006</t>
  </si>
  <si>
    <t>MASTER MERAH</t>
  </si>
  <si>
    <t>M13-05400001</t>
  </si>
  <si>
    <t>MASTER KUNING</t>
  </si>
  <si>
    <t>M14-03010003</t>
  </si>
  <si>
    <t>KERTAS 10mm</t>
  </si>
  <si>
    <t>M14-05013001</t>
  </si>
  <si>
    <t>NYLON 200D</t>
  </si>
  <si>
    <t>W01-03000004</t>
  </si>
  <si>
    <t>0,08A</t>
  </si>
  <si>
    <t>MK09C (W03-00030005-Y)</t>
  </si>
  <si>
    <t>MM38 (W03-00040033-Y)</t>
  </si>
  <si>
    <t>M14-02020009</t>
  </si>
  <si>
    <t>BENANG</t>
  </si>
  <si>
    <t>M14-02020007</t>
  </si>
  <si>
    <t>M13-05700001</t>
  </si>
  <si>
    <t>M02-01865001-KTY</t>
  </si>
  <si>
    <t>M14-02020004</t>
  </si>
  <si>
    <t>M14-03010001</t>
  </si>
  <si>
    <t>KERTAS 12mm</t>
  </si>
  <si>
    <t>M14-04015001</t>
  </si>
  <si>
    <t>NYLON 150D</t>
  </si>
  <si>
    <t>MK83</t>
  </si>
  <si>
    <t>M02-01060009</t>
  </si>
  <si>
    <t>M02-02000009</t>
  </si>
  <si>
    <t>PE</t>
  </si>
  <si>
    <t>M02-02000028</t>
  </si>
  <si>
    <t>M13-05500001</t>
  </si>
  <si>
    <t>M13-05800001</t>
  </si>
  <si>
    <t>M14-02020010</t>
  </si>
  <si>
    <t>POLYESTER</t>
  </si>
  <si>
    <t>M14-07006003</t>
  </si>
  <si>
    <t>MYLAR BIRU</t>
  </si>
  <si>
    <t>M14-07006005</t>
  </si>
  <si>
    <t>MYLAR EMAS</t>
  </si>
  <si>
    <t>M14-07006006</t>
  </si>
  <si>
    <t>MYLAR MERAH</t>
  </si>
  <si>
    <t>M14-07006007</t>
  </si>
  <si>
    <t>MYLAR HIJAU</t>
  </si>
  <si>
    <t>M14-07006008</t>
  </si>
  <si>
    <t>MYLAR PERAK</t>
  </si>
  <si>
    <t>M14-07017001</t>
  </si>
  <si>
    <t>Mylar Alumunium Foil</t>
  </si>
  <si>
    <t>M14-07080001</t>
  </si>
  <si>
    <t>W01-03000034</t>
  </si>
  <si>
    <t>0,08 UEW</t>
  </si>
  <si>
    <t>W01-04040011</t>
  </si>
  <si>
    <t>0,08 T</t>
  </si>
  <si>
    <t>W01-04040013</t>
  </si>
  <si>
    <t>Required Qty</t>
  </si>
  <si>
    <t>Issued Qty</t>
  </si>
  <si>
    <t>28 + 24 (W03-25040035-Y)</t>
  </si>
  <si>
    <t>SONY HDMI (W03-27601194-Y)</t>
  </si>
  <si>
    <t>Kurang</t>
  </si>
  <si>
    <t>Satuan</t>
  </si>
  <si>
    <t>kg</t>
  </si>
  <si>
    <t>28+24 (W03-25040040-Y)</t>
  </si>
  <si>
    <t>Pinjam :</t>
  </si>
  <si>
    <t>AY01</t>
  </si>
  <si>
    <t>AX88</t>
  </si>
  <si>
    <t>Sisa</t>
  </si>
  <si>
    <t>Sisa JO</t>
  </si>
  <si>
    <t>28 + 24 (W03-25040033-Y)</t>
  </si>
  <si>
    <t>28+24 (W03-25040037-Y)</t>
  </si>
  <si>
    <t>MK09 (W03-00030005-Y)</t>
  </si>
  <si>
    <t>MASTER ABU-ABU</t>
  </si>
  <si>
    <t>W03-25040033-Y</t>
  </si>
  <si>
    <t>W03-25040034-Y</t>
  </si>
  <si>
    <t>W03-25040038-Y</t>
  </si>
  <si>
    <t>W03-25040039-Y</t>
  </si>
  <si>
    <t>W03-25040035-Y</t>
  </si>
  <si>
    <t>M02-01050022-TW</t>
  </si>
  <si>
    <t>M02-01938001</t>
  </si>
  <si>
    <t>M14-05020003</t>
  </si>
  <si>
    <t>W01-04040001</t>
  </si>
  <si>
    <t>0,080 UEW</t>
  </si>
  <si>
    <t>W03-25040031-Y</t>
  </si>
  <si>
    <t>TECHNORA</t>
  </si>
  <si>
    <t>W03-71010064-Y</t>
  </si>
  <si>
    <t>MB50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</si>
</sst>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PCS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vertical="center"/>
    </xf>
    <xf numFmtId="164" fontId="2" fillId="0" borderId="2" xfId="0" applyNumberFormat="1" applyFont="1" applyBorder="1" applyAlignment="1">
      <alignment vertical="center"/>
    </xf>
    <xf numFmtId="0" fontId="5" fillId="0" borderId="2" xfId="0" applyFont="1" applyBorder="1" applyAlignment="1">
      <alignment vertical="center"/>
    </xf>
    <xf numFmtId="164" fontId="5" fillId="0" borderId="2" xfId="0" applyNumberFormat="1" applyFont="1" applyBorder="1" applyAlignment="1">
      <alignment vertical="center"/>
    </xf>
    <xf numFmtId="40" fontId="6" fillId="0" borderId="1" xfId="0" applyNumberFormat="1" applyFont="1" applyBorder="1" applyAlignment="1">
      <alignment horizontal="center"/>
    </xf>
    <xf numFmtId="40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40" fontId="7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0" fontId="1" fillId="3" borderId="1" xfId="0" applyNumberFormat="1" applyFont="1" applyFill="1" applyBorder="1" applyAlignment="1">
      <alignment horizontal="center"/>
    </xf>
    <xf numFmtId="40" fontId="7" fillId="0" borderId="1" xfId="0" applyNumberFormat="1" applyFont="1" applyFill="1" applyBorder="1" applyAlignment="1">
      <alignment horizontal="center"/>
    </xf>
    <xf numFmtId="40" fontId="1" fillId="0" borderId="1" xfId="0" applyNumberFormat="1" applyFont="1" applyFill="1" applyBorder="1" applyAlignment="1">
      <alignment horizontal="center"/>
    </xf>
    <xf numFmtId="40" fontId="6" fillId="0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0" fontId="1" fillId="0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12889</xdr:colOff>
      <xdr:row>42</xdr:row>
      <xdr:rowOff>1</xdr:rowOff>
    </xdr:from>
    <xdr:to>
      <xdr:col>17</xdr:col>
      <xdr:colOff>317032</xdr:colOff>
      <xdr:row>63</xdr:row>
      <xdr:rowOff>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2939" y="1"/>
          <a:ext cx="8228943" cy="419100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64</xdr:row>
      <xdr:rowOff>0</xdr:rowOff>
    </xdr:from>
    <xdr:to>
      <xdr:col>17</xdr:col>
      <xdr:colOff>311545</xdr:colOff>
      <xdr:row>84</xdr:row>
      <xdr:rowOff>153131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0051" y="4381500"/>
          <a:ext cx="8236344" cy="4153631"/>
        </a:xfrm>
        <a:prstGeom prst="rect">
          <a:avLst/>
        </a:prstGeom>
      </xdr:spPr>
    </xdr:pic>
    <xdr:clientData/>
  </xdr:twoCellAnchor>
  <xdr:twoCellAnchor editAs="oneCell">
    <xdr:from>
      <xdr:col>4</xdr:col>
      <xdr:colOff>11207</xdr:colOff>
      <xdr:row>86</xdr:row>
      <xdr:rowOff>0</xdr:rowOff>
    </xdr:from>
    <xdr:to>
      <xdr:col>17</xdr:col>
      <xdr:colOff>314583</xdr:colOff>
      <xdr:row>107</xdr:row>
      <xdr:rowOff>19050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21257" y="8763000"/>
          <a:ext cx="8228176" cy="421005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108</xdr:row>
      <xdr:rowOff>19050</xdr:rowOff>
    </xdr:from>
    <xdr:to>
      <xdr:col>17</xdr:col>
      <xdr:colOff>476250</xdr:colOff>
      <xdr:row>127</xdr:row>
      <xdr:rowOff>174047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10051" y="13163550"/>
          <a:ext cx="8401049" cy="3964997"/>
        </a:xfrm>
        <a:prstGeom prst="rect">
          <a:avLst/>
        </a:prstGeom>
      </xdr:spPr>
    </xdr:pic>
    <xdr:clientData/>
  </xdr:twoCellAnchor>
  <xdr:twoCellAnchor editAs="oneCell">
    <xdr:from>
      <xdr:col>4</xdr:col>
      <xdr:colOff>12887</xdr:colOff>
      <xdr:row>128</xdr:row>
      <xdr:rowOff>189939</xdr:rowOff>
    </xdr:from>
    <xdr:to>
      <xdr:col>17</xdr:col>
      <xdr:colOff>517431</xdr:colOff>
      <xdr:row>149</xdr:row>
      <xdr:rowOff>32744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22937" y="17334939"/>
          <a:ext cx="8429344" cy="4033805"/>
        </a:xfrm>
        <a:prstGeom prst="rect">
          <a:avLst/>
        </a:prstGeom>
      </xdr:spPr>
    </xdr:pic>
    <xdr:clientData/>
  </xdr:twoCellAnchor>
  <xdr:twoCellAnchor editAs="oneCell">
    <xdr:from>
      <xdr:col>4</xdr:col>
      <xdr:colOff>11208</xdr:colOff>
      <xdr:row>149</xdr:row>
      <xdr:rowOff>24289</xdr:rowOff>
    </xdr:from>
    <xdr:to>
      <xdr:col>17</xdr:col>
      <xdr:colOff>396689</xdr:colOff>
      <xdr:row>155</xdr:row>
      <xdr:rowOff>151911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21258" y="21360289"/>
          <a:ext cx="8310281" cy="12706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16</xdr:row>
      <xdr:rowOff>9526</xdr:rowOff>
    </xdr:from>
    <xdr:to>
      <xdr:col>13</xdr:col>
      <xdr:colOff>476249</xdr:colOff>
      <xdr:row>34</xdr:row>
      <xdr:rowOff>150378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0" y="8401051"/>
          <a:ext cx="8153399" cy="37603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17</xdr:row>
      <xdr:rowOff>9526</xdr:rowOff>
    </xdr:from>
    <xdr:to>
      <xdr:col>13</xdr:col>
      <xdr:colOff>465588</xdr:colOff>
      <xdr:row>35</xdr:row>
      <xdr:rowOff>171450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0" y="3067051"/>
          <a:ext cx="8142738" cy="360044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37</xdr:row>
      <xdr:rowOff>1</xdr:rowOff>
    </xdr:from>
    <xdr:to>
      <xdr:col>13</xdr:col>
      <xdr:colOff>441150</xdr:colOff>
      <xdr:row>51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86250" y="6686551"/>
          <a:ext cx="8118300" cy="2828924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53</xdr:row>
      <xdr:rowOff>1</xdr:rowOff>
    </xdr:from>
    <xdr:to>
      <xdr:col>13</xdr:col>
      <xdr:colOff>457201</xdr:colOff>
      <xdr:row>67</xdr:row>
      <xdr:rowOff>110355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86251" y="9744076"/>
          <a:ext cx="8134350" cy="27868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15</xdr:row>
      <xdr:rowOff>179295</xdr:rowOff>
    </xdr:from>
    <xdr:to>
      <xdr:col>13</xdr:col>
      <xdr:colOff>381001</xdr:colOff>
      <xdr:row>34</xdr:row>
      <xdr:rowOff>16806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1" y="3046320"/>
          <a:ext cx="8058150" cy="364751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13</xdr:row>
      <xdr:rowOff>0</xdr:rowOff>
    </xdr:from>
    <xdr:to>
      <xdr:col>13</xdr:col>
      <xdr:colOff>381000</xdr:colOff>
      <xdr:row>30</xdr:row>
      <xdr:rowOff>173444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1" y="3248025"/>
          <a:ext cx="8058149" cy="342146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20</xdr:row>
      <xdr:rowOff>0</xdr:rowOff>
    </xdr:from>
    <xdr:to>
      <xdr:col>13</xdr:col>
      <xdr:colOff>438150</xdr:colOff>
      <xdr:row>38</xdr:row>
      <xdr:rowOff>185437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0" y="2486025"/>
          <a:ext cx="8115300" cy="362396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13</xdr:col>
      <xdr:colOff>457200</xdr:colOff>
      <xdr:row>59</xdr:row>
      <xdr:rowOff>3444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86250" y="6305550"/>
          <a:ext cx="8134350" cy="363246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14</xdr:row>
      <xdr:rowOff>1</xdr:rowOff>
    </xdr:from>
    <xdr:to>
      <xdr:col>13</xdr:col>
      <xdr:colOff>474995</xdr:colOff>
      <xdr:row>32</xdr:row>
      <xdr:rowOff>95251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0" y="3057526"/>
          <a:ext cx="8152145" cy="371475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34</xdr:row>
      <xdr:rowOff>0</xdr:rowOff>
    </xdr:from>
    <xdr:to>
      <xdr:col>13</xdr:col>
      <xdr:colOff>485775</xdr:colOff>
      <xdr:row>53</xdr:row>
      <xdr:rowOff>75963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86251" y="7058025"/>
          <a:ext cx="8162924" cy="370498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55</xdr:row>
      <xdr:rowOff>1</xdr:rowOff>
    </xdr:from>
    <xdr:to>
      <xdr:col>13</xdr:col>
      <xdr:colOff>485775</xdr:colOff>
      <xdr:row>73</xdr:row>
      <xdr:rowOff>158900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86250" y="11068051"/>
          <a:ext cx="8162925" cy="359742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75</xdr:row>
      <xdr:rowOff>1</xdr:rowOff>
    </xdr:from>
    <xdr:to>
      <xdr:col>13</xdr:col>
      <xdr:colOff>457199</xdr:colOff>
      <xdr:row>93</xdr:row>
      <xdr:rowOff>3390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86250" y="14887576"/>
          <a:ext cx="8134349" cy="3441914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95</xdr:row>
      <xdr:rowOff>0</xdr:rowOff>
    </xdr:from>
    <xdr:to>
      <xdr:col>13</xdr:col>
      <xdr:colOff>444326</xdr:colOff>
      <xdr:row>114</xdr:row>
      <xdr:rowOff>57150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86251" y="18707100"/>
          <a:ext cx="8121475" cy="36861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18</xdr:row>
      <xdr:rowOff>1</xdr:rowOff>
    </xdr:from>
    <xdr:to>
      <xdr:col>13</xdr:col>
      <xdr:colOff>424939</xdr:colOff>
      <xdr:row>35</xdr:row>
      <xdr:rowOff>114301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76526"/>
          <a:ext cx="7492489" cy="3543300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37</xdr:row>
      <xdr:rowOff>0</xdr:rowOff>
    </xdr:from>
    <xdr:to>
      <xdr:col>13</xdr:col>
      <xdr:colOff>455359</xdr:colOff>
      <xdr:row>50</xdr:row>
      <xdr:rowOff>9525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95851" y="6486525"/>
          <a:ext cx="7522908" cy="2676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"/>
  <sheetViews>
    <sheetView zoomScaleNormal="100" workbookViewId="0">
      <pane ySplit="1" topLeftCell="A2" activePane="bottomLeft" state="frozen"/>
      <selection pane="bottomLeft" activeCell="E24" sqref="E24"/>
    </sheetView>
  </sheetViews>
  <sheetFormatPr defaultRowHeight="15" x14ac:dyDescent="0.25"/>
  <cols>
    <col min="1" max="1" width="19" style="1" bestFit="1" customWidth="1"/>
    <col min="2" max="2" width="20.140625" style="1" bestFit="1" customWidth="1"/>
    <col min="3" max="3" width="13.85546875" style="1" bestFit="1" customWidth="1"/>
    <col min="4" max="4" width="11.28515625" style="1" bestFit="1" customWidth="1"/>
    <col min="5" max="16384" width="9.140625" style="1"/>
  </cols>
  <sheetData>
    <row r="1" spans="1:5" ht="15.75" x14ac:dyDescent="0.25">
      <c r="A1" s="7" t="s">
        <v>8</v>
      </c>
      <c r="B1" s="4" t="s">
        <v>7</v>
      </c>
      <c r="C1" s="4" t="s">
        <v>90</v>
      </c>
      <c r="D1" s="8" t="s">
        <v>91</v>
      </c>
      <c r="E1" s="8" t="s">
        <v>94</v>
      </c>
    </row>
    <row r="2" spans="1:5" x14ac:dyDescent="0.25">
      <c r="A2" s="5" t="s">
        <v>23</v>
      </c>
      <c r="B2" s="5" t="s">
        <v>2</v>
      </c>
      <c r="C2" s="5">
        <f>IFERROR(SUMIF($A$45:$A$200, $A2, $C$45:$C$200), 0)</f>
        <v>98.990000000000009</v>
      </c>
      <c r="D2" s="5">
        <f>50 + 50</f>
        <v>100</v>
      </c>
      <c r="E2" s="17">
        <f>D2-C2</f>
        <v>1.0099999999999909</v>
      </c>
    </row>
    <row r="3" spans="1:5" x14ac:dyDescent="0.25">
      <c r="A3" s="5" t="s">
        <v>24</v>
      </c>
      <c r="B3" s="5" t="s">
        <v>1</v>
      </c>
      <c r="C3" s="5">
        <f>IFERROR(SUMIF($A$45:$A$200, $A3, $C$45:$C$200), 0)</f>
        <v>1528.33</v>
      </c>
      <c r="D3" s="5">
        <v>1600</v>
      </c>
      <c r="E3" s="21">
        <f t="shared" ref="E3:E40" si="0">D3-C3</f>
        <v>71.670000000000073</v>
      </c>
    </row>
    <row r="4" spans="1:5" x14ac:dyDescent="0.25">
      <c r="A4" s="5" t="s">
        <v>25</v>
      </c>
      <c r="B4" s="5" t="s">
        <v>3</v>
      </c>
      <c r="C4" s="5">
        <f t="shared" ref="C4:C40" si="1">IFERROR(SUMIF($A$45:$A$200, $A4, $C$45:$C$200), 0)</f>
        <v>98.990000000000009</v>
      </c>
      <c r="D4" s="5">
        <f>50 + 50</f>
        <v>100</v>
      </c>
      <c r="E4" s="22">
        <f t="shared" si="0"/>
        <v>1.0099999999999909</v>
      </c>
    </row>
    <row r="5" spans="1:5" x14ac:dyDescent="0.25">
      <c r="A5" s="5" t="s">
        <v>4</v>
      </c>
      <c r="B5" s="5" t="s">
        <v>5</v>
      </c>
      <c r="C5" s="5">
        <f t="shared" si="1"/>
        <v>98.42</v>
      </c>
      <c r="D5" s="5">
        <f>75 + 25</f>
        <v>100</v>
      </c>
      <c r="E5" s="22">
        <f t="shared" si="0"/>
        <v>1.5799999999999983</v>
      </c>
    </row>
    <row r="6" spans="1:5" x14ac:dyDescent="0.25">
      <c r="A6" s="2" t="s">
        <v>6</v>
      </c>
      <c r="B6" s="2" t="s">
        <v>9</v>
      </c>
      <c r="C6" s="5">
        <f t="shared" si="1"/>
        <v>2.5</v>
      </c>
      <c r="D6" s="5"/>
      <c r="E6" s="23">
        <f t="shared" si="0"/>
        <v>-2.5</v>
      </c>
    </row>
    <row r="7" spans="1:5" x14ac:dyDescent="0.25">
      <c r="A7" s="2" t="s">
        <v>10</v>
      </c>
      <c r="B7" s="2" t="s">
        <v>11</v>
      </c>
      <c r="C7" s="5">
        <f t="shared" si="1"/>
        <v>1.2200000000000002</v>
      </c>
      <c r="D7" s="5"/>
      <c r="E7" s="23">
        <f t="shared" si="0"/>
        <v>-1.2200000000000002</v>
      </c>
    </row>
    <row r="8" spans="1:5" x14ac:dyDescent="0.25">
      <c r="A8" s="2" t="s">
        <v>12</v>
      </c>
      <c r="B8" s="2" t="s">
        <v>13</v>
      </c>
      <c r="C8" s="5">
        <f t="shared" si="1"/>
        <v>51.67</v>
      </c>
      <c r="D8" s="5">
        <f>26.7 + 21.42</f>
        <v>48.120000000000005</v>
      </c>
      <c r="E8" s="23">
        <f t="shared" si="0"/>
        <v>-3.5499999999999972</v>
      </c>
    </row>
    <row r="9" spans="1:5" x14ac:dyDescent="0.25">
      <c r="A9" s="2" t="s">
        <v>14</v>
      </c>
      <c r="B9" s="2" t="s">
        <v>31</v>
      </c>
      <c r="C9" s="5">
        <f t="shared" si="1"/>
        <v>72.91</v>
      </c>
      <c r="D9" s="5">
        <v>73.040000000000006</v>
      </c>
      <c r="E9" s="22">
        <f t="shared" si="0"/>
        <v>0.13000000000000966</v>
      </c>
    </row>
    <row r="10" spans="1:5" x14ac:dyDescent="0.25">
      <c r="A10" s="2" t="s">
        <v>15</v>
      </c>
      <c r="B10" s="2" t="s">
        <v>32</v>
      </c>
      <c r="C10" s="5">
        <f t="shared" si="1"/>
        <v>412.76</v>
      </c>
      <c r="D10" s="5">
        <v>414.66</v>
      </c>
      <c r="E10" s="22">
        <f t="shared" si="0"/>
        <v>1.9000000000000341</v>
      </c>
    </row>
    <row r="11" spans="1:5" x14ac:dyDescent="0.25">
      <c r="A11" s="2" t="s">
        <v>16</v>
      </c>
      <c r="B11" s="2" t="s">
        <v>17</v>
      </c>
      <c r="C11" s="5">
        <f t="shared" si="1"/>
        <v>166.22000000000003</v>
      </c>
      <c r="D11" s="5">
        <v>165.38</v>
      </c>
      <c r="E11" s="23">
        <f t="shared" si="0"/>
        <v>-0.84000000000003183</v>
      </c>
    </row>
    <row r="12" spans="1:5" x14ac:dyDescent="0.25">
      <c r="A12" s="2" t="s">
        <v>18</v>
      </c>
      <c r="B12" s="6" t="s">
        <v>19</v>
      </c>
      <c r="C12" s="5">
        <f t="shared" si="1"/>
        <v>217.28</v>
      </c>
      <c r="D12" s="5">
        <f>104.83 + 115.12</f>
        <v>219.95</v>
      </c>
      <c r="E12" s="21">
        <f t="shared" si="0"/>
        <v>2.6699999999999875</v>
      </c>
    </row>
    <row r="13" spans="1:5" x14ac:dyDescent="0.25">
      <c r="A13" s="5" t="s">
        <v>34</v>
      </c>
      <c r="B13" s="5" t="s">
        <v>28</v>
      </c>
      <c r="C13" s="5">
        <f t="shared" si="1"/>
        <v>1407.24</v>
      </c>
      <c r="D13" s="5">
        <f>425 + 300 + 1075</f>
        <v>1800</v>
      </c>
      <c r="E13" s="21">
        <f t="shared" si="0"/>
        <v>392.76</v>
      </c>
    </row>
    <row r="14" spans="1:5" x14ac:dyDescent="0.25">
      <c r="A14" s="5" t="s">
        <v>35</v>
      </c>
      <c r="B14" s="5" t="s">
        <v>36</v>
      </c>
      <c r="C14" s="5">
        <f t="shared" si="1"/>
        <v>246.07</v>
      </c>
      <c r="D14" s="5">
        <f>225 + 25</f>
        <v>250</v>
      </c>
      <c r="E14" s="22">
        <f t="shared" si="0"/>
        <v>3.9300000000000068</v>
      </c>
    </row>
    <row r="15" spans="1:5" x14ac:dyDescent="0.25">
      <c r="A15" s="5" t="s">
        <v>37</v>
      </c>
      <c r="B15" s="5" t="s">
        <v>38</v>
      </c>
      <c r="C15" s="5">
        <f t="shared" si="1"/>
        <v>13.6</v>
      </c>
      <c r="D15" s="5">
        <v>50</v>
      </c>
      <c r="E15" s="21">
        <f t="shared" si="0"/>
        <v>36.4</v>
      </c>
    </row>
    <row r="16" spans="1:5" x14ac:dyDescent="0.25">
      <c r="A16" s="2" t="s">
        <v>39</v>
      </c>
      <c r="B16" s="2" t="s">
        <v>40</v>
      </c>
      <c r="C16" s="5">
        <f t="shared" si="1"/>
        <v>3.82</v>
      </c>
      <c r="D16" s="5"/>
      <c r="E16" s="13">
        <f t="shared" si="0"/>
        <v>-3.82</v>
      </c>
    </row>
    <row r="17" spans="1:5" x14ac:dyDescent="0.25">
      <c r="A17" s="2" t="s">
        <v>41</v>
      </c>
      <c r="B17" s="2" t="s">
        <v>42</v>
      </c>
      <c r="C17" s="5">
        <f t="shared" si="1"/>
        <v>5.3299999999999992</v>
      </c>
      <c r="D17" s="5"/>
      <c r="E17" s="13">
        <f t="shared" si="0"/>
        <v>-5.3299999999999992</v>
      </c>
    </row>
    <row r="18" spans="1:5" x14ac:dyDescent="0.25">
      <c r="A18" s="2" t="s">
        <v>43</v>
      </c>
      <c r="B18" s="2" t="s">
        <v>44</v>
      </c>
      <c r="C18" s="5">
        <f t="shared" si="1"/>
        <v>0.81</v>
      </c>
      <c r="D18" s="5"/>
      <c r="E18" s="13">
        <f t="shared" si="0"/>
        <v>-0.81</v>
      </c>
    </row>
    <row r="19" spans="1:5" x14ac:dyDescent="0.25">
      <c r="A19" s="2" t="s">
        <v>53</v>
      </c>
      <c r="B19" s="2" t="s">
        <v>54</v>
      </c>
      <c r="C19" s="5">
        <f t="shared" si="1"/>
        <v>54.79</v>
      </c>
      <c r="D19" s="5">
        <f>27.2 + 28.8</f>
        <v>56</v>
      </c>
      <c r="E19" s="17">
        <f t="shared" si="0"/>
        <v>1.2100000000000009</v>
      </c>
    </row>
    <row r="20" spans="1:5" x14ac:dyDescent="0.25">
      <c r="A20" s="2" t="s">
        <v>45</v>
      </c>
      <c r="B20" s="2" t="s">
        <v>46</v>
      </c>
      <c r="C20" s="5">
        <f t="shared" si="1"/>
        <v>48.35</v>
      </c>
      <c r="D20" s="5">
        <v>48.68</v>
      </c>
      <c r="E20" s="14">
        <f t="shared" si="0"/>
        <v>0.32999999999999829</v>
      </c>
    </row>
    <row r="21" spans="1:5" x14ac:dyDescent="0.25">
      <c r="A21" s="2" t="s">
        <v>47</v>
      </c>
      <c r="B21" s="2" t="s">
        <v>48</v>
      </c>
      <c r="C21" s="5">
        <f t="shared" si="1"/>
        <v>4.8900000000000006</v>
      </c>
      <c r="D21" s="5">
        <v>6</v>
      </c>
      <c r="E21" s="14">
        <f t="shared" si="0"/>
        <v>1.1099999999999994</v>
      </c>
    </row>
    <row r="22" spans="1:5" x14ac:dyDescent="0.25">
      <c r="A22" s="2" t="s">
        <v>49</v>
      </c>
      <c r="B22" s="2" t="s">
        <v>50</v>
      </c>
      <c r="C22" s="5">
        <f t="shared" si="1"/>
        <v>1303.69</v>
      </c>
      <c r="D22" s="5">
        <f>169.68 + 1138.88</f>
        <v>1308.5600000000002</v>
      </c>
      <c r="E22" s="17">
        <f t="shared" si="0"/>
        <v>4.8700000000001182</v>
      </c>
    </row>
    <row r="23" spans="1:5" x14ac:dyDescent="0.25">
      <c r="A23" s="2" t="s">
        <v>56</v>
      </c>
      <c r="B23" s="2" t="s">
        <v>106</v>
      </c>
      <c r="C23" s="5">
        <f t="shared" si="1"/>
        <v>0.37</v>
      </c>
      <c r="D23" s="5">
        <v>25</v>
      </c>
      <c r="E23" s="17">
        <f t="shared" si="0"/>
        <v>24.63</v>
      </c>
    </row>
    <row r="24" spans="1:5" x14ac:dyDescent="0.25">
      <c r="A24" s="2" t="s">
        <v>55</v>
      </c>
      <c r="B24" s="2" t="s">
        <v>54</v>
      </c>
      <c r="C24" s="5">
        <f t="shared" si="1"/>
        <v>35.5</v>
      </c>
      <c r="D24" s="5">
        <f>23 + 13.32</f>
        <v>36.32</v>
      </c>
      <c r="E24" s="14">
        <f t="shared" si="0"/>
        <v>0.82000000000000028</v>
      </c>
    </row>
    <row r="25" spans="1:5" x14ac:dyDescent="0.25">
      <c r="A25" s="5" t="s">
        <v>64</v>
      </c>
      <c r="B25" s="5" t="s">
        <v>22</v>
      </c>
      <c r="C25" s="5">
        <f t="shared" si="1"/>
        <v>88.25</v>
      </c>
      <c r="D25" s="5">
        <v>100</v>
      </c>
      <c r="E25" s="17">
        <f t="shared" si="0"/>
        <v>11.75</v>
      </c>
    </row>
    <row r="26" spans="1:5" x14ac:dyDescent="0.25">
      <c r="A26" s="5" t="s">
        <v>65</v>
      </c>
      <c r="B26" s="5" t="s">
        <v>66</v>
      </c>
      <c r="C26" s="5">
        <f t="shared" si="1"/>
        <v>12.04</v>
      </c>
      <c r="D26" s="5">
        <v>25</v>
      </c>
      <c r="E26" s="14">
        <f t="shared" si="0"/>
        <v>12.96</v>
      </c>
    </row>
    <row r="27" spans="1:5" x14ac:dyDescent="0.25">
      <c r="A27" s="5" t="s">
        <v>67</v>
      </c>
      <c r="B27" s="5"/>
      <c r="C27" s="5">
        <f t="shared" si="1"/>
        <v>0.36</v>
      </c>
      <c r="D27" s="5">
        <v>2</v>
      </c>
      <c r="E27" s="14">
        <f t="shared" si="0"/>
        <v>1.6400000000000001</v>
      </c>
    </row>
    <row r="28" spans="1:5" x14ac:dyDescent="0.25">
      <c r="A28" s="2" t="s">
        <v>68</v>
      </c>
      <c r="B28" s="2"/>
      <c r="C28" s="5">
        <f t="shared" si="1"/>
        <v>0.15</v>
      </c>
      <c r="D28" s="5">
        <v>0.25</v>
      </c>
      <c r="E28" s="14">
        <f t="shared" si="0"/>
        <v>0.1</v>
      </c>
    </row>
    <row r="29" spans="1:5" x14ac:dyDescent="0.25">
      <c r="A29" s="2" t="s">
        <v>69</v>
      </c>
      <c r="B29" s="2"/>
      <c r="C29" s="5">
        <f t="shared" si="1"/>
        <v>0.05</v>
      </c>
      <c r="D29" s="5">
        <v>2</v>
      </c>
      <c r="E29" s="17">
        <f t="shared" si="0"/>
        <v>1.95</v>
      </c>
    </row>
    <row r="30" spans="1:5" x14ac:dyDescent="0.25">
      <c r="A30" s="2" t="s">
        <v>70</v>
      </c>
      <c r="B30" s="2" t="s">
        <v>71</v>
      </c>
      <c r="C30" s="5">
        <f t="shared" si="1"/>
        <v>3.71</v>
      </c>
      <c r="D30" s="5">
        <v>4.8</v>
      </c>
      <c r="E30" s="17">
        <f t="shared" si="0"/>
        <v>1.0899999999999999</v>
      </c>
    </row>
    <row r="31" spans="1:5" x14ac:dyDescent="0.25">
      <c r="A31" s="2" t="s">
        <v>72</v>
      </c>
      <c r="B31" s="2" t="s">
        <v>73</v>
      </c>
      <c r="C31" s="5">
        <f t="shared" si="1"/>
        <v>2.39</v>
      </c>
      <c r="D31" s="5">
        <v>2.8</v>
      </c>
      <c r="E31" s="17">
        <f t="shared" si="0"/>
        <v>0.4099999999999997</v>
      </c>
    </row>
    <row r="32" spans="1:5" x14ac:dyDescent="0.25">
      <c r="A32" s="2" t="s">
        <v>74</v>
      </c>
      <c r="B32" s="2" t="s">
        <v>75</v>
      </c>
      <c r="C32" s="5">
        <f t="shared" si="1"/>
        <v>2.39</v>
      </c>
      <c r="D32" s="5">
        <v>2.77</v>
      </c>
      <c r="E32" s="14">
        <f t="shared" si="0"/>
        <v>0.37999999999999989</v>
      </c>
    </row>
    <row r="33" spans="1:7" x14ac:dyDescent="0.25">
      <c r="A33" s="2" t="s">
        <v>76</v>
      </c>
      <c r="B33" s="2" t="s">
        <v>77</v>
      </c>
      <c r="C33" s="5">
        <f t="shared" si="1"/>
        <v>2.39</v>
      </c>
      <c r="D33" s="5">
        <v>2.72</v>
      </c>
      <c r="E33" s="14">
        <f t="shared" si="0"/>
        <v>0.33000000000000007</v>
      </c>
    </row>
    <row r="34" spans="1:7" x14ac:dyDescent="0.25">
      <c r="A34" s="2" t="s">
        <v>78</v>
      </c>
      <c r="B34" s="2" t="s">
        <v>79</v>
      </c>
      <c r="C34" s="5">
        <f t="shared" si="1"/>
        <v>2.39</v>
      </c>
      <c r="D34" s="5">
        <v>2.72</v>
      </c>
      <c r="E34" s="14">
        <f t="shared" si="0"/>
        <v>0.33000000000000007</v>
      </c>
    </row>
    <row r="35" spans="1:7" x14ac:dyDescent="0.25">
      <c r="A35" s="2" t="s">
        <v>80</v>
      </c>
      <c r="B35" s="2" t="s">
        <v>81</v>
      </c>
      <c r="C35" s="5">
        <f t="shared" si="1"/>
        <v>2.39</v>
      </c>
      <c r="D35" s="5">
        <v>2.77</v>
      </c>
      <c r="E35" s="14">
        <f t="shared" si="0"/>
        <v>0.37999999999999989</v>
      </c>
    </row>
    <row r="36" spans="1:7" x14ac:dyDescent="0.25">
      <c r="A36" s="2" t="s">
        <v>82</v>
      </c>
      <c r="B36" s="2" t="s">
        <v>83</v>
      </c>
      <c r="C36" s="5">
        <f t="shared" si="1"/>
        <v>7.62</v>
      </c>
      <c r="D36" s="5">
        <v>8.3000000000000007</v>
      </c>
      <c r="E36" s="14">
        <f t="shared" si="0"/>
        <v>0.6800000000000006</v>
      </c>
    </row>
    <row r="37" spans="1:7" x14ac:dyDescent="0.25">
      <c r="A37" s="5" t="s">
        <v>84</v>
      </c>
      <c r="B37" s="2" t="s">
        <v>83</v>
      </c>
      <c r="C37" s="5">
        <f t="shared" si="1"/>
        <v>9.35</v>
      </c>
      <c r="D37" s="5">
        <v>9.32</v>
      </c>
      <c r="E37" s="13">
        <f t="shared" si="0"/>
        <v>-2.9999999999999361E-2</v>
      </c>
    </row>
    <row r="38" spans="1:7" x14ac:dyDescent="0.25">
      <c r="A38" s="5" t="s">
        <v>85</v>
      </c>
      <c r="B38" s="5" t="s">
        <v>86</v>
      </c>
      <c r="C38" s="5">
        <f t="shared" si="1"/>
        <v>48.8</v>
      </c>
      <c r="D38" s="5">
        <v>48.4</v>
      </c>
      <c r="E38" s="13">
        <f t="shared" si="0"/>
        <v>-0.39999999999999858</v>
      </c>
    </row>
    <row r="39" spans="1:7" x14ac:dyDescent="0.25">
      <c r="A39" s="5" t="s">
        <v>87</v>
      </c>
      <c r="B39" s="5" t="s">
        <v>88</v>
      </c>
      <c r="C39" s="5">
        <f t="shared" si="1"/>
        <v>34.869999999999997</v>
      </c>
      <c r="D39" s="5">
        <f>27.63 + 7.49</f>
        <v>35.119999999999997</v>
      </c>
      <c r="E39" s="14">
        <f t="shared" si="0"/>
        <v>0.25</v>
      </c>
      <c r="F39" s="15" t="s">
        <v>98</v>
      </c>
      <c r="G39" s="16">
        <f>1.7 + 3.8</f>
        <v>5.5</v>
      </c>
    </row>
    <row r="40" spans="1:7" x14ac:dyDescent="0.25">
      <c r="A40" s="5" t="s">
        <v>89</v>
      </c>
      <c r="B40" s="5">
        <v>0.254</v>
      </c>
      <c r="C40" s="5">
        <f t="shared" si="1"/>
        <v>17.940000000000001</v>
      </c>
      <c r="D40" s="5"/>
      <c r="E40" s="13">
        <f t="shared" si="0"/>
        <v>-17.940000000000001</v>
      </c>
    </row>
    <row r="43" spans="1:7" ht="22.5" customHeight="1" x14ac:dyDescent="0.25">
      <c r="A43" s="11" t="s">
        <v>92</v>
      </c>
      <c r="B43" s="11"/>
      <c r="C43" s="12">
        <v>11000</v>
      </c>
    </row>
    <row r="44" spans="1:7" ht="22.5" customHeight="1" x14ac:dyDescent="0.25">
      <c r="A44" s="7" t="s">
        <v>8</v>
      </c>
      <c r="B44" s="4" t="s">
        <v>7</v>
      </c>
      <c r="C44" s="4" t="s">
        <v>90</v>
      </c>
    </row>
    <row r="45" spans="1:7" x14ac:dyDescent="0.25">
      <c r="A45" s="5" t="s">
        <v>23</v>
      </c>
      <c r="B45" s="5" t="s">
        <v>2</v>
      </c>
      <c r="C45" s="5">
        <v>49.77</v>
      </c>
    </row>
    <row r="46" spans="1:7" x14ac:dyDescent="0.25">
      <c r="A46" s="5" t="s">
        <v>24</v>
      </c>
      <c r="B46" s="5" t="s">
        <v>1</v>
      </c>
      <c r="C46" s="5">
        <v>768.33</v>
      </c>
    </row>
    <row r="47" spans="1:7" x14ac:dyDescent="0.25">
      <c r="A47" s="5" t="s">
        <v>25</v>
      </c>
      <c r="B47" s="5" t="s">
        <v>3</v>
      </c>
      <c r="C47" s="5">
        <v>49.77</v>
      </c>
    </row>
    <row r="48" spans="1:7" x14ac:dyDescent="0.25">
      <c r="A48" s="5" t="s">
        <v>4</v>
      </c>
      <c r="B48" s="5" t="s">
        <v>5</v>
      </c>
      <c r="C48" s="5">
        <v>44.96</v>
      </c>
    </row>
    <row r="49" spans="1:3" x14ac:dyDescent="0.25">
      <c r="A49" s="2" t="s">
        <v>6</v>
      </c>
      <c r="B49" s="2" t="s">
        <v>9</v>
      </c>
      <c r="C49" s="5">
        <v>0.67</v>
      </c>
    </row>
    <row r="50" spans="1:3" x14ac:dyDescent="0.25">
      <c r="A50" s="2" t="s">
        <v>10</v>
      </c>
      <c r="B50" s="2" t="s">
        <v>11</v>
      </c>
      <c r="C50" s="5">
        <v>0.67</v>
      </c>
    </row>
    <row r="51" spans="1:3" x14ac:dyDescent="0.25">
      <c r="A51" s="2" t="s">
        <v>12</v>
      </c>
      <c r="B51" s="2" t="s">
        <v>13</v>
      </c>
      <c r="C51" s="5">
        <v>25.95</v>
      </c>
    </row>
    <row r="52" spans="1:3" x14ac:dyDescent="0.25">
      <c r="A52" s="2" t="s">
        <v>14</v>
      </c>
      <c r="B52" s="2" t="s">
        <v>31</v>
      </c>
      <c r="C52" s="5">
        <v>36.68</v>
      </c>
    </row>
    <row r="53" spans="1:3" x14ac:dyDescent="0.25">
      <c r="A53" s="2" t="s">
        <v>15</v>
      </c>
      <c r="B53" s="2" t="s">
        <v>32</v>
      </c>
      <c r="C53" s="5">
        <v>207.57</v>
      </c>
    </row>
    <row r="54" spans="1:3" x14ac:dyDescent="0.25">
      <c r="A54" s="2" t="s">
        <v>16</v>
      </c>
      <c r="B54" s="2" t="s">
        <v>17</v>
      </c>
      <c r="C54" s="5">
        <v>83.54</v>
      </c>
    </row>
    <row r="55" spans="1:3" x14ac:dyDescent="0.25">
      <c r="A55" s="2" t="s">
        <v>18</v>
      </c>
      <c r="B55" s="6" t="s">
        <v>19</v>
      </c>
      <c r="C55" s="5">
        <v>109.15</v>
      </c>
    </row>
    <row r="65" spans="1:3" ht="22.5" customHeight="1" x14ac:dyDescent="0.25">
      <c r="A65" s="11" t="s">
        <v>103</v>
      </c>
      <c r="B65" s="11"/>
      <c r="C65" s="12">
        <v>27200</v>
      </c>
    </row>
    <row r="66" spans="1:3" ht="22.5" customHeight="1" x14ac:dyDescent="0.25">
      <c r="A66" s="7" t="s">
        <v>8</v>
      </c>
      <c r="B66" s="4" t="s">
        <v>7</v>
      </c>
      <c r="C66" s="4" t="s">
        <v>90</v>
      </c>
    </row>
    <row r="67" spans="1:3" x14ac:dyDescent="0.25">
      <c r="A67" s="5" t="s">
        <v>23</v>
      </c>
      <c r="B67" s="5" t="s">
        <v>2</v>
      </c>
      <c r="C67" s="5">
        <v>49.22</v>
      </c>
    </row>
    <row r="68" spans="1:3" x14ac:dyDescent="0.25">
      <c r="A68" s="5" t="s">
        <v>24</v>
      </c>
      <c r="B68" s="5" t="s">
        <v>1</v>
      </c>
      <c r="C68" s="5">
        <v>760</v>
      </c>
    </row>
    <row r="69" spans="1:3" x14ac:dyDescent="0.25">
      <c r="A69" s="5" t="s">
        <v>25</v>
      </c>
      <c r="B69" s="5" t="s">
        <v>3</v>
      </c>
      <c r="C69" s="5">
        <v>49.22</v>
      </c>
    </row>
    <row r="70" spans="1:3" x14ac:dyDescent="0.25">
      <c r="A70" s="5" t="s">
        <v>4</v>
      </c>
      <c r="B70" s="5" t="s">
        <v>5</v>
      </c>
      <c r="C70" s="5">
        <v>44.52</v>
      </c>
    </row>
    <row r="71" spans="1:3" x14ac:dyDescent="0.25">
      <c r="A71" s="2" t="s">
        <v>6</v>
      </c>
      <c r="B71" s="2" t="s">
        <v>9</v>
      </c>
      <c r="C71" s="5">
        <v>0.55000000000000004</v>
      </c>
    </row>
    <row r="72" spans="1:3" x14ac:dyDescent="0.25">
      <c r="A72" s="2" t="s">
        <v>10</v>
      </c>
      <c r="B72" s="2" t="s">
        <v>11</v>
      </c>
      <c r="C72" s="5">
        <v>0.55000000000000004</v>
      </c>
    </row>
    <row r="73" spans="1:3" x14ac:dyDescent="0.25">
      <c r="A73" s="2" t="s">
        <v>12</v>
      </c>
      <c r="B73" s="2" t="s">
        <v>13</v>
      </c>
      <c r="C73" s="5">
        <v>25.72</v>
      </c>
    </row>
    <row r="74" spans="1:3" x14ac:dyDescent="0.25">
      <c r="A74" s="2" t="s">
        <v>14</v>
      </c>
      <c r="B74" s="2" t="s">
        <v>31</v>
      </c>
      <c r="C74" s="5">
        <v>36.229999999999997</v>
      </c>
    </row>
    <row r="75" spans="1:3" x14ac:dyDescent="0.25">
      <c r="A75" s="2" t="s">
        <v>15</v>
      </c>
      <c r="B75" s="2" t="s">
        <v>32</v>
      </c>
      <c r="C75" s="5">
        <v>205.19</v>
      </c>
    </row>
    <row r="76" spans="1:3" x14ac:dyDescent="0.25">
      <c r="A76" s="2" t="s">
        <v>16</v>
      </c>
      <c r="B76" s="2" t="s">
        <v>17</v>
      </c>
      <c r="C76" s="5">
        <v>82.68</v>
      </c>
    </row>
    <row r="77" spans="1:3" x14ac:dyDescent="0.25">
      <c r="A77" s="2" t="s">
        <v>18</v>
      </c>
      <c r="B77" s="6" t="s">
        <v>19</v>
      </c>
      <c r="C77" s="5">
        <v>108.13</v>
      </c>
    </row>
    <row r="87" spans="1:3" ht="22.5" customHeight="1" x14ac:dyDescent="0.25">
      <c r="A87" s="9" t="s">
        <v>52</v>
      </c>
      <c r="B87" s="9"/>
      <c r="C87" s="10">
        <v>75200</v>
      </c>
    </row>
    <row r="88" spans="1:3" ht="22.5" customHeight="1" x14ac:dyDescent="0.25">
      <c r="A88" s="3" t="s">
        <v>8</v>
      </c>
      <c r="B88" s="4" t="s">
        <v>7</v>
      </c>
      <c r="C88" s="4" t="s">
        <v>90</v>
      </c>
    </row>
    <row r="89" spans="1:3" x14ac:dyDescent="0.25">
      <c r="A89" s="5" t="s">
        <v>34</v>
      </c>
      <c r="B89" s="5" t="s">
        <v>28</v>
      </c>
      <c r="C89" s="5">
        <v>784.62</v>
      </c>
    </row>
    <row r="90" spans="1:3" x14ac:dyDescent="0.25">
      <c r="A90" s="5" t="s">
        <v>35</v>
      </c>
      <c r="B90" s="5" t="s">
        <v>36</v>
      </c>
      <c r="C90" s="5">
        <v>166.67</v>
      </c>
    </row>
    <row r="91" spans="1:3" x14ac:dyDescent="0.25">
      <c r="A91" s="5" t="s">
        <v>37</v>
      </c>
      <c r="B91" s="5" t="s">
        <v>38</v>
      </c>
      <c r="C91" s="5">
        <v>9.94</v>
      </c>
    </row>
    <row r="92" spans="1:3" x14ac:dyDescent="0.25">
      <c r="A92" s="2" t="s">
        <v>39</v>
      </c>
      <c r="B92" s="2" t="s">
        <v>40</v>
      </c>
      <c r="C92" s="5">
        <v>3.82</v>
      </c>
    </row>
    <row r="93" spans="1:3" x14ac:dyDescent="0.25">
      <c r="A93" s="2" t="s">
        <v>41</v>
      </c>
      <c r="B93" s="2" t="s">
        <v>42</v>
      </c>
      <c r="C93" s="5">
        <v>3.82</v>
      </c>
    </row>
    <row r="94" spans="1:3" x14ac:dyDescent="0.25">
      <c r="A94" s="2" t="s">
        <v>6</v>
      </c>
      <c r="B94" s="2" t="s">
        <v>9</v>
      </c>
      <c r="C94" s="5">
        <v>0.76</v>
      </c>
    </row>
    <row r="95" spans="1:3" x14ac:dyDescent="0.25">
      <c r="A95" s="2" t="s">
        <v>43</v>
      </c>
      <c r="B95" s="2" t="s">
        <v>44</v>
      </c>
      <c r="C95" s="5">
        <v>0.76</v>
      </c>
    </row>
    <row r="96" spans="1:3" x14ac:dyDescent="0.25">
      <c r="A96" s="2" t="s">
        <v>53</v>
      </c>
      <c r="B96" s="2" t="s">
        <v>54</v>
      </c>
      <c r="C96" s="5">
        <v>54.79</v>
      </c>
    </row>
    <row r="97" spans="1:3" x14ac:dyDescent="0.25">
      <c r="A97" s="2" t="s">
        <v>45</v>
      </c>
      <c r="B97" s="2" t="s">
        <v>46</v>
      </c>
      <c r="C97" s="5">
        <v>29.68</v>
      </c>
    </row>
    <row r="98" spans="1:3" x14ac:dyDescent="0.25">
      <c r="A98" s="2" t="s">
        <v>47</v>
      </c>
      <c r="B98" s="2" t="s">
        <v>48</v>
      </c>
      <c r="C98" s="5">
        <v>3.06</v>
      </c>
    </row>
    <row r="99" spans="1:3" x14ac:dyDescent="0.25">
      <c r="A99" s="2" t="s">
        <v>49</v>
      </c>
      <c r="B99" s="2" t="s">
        <v>50</v>
      </c>
      <c r="C99" s="5">
        <v>730.15</v>
      </c>
    </row>
    <row r="109" spans="1:3" ht="22.5" customHeight="1" x14ac:dyDescent="0.25">
      <c r="A109" s="9" t="s">
        <v>51</v>
      </c>
      <c r="B109" s="9"/>
      <c r="C109" s="10">
        <v>36000</v>
      </c>
    </row>
    <row r="110" spans="1:3" ht="22.5" customHeight="1" x14ac:dyDescent="0.25">
      <c r="A110" s="3" t="s">
        <v>8</v>
      </c>
      <c r="B110" s="4" t="s">
        <v>7</v>
      </c>
      <c r="C110" s="4" t="s">
        <v>90</v>
      </c>
    </row>
    <row r="111" spans="1:3" x14ac:dyDescent="0.25">
      <c r="A111" s="5" t="s">
        <v>34</v>
      </c>
      <c r="B111" s="5" t="s">
        <v>28</v>
      </c>
      <c r="C111" s="5">
        <v>622.62</v>
      </c>
    </row>
    <row r="112" spans="1:3" x14ac:dyDescent="0.25">
      <c r="A112" s="5" t="s">
        <v>35</v>
      </c>
      <c r="B112" s="5" t="s">
        <v>36</v>
      </c>
      <c r="C112" s="5">
        <v>75.03</v>
      </c>
    </row>
    <row r="113" spans="1:3" x14ac:dyDescent="0.25">
      <c r="A113" s="5" t="s">
        <v>37</v>
      </c>
      <c r="B113" s="5" t="s">
        <v>38</v>
      </c>
      <c r="C113" s="5">
        <v>3.66</v>
      </c>
    </row>
    <row r="114" spans="1:3" x14ac:dyDescent="0.25">
      <c r="A114" s="2" t="s">
        <v>41</v>
      </c>
      <c r="B114" s="2"/>
      <c r="C114" s="5">
        <v>1.46</v>
      </c>
    </row>
    <row r="115" spans="1:3" x14ac:dyDescent="0.25">
      <c r="A115" s="2" t="s">
        <v>6</v>
      </c>
      <c r="B115" s="2"/>
      <c r="C115" s="5">
        <v>0.37</v>
      </c>
    </row>
    <row r="116" spans="1:3" x14ac:dyDescent="0.25">
      <c r="A116" s="2" t="s">
        <v>56</v>
      </c>
      <c r="B116" s="2"/>
      <c r="C116" s="5">
        <v>0.37</v>
      </c>
    </row>
    <row r="117" spans="1:3" x14ac:dyDescent="0.25">
      <c r="A117" s="2" t="s">
        <v>55</v>
      </c>
      <c r="B117" s="2" t="s">
        <v>54</v>
      </c>
      <c r="C117" s="5">
        <v>35.5</v>
      </c>
    </row>
    <row r="118" spans="1:3" x14ac:dyDescent="0.25">
      <c r="A118" s="2" t="s">
        <v>45</v>
      </c>
      <c r="B118" s="2" t="s">
        <v>46</v>
      </c>
      <c r="C118" s="5">
        <v>18.670000000000002</v>
      </c>
    </row>
    <row r="119" spans="1:3" x14ac:dyDescent="0.25">
      <c r="A119" s="2" t="s">
        <v>47</v>
      </c>
      <c r="B119" s="2" t="s">
        <v>48</v>
      </c>
      <c r="C119" s="5">
        <v>1.83</v>
      </c>
    </row>
    <row r="120" spans="1:3" x14ac:dyDescent="0.25">
      <c r="A120" s="2" t="s">
        <v>49</v>
      </c>
      <c r="B120" s="2" t="s">
        <v>50</v>
      </c>
      <c r="C120" s="5">
        <v>573.54</v>
      </c>
    </row>
    <row r="130" spans="1:3" ht="22.5" customHeight="1" x14ac:dyDescent="0.25">
      <c r="A130" s="9" t="s">
        <v>93</v>
      </c>
      <c r="B130" s="9"/>
      <c r="C130" s="10">
        <v>5000</v>
      </c>
    </row>
    <row r="131" spans="1:3" ht="22.5" customHeight="1" x14ac:dyDescent="0.25">
      <c r="A131" s="3" t="s">
        <v>8</v>
      </c>
      <c r="B131" s="4" t="s">
        <v>7</v>
      </c>
      <c r="C131" s="4" t="s">
        <v>90</v>
      </c>
    </row>
    <row r="132" spans="1:3" x14ac:dyDescent="0.25">
      <c r="A132" s="5" t="s">
        <v>64</v>
      </c>
      <c r="B132" s="5" t="s">
        <v>22</v>
      </c>
      <c r="C132" s="5">
        <v>88.25</v>
      </c>
    </row>
    <row r="133" spans="1:3" x14ac:dyDescent="0.25">
      <c r="A133" s="5" t="s">
        <v>4</v>
      </c>
      <c r="B133" s="5" t="s">
        <v>5</v>
      </c>
      <c r="C133" s="5">
        <v>8.94</v>
      </c>
    </row>
    <row r="134" spans="1:3" x14ac:dyDescent="0.25">
      <c r="A134" s="5" t="s">
        <v>65</v>
      </c>
      <c r="B134" s="5" t="s">
        <v>66</v>
      </c>
      <c r="C134" s="5">
        <v>12.04</v>
      </c>
    </row>
    <row r="135" spans="1:3" x14ac:dyDescent="0.25">
      <c r="A135" s="5" t="s">
        <v>67</v>
      </c>
      <c r="B135" s="5"/>
      <c r="C135" s="5">
        <v>0.36</v>
      </c>
    </row>
    <row r="136" spans="1:3" x14ac:dyDescent="0.25">
      <c r="A136" s="5" t="s">
        <v>35</v>
      </c>
      <c r="B136" s="5" t="s">
        <v>36</v>
      </c>
      <c r="C136" s="5">
        <v>4.37</v>
      </c>
    </row>
    <row r="137" spans="1:3" x14ac:dyDescent="0.25">
      <c r="A137" s="2" t="s">
        <v>41</v>
      </c>
      <c r="B137" s="2" t="s">
        <v>42</v>
      </c>
      <c r="C137" s="5">
        <v>0.05</v>
      </c>
    </row>
    <row r="138" spans="1:3" x14ac:dyDescent="0.25">
      <c r="A138" s="2" t="s">
        <v>6</v>
      </c>
      <c r="B138" s="2" t="s">
        <v>9</v>
      </c>
      <c r="C138" s="5">
        <v>0.15</v>
      </c>
    </row>
    <row r="139" spans="1:3" x14ac:dyDescent="0.25">
      <c r="A139" s="2" t="s">
        <v>43</v>
      </c>
      <c r="B139" s="2" t="s">
        <v>44</v>
      </c>
      <c r="C139" s="5">
        <v>0.05</v>
      </c>
    </row>
    <row r="140" spans="1:3" x14ac:dyDescent="0.25">
      <c r="A140" s="2" t="s">
        <v>68</v>
      </c>
      <c r="B140" s="2"/>
      <c r="C140" s="5">
        <v>0.15</v>
      </c>
    </row>
    <row r="141" spans="1:3" x14ac:dyDescent="0.25">
      <c r="A141" s="2" t="s">
        <v>69</v>
      </c>
      <c r="B141" s="2"/>
      <c r="C141" s="5">
        <v>0.05</v>
      </c>
    </row>
    <row r="142" spans="1:3" x14ac:dyDescent="0.25">
      <c r="A142" s="2" t="s">
        <v>70</v>
      </c>
      <c r="B142" s="2" t="s">
        <v>71</v>
      </c>
      <c r="C142" s="5">
        <v>3.71</v>
      </c>
    </row>
    <row r="143" spans="1:3" x14ac:dyDescent="0.25">
      <c r="A143" s="2" t="s">
        <v>72</v>
      </c>
      <c r="B143" s="2" t="s">
        <v>73</v>
      </c>
      <c r="C143" s="5">
        <v>2.39</v>
      </c>
    </row>
    <row r="144" spans="1:3" x14ac:dyDescent="0.25">
      <c r="A144" s="2" t="s">
        <v>74</v>
      </c>
      <c r="B144" s="2" t="s">
        <v>75</v>
      </c>
      <c r="C144" s="5">
        <v>2.39</v>
      </c>
    </row>
    <row r="145" spans="1:3" x14ac:dyDescent="0.25">
      <c r="A145" s="2" t="s">
        <v>76</v>
      </c>
      <c r="B145" s="2" t="s">
        <v>77</v>
      </c>
      <c r="C145" s="5">
        <v>2.39</v>
      </c>
    </row>
    <row r="146" spans="1:3" x14ac:dyDescent="0.25">
      <c r="A146" s="2" t="s">
        <v>78</v>
      </c>
      <c r="B146" s="2" t="s">
        <v>79</v>
      </c>
      <c r="C146" s="5">
        <v>2.39</v>
      </c>
    </row>
    <row r="147" spans="1:3" x14ac:dyDescent="0.25">
      <c r="A147" s="2" t="s">
        <v>80</v>
      </c>
      <c r="B147" s="2" t="s">
        <v>81</v>
      </c>
      <c r="C147" s="5">
        <v>2.39</v>
      </c>
    </row>
    <row r="148" spans="1:3" x14ac:dyDescent="0.25">
      <c r="A148" s="2" t="s">
        <v>82</v>
      </c>
      <c r="B148" s="2" t="s">
        <v>83</v>
      </c>
      <c r="C148" s="5">
        <v>7.62</v>
      </c>
    </row>
    <row r="149" spans="1:3" x14ac:dyDescent="0.25">
      <c r="A149" s="5" t="s">
        <v>84</v>
      </c>
      <c r="B149" s="2" t="s">
        <v>83</v>
      </c>
      <c r="C149" s="5">
        <v>9.35</v>
      </c>
    </row>
    <row r="150" spans="1:3" x14ac:dyDescent="0.25">
      <c r="A150" s="5" t="s">
        <v>85</v>
      </c>
      <c r="B150" s="5" t="s">
        <v>86</v>
      </c>
      <c r="C150" s="5">
        <v>48.8</v>
      </c>
    </row>
    <row r="151" spans="1:3" x14ac:dyDescent="0.25">
      <c r="A151" s="5" t="s">
        <v>87</v>
      </c>
      <c r="B151" s="5" t="s">
        <v>88</v>
      </c>
      <c r="C151" s="5">
        <v>34.869999999999997</v>
      </c>
    </row>
    <row r="152" spans="1:3" x14ac:dyDescent="0.25">
      <c r="A152" s="5" t="s">
        <v>89</v>
      </c>
      <c r="B152" s="5">
        <v>0.254</v>
      </c>
      <c r="C152" s="5">
        <v>17.940000000000001</v>
      </c>
    </row>
  </sheetData>
  <autoFilter ref="A1:E40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zoomScaleNormal="100" workbookViewId="0">
      <pane ySplit="1" topLeftCell="A2" activePane="bottomLeft" state="frozen"/>
      <selection pane="bottomLeft" activeCell="J4" sqref="J4"/>
    </sheetView>
  </sheetViews>
  <sheetFormatPr defaultRowHeight="15" x14ac:dyDescent="0.25"/>
  <cols>
    <col min="1" max="1" width="19" style="1" bestFit="1" customWidth="1"/>
    <col min="2" max="2" width="20.140625" style="1" bestFit="1" customWidth="1"/>
    <col min="3" max="3" width="13.85546875" style="1" bestFit="1" customWidth="1"/>
    <col min="4" max="4" width="11.28515625" style="1" bestFit="1" customWidth="1"/>
    <col min="5" max="5" width="9.140625" style="1"/>
    <col min="6" max="6" width="19.28515625" style="1" customWidth="1"/>
    <col min="7" max="7" width="18.85546875" style="1" bestFit="1" customWidth="1"/>
    <col min="8" max="8" width="15.140625" style="1" customWidth="1"/>
    <col min="9" max="9" width="14.140625" style="1" customWidth="1"/>
    <col min="10" max="10" width="10.42578125" style="1" customWidth="1"/>
    <col min="11" max="11" width="9.140625" style="1"/>
    <col min="12" max="12" width="9.85546875" style="1" customWidth="1"/>
    <col min="13" max="16384" width="9.140625" style="1"/>
  </cols>
  <sheetData>
    <row r="1" spans="6:12" ht="15.75" x14ac:dyDescent="0.25">
      <c r="F1" s="7" t="s">
        <v>8</v>
      </c>
      <c r="G1" s="4" t="s">
        <v>7</v>
      </c>
      <c r="H1" s="4" t="s">
        <v>90</v>
      </c>
      <c r="I1" s="8" t="s">
        <v>91</v>
      </c>
      <c r="J1" s="8" t="s">
        <v>102</v>
      </c>
      <c r="K1" s="8" t="s">
        <v>95</v>
      </c>
      <c r="L1" s="19" t="s">
        <v>94</v>
      </c>
    </row>
    <row r="2" spans="6:12" x14ac:dyDescent="0.25">
      <c r="F2" s="5" t="s">
        <v>34</v>
      </c>
      <c r="G2" s="5" t="s">
        <v>28</v>
      </c>
      <c r="H2" s="5">
        <f>IFERROR(SUMIF($A:$A, $F2,$C:$C ), 0)</f>
        <v>1043.3699999999999</v>
      </c>
      <c r="I2" s="5">
        <f>775 + 275</f>
        <v>1050</v>
      </c>
      <c r="J2" s="5">
        <f>IFERROR(IF(SUMIF('01-03'!$A$2:$A$40, F2, '01-03'!$E$2:$E$40)&lt;0, 0, SUMIF('01-03'!$A$2:$A$40, F2, '01-03'!$E$2:$E$40)), 0)</f>
        <v>392.76</v>
      </c>
      <c r="K2" s="5" t="s">
        <v>96</v>
      </c>
      <c r="L2" s="20">
        <f t="shared" ref="L2:L12" si="0">J2+I2-H2</f>
        <v>399.3900000000001</v>
      </c>
    </row>
    <row r="3" spans="6:12" x14ac:dyDescent="0.25">
      <c r="F3" s="5" t="s">
        <v>35</v>
      </c>
      <c r="G3" s="5" t="s">
        <v>36</v>
      </c>
      <c r="H3" s="5">
        <f t="shared" ref="H3:H12" si="1">IFERROR(SUMIF($A:$A, $F3,$C:$C ), 0)</f>
        <v>221.64</v>
      </c>
      <c r="I3" s="5">
        <v>250</v>
      </c>
      <c r="J3" s="5">
        <f>IFERROR(IF(SUMIF('01-03'!$A$2:$A$40, F3, '01-03'!$E$2:$E$40)&lt;0, 0, SUMIF('01-03'!$A$2:$A$40, F3, '01-03'!$E$2:$E$40)), 0)</f>
        <v>3.9300000000000068</v>
      </c>
      <c r="K3" s="5" t="s">
        <v>96</v>
      </c>
      <c r="L3" s="20">
        <f t="shared" si="0"/>
        <v>32.29000000000002</v>
      </c>
    </row>
    <row r="4" spans="6:12" x14ac:dyDescent="0.25">
      <c r="F4" s="5" t="s">
        <v>37</v>
      </c>
      <c r="G4" s="5" t="s">
        <v>38</v>
      </c>
      <c r="H4" s="5">
        <f t="shared" si="1"/>
        <v>13.22</v>
      </c>
      <c r="I4" s="5"/>
      <c r="J4" s="5">
        <f>IFERROR(IF(SUMIF('01-03'!$A$2:$A$40, F4, '01-03'!$E$2:$E$40)&lt;0, 0, SUMIF('01-03'!$A$2:$A$40, F4, '01-03'!$E$2:$E$40)), 0)</f>
        <v>36.4</v>
      </c>
      <c r="K4" s="5" t="s">
        <v>96</v>
      </c>
      <c r="L4" s="20">
        <f t="shared" si="0"/>
        <v>23.18</v>
      </c>
    </row>
    <row r="5" spans="6:12" x14ac:dyDescent="0.25">
      <c r="F5" s="2" t="s">
        <v>39</v>
      </c>
      <c r="G5" s="2" t="s">
        <v>40</v>
      </c>
      <c r="H5" s="5">
        <f t="shared" si="1"/>
        <v>5.08</v>
      </c>
      <c r="I5" s="5"/>
      <c r="J5" s="5">
        <f>IFERROR(IF(SUMIF('01-03'!$A$2:$A$40, F5, '01-03'!$E$2:$E$40)&lt;0, 0, SUMIF('01-03'!$A$2:$A$40, F5, '01-03'!$E$2:$E$40)), 0)</f>
        <v>0</v>
      </c>
      <c r="K5" s="5" t="s">
        <v>96</v>
      </c>
      <c r="L5" s="20">
        <f t="shared" si="0"/>
        <v>-5.08</v>
      </c>
    </row>
    <row r="6" spans="6:12" x14ac:dyDescent="0.25">
      <c r="F6" s="2" t="s">
        <v>41</v>
      </c>
      <c r="G6" s="2" t="s">
        <v>42</v>
      </c>
      <c r="H6" s="5">
        <f t="shared" si="1"/>
        <v>5.08</v>
      </c>
      <c r="I6" s="5"/>
      <c r="J6" s="5">
        <f>IFERROR(IF(SUMIF('01-03'!$A$2:$A$40, F6, '01-03'!$E$2:$E$40)&lt;0, 0, SUMIF('01-03'!$A$2:$A$40, F6, '01-03'!$E$2:$E$40)), 0)</f>
        <v>0</v>
      </c>
      <c r="K6" s="5" t="s">
        <v>96</v>
      </c>
      <c r="L6" s="20">
        <f t="shared" si="0"/>
        <v>-5.08</v>
      </c>
    </row>
    <row r="7" spans="6:12" x14ac:dyDescent="0.25">
      <c r="F7" s="2" t="s">
        <v>6</v>
      </c>
      <c r="G7" s="2" t="s">
        <v>9</v>
      </c>
      <c r="H7" s="5">
        <f t="shared" si="1"/>
        <v>1.02</v>
      </c>
      <c r="I7" s="5"/>
      <c r="J7" s="5">
        <f>IFERROR(IF(SUMIF('01-03'!$A$2:$A$40, F7, '01-03'!$E$2:$E$40)&lt;0, 0, SUMIF('01-03'!$A$2:$A$40, F7, '01-03'!$E$2:$E$40)), 0)</f>
        <v>0</v>
      </c>
      <c r="K7" s="5" t="s">
        <v>96</v>
      </c>
      <c r="L7" s="20">
        <f t="shared" si="0"/>
        <v>-1.02</v>
      </c>
    </row>
    <row r="8" spans="6:12" x14ac:dyDescent="0.25">
      <c r="F8" s="2" t="s">
        <v>43</v>
      </c>
      <c r="G8" s="2" t="s">
        <v>44</v>
      </c>
      <c r="H8" s="5">
        <f t="shared" si="1"/>
        <v>1.02</v>
      </c>
      <c r="I8" s="5"/>
      <c r="J8" s="5">
        <f>IFERROR(IF(SUMIF('01-03'!$A$2:$A$40, F8, '01-03'!$E$2:$E$40)&lt;0, 0, SUMIF('01-03'!$A$2:$A$40, F8, '01-03'!$E$2:$E$40)), 0)</f>
        <v>0</v>
      </c>
      <c r="K8" s="5" t="s">
        <v>96</v>
      </c>
      <c r="L8" s="20">
        <f t="shared" si="0"/>
        <v>-1.02</v>
      </c>
    </row>
    <row r="9" spans="6:12" x14ac:dyDescent="0.25">
      <c r="F9" s="2" t="s">
        <v>53</v>
      </c>
      <c r="G9" s="2" t="s">
        <v>54</v>
      </c>
      <c r="H9" s="5">
        <f t="shared" si="1"/>
        <v>72.86</v>
      </c>
      <c r="I9" s="5">
        <v>72.8</v>
      </c>
      <c r="J9" s="5">
        <f>IFERROR(IF(SUMIF('01-03'!$A$2:$A$40, F9, '01-03'!$E$2:$E$40)&lt;0, 0, SUMIF('01-03'!$A$2:$A$40, F9, '01-03'!$E$2:$E$40)), 0)</f>
        <v>1.2100000000000009</v>
      </c>
      <c r="K9" s="5" t="s">
        <v>96</v>
      </c>
      <c r="L9" s="20">
        <f t="shared" si="0"/>
        <v>1.1499999999999915</v>
      </c>
    </row>
    <row r="10" spans="6:12" x14ac:dyDescent="0.25">
      <c r="F10" s="2" t="s">
        <v>45</v>
      </c>
      <c r="G10" s="2" t="s">
        <v>46</v>
      </c>
      <c r="H10" s="5">
        <f t="shared" si="1"/>
        <v>39.47</v>
      </c>
      <c r="I10" s="5">
        <v>39.5</v>
      </c>
      <c r="J10" s="5">
        <f>IFERROR(IF(SUMIF('01-03'!$A$2:$A$40, F10, '01-03'!$E$2:$E$40)&lt;0, 0, SUMIF('01-03'!$A$2:$A$40, F10, '01-03'!$E$2:$E$40)), 0)</f>
        <v>0.32999999999999829</v>
      </c>
      <c r="K10" s="5" t="s">
        <v>96</v>
      </c>
      <c r="L10" s="20">
        <f t="shared" si="0"/>
        <v>0.35999999999999943</v>
      </c>
    </row>
    <row r="11" spans="6:12" x14ac:dyDescent="0.25">
      <c r="F11" s="2" t="s">
        <v>47</v>
      </c>
      <c r="G11" s="2" t="s">
        <v>48</v>
      </c>
      <c r="H11" s="5">
        <f t="shared" si="1"/>
        <v>4.07</v>
      </c>
      <c r="I11" s="5">
        <v>4</v>
      </c>
      <c r="J11" s="5">
        <f>IFERROR(IF(SUMIF('01-03'!$A$2:$A$40, F11, '01-03'!$E$2:$E$40)&lt;0, 0, SUMIF('01-03'!$A$2:$A$40, F11, '01-03'!$E$2:$E$40)), 0)</f>
        <v>1.1099999999999994</v>
      </c>
      <c r="K11" s="5" t="s">
        <v>96</v>
      </c>
      <c r="L11" s="20">
        <f t="shared" si="0"/>
        <v>1.0399999999999991</v>
      </c>
    </row>
    <row r="12" spans="6:12" x14ac:dyDescent="0.25">
      <c r="F12" s="2" t="s">
        <v>49</v>
      </c>
      <c r="G12" s="2" t="s">
        <v>50</v>
      </c>
      <c r="H12" s="5">
        <f t="shared" si="1"/>
        <v>970.95</v>
      </c>
      <c r="I12" s="5">
        <v>381.66</v>
      </c>
      <c r="J12" s="5">
        <f>IFERROR(IF(SUMIF('01-03'!$A$2:$A$40, F12, '01-03'!$E$2:$E$40)&lt;0, 0, SUMIF('01-03'!$A$2:$A$40, F12, '01-03'!$E$2:$E$40)), 0)</f>
        <v>4.8700000000001182</v>
      </c>
      <c r="K12" s="5" t="s">
        <v>96</v>
      </c>
      <c r="L12" s="20">
        <f t="shared" si="0"/>
        <v>-584.41999999999985</v>
      </c>
    </row>
    <row r="17" spans="1:3" ht="22.5" customHeight="1" x14ac:dyDescent="0.25">
      <c r="A17" s="9" t="s">
        <v>52</v>
      </c>
      <c r="B17" s="9"/>
      <c r="C17" s="10">
        <v>100000</v>
      </c>
    </row>
    <row r="18" spans="1:3" ht="22.5" customHeight="1" x14ac:dyDescent="0.25">
      <c r="A18" s="3" t="s">
        <v>8</v>
      </c>
      <c r="B18" s="4" t="s">
        <v>7</v>
      </c>
      <c r="C18" s="4" t="s">
        <v>90</v>
      </c>
    </row>
    <row r="19" spans="1:3" x14ac:dyDescent="0.25">
      <c r="A19" s="5" t="s">
        <v>34</v>
      </c>
      <c r="B19" s="5" t="s">
        <v>28</v>
      </c>
      <c r="C19" s="5">
        <v>1043.3699999999999</v>
      </c>
    </row>
    <row r="20" spans="1:3" x14ac:dyDescent="0.25">
      <c r="A20" s="5" t="s">
        <v>35</v>
      </c>
      <c r="B20" s="5" t="s">
        <v>36</v>
      </c>
      <c r="C20" s="5">
        <v>221.64</v>
      </c>
    </row>
    <row r="21" spans="1:3" x14ac:dyDescent="0.25">
      <c r="A21" s="5" t="s">
        <v>37</v>
      </c>
      <c r="B21" s="5" t="s">
        <v>38</v>
      </c>
      <c r="C21" s="5">
        <v>13.22</v>
      </c>
    </row>
    <row r="22" spans="1:3" x14ac:dyDescent="0.25">
      <c r="A22" s="2" t="s">
        <v>39</v>
      </c>
      <c r="B22" s="2" t="s">
        <v>40</v>
      </c>
      <c r="C22" s="5">
        <v>5.08</v>
      </c>
    </row>
    <row r="23" spans="1:3" x14ac:dyDescent="0.25">
      <c r="A23" s="2" t="s">
        <v>41</v>
      </c>
      <c r="B23" s="2" t="s">
        <v>42</v>
      </c>
      <c r="C23" s="5">
        <v>5.08</v>
      </c>
    </row>
    <row r="24" spans="1:3" x14ac:dyDescent="0.25">
      <c r="A24" s="2" t="s">
        <v>6</v>
      </c>
      <c r="B24" s="2" t="s">
        <v>9</v>
      </c>
      <c r="C24" s="5">
        <v>1.02</v>
      </c>
    </row>
    <row r="25" spans="1:3" x14ac:dyDescent="0.25">
      <c r="A25" s="2" t="s">
        <v>43</v>
      </c>
      <c r="B25" s="2" t="s">
        <v>44</v>
      </c>
      <c r="C25" s="5">
        <v>1.02</v>
      </c>
    </row>
    <row r="26" spans="1:3" x14ac:dyDescent="0.25">
      <c r="A26" s="2" t="s">
        <v>53</v>
      </c>
      <c r="B26" s="2" t="s">
        <v>54</v>
      </c>
      <c r="C26" s="5">
        <v>72.86</v>
      </c>
    </row>
    <row r="27" spans="1:3" x14ac:dyDescent="0.25">
      <c r="A27" s="2" t="s">
        <v>45</v>
      </c>
      <c r="B27" s="2" t="s">
        <v>46</v>
      </c>
      <c r="C27" s="5">
        <v>39.47</v>
      </c>
    </row>
    <row r="28" spans="1:3" x14ac:dyDescent="0.25">
      <c r="A28" s="2" t="s">
        <v>47</v>
      </c>
      <c r="B28" s="2" t="s">
        <v>48</v>
      </c>
      <c r="C28" s="5">
        <v>4.07</v>
      </c>
    </row>
    <row r="29" spans="1:3" x14ac:dyDescent="0.25">
      <c r="A29" s="2" t="s">
        <v>49</v>
      </c>
      <c r="B29" s="2" t="s">
        <v>50</v>
      </c>
      <c r="C29" s="5">
        <v>970.95</v>
      </c>
    </row>
  </sheetData>
  <autoFilter ref="F1:L1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zoomScaleNormal="100" workbookViewId="0">
      <pane ySplit="1" topLeftCell="A2" activePane="bottomLeft" state="frozen"/>
      <selection pane="bottomLeft" activeCell="L12" sqref="L12"/>
    </sheetView>
  </sheetViews>
  <sheetFormatPr defaultRowHeight="15" x14ac:dyDescent="0.25"/>
  <cols>
    <col min="1" max="1" width="19" style="1" bestFit="1" customWidth="1"/>
    <col min="2" max="2" width="20.140625" style="1" bestFit="1" customWidth="1"/>
    <col min="3" max="3" width="13.85546875" style="1" bestFit="1" customWidth="1"/>
    <col min="4" max="4" width="11.28515625" style="1" bestFit="1" customWidth="1"/>
    <col min="5" max="5" width="9.140625" style="1"/>
    <col min="6" max="6" width="19.28515625" style="1" customWidth="1"/>
    <col min="7" max="7" width="18.85546875" style="1" bestFit="1" customWidth="1"/>
    <col min="8" max="8" width="15.140625" style="1" customWidth="1"/>
    <col min="9" max="9" width="14.140625" style="1" customWidth="1"/>
    <col min="10" max="10" width="10.42578125" style="1" customWidth="1"/>
    <col min="11" max="11" width="9.140625" style="1"/>
    <col min="12" max="12" width="9.85546875" style="1" customWidth="1"/>
    <col min="13" max="16384" width="9.140625" style="1"/>
  </cols>
  <sheetData>
    <row r="1" spans="6:12" ht="15.75" x14ac:dyDescent="0.25">
      <c r="F1" s="7" t="s">
        <v>8</v>
      </c>
      <c r="G1" s="4" t="s">
        <v>7</v>
      </c>
      <c r="H1" s="4" t="s">
        <v>90</v>
      </c>
      <c r="I1" s="8" t="s">
        <v>91</v>
      </c>
      <c r="J1" s="8" t="s">
        <v>101</v>
      </c>
      <c r="K1" s="8" t="s">
        <v>95</v>
      </c>
      <c r="L1" s="19" t="s">
        <v>94</v>
      </c>
    </row>
    <row r="2" spans="6:12" x14ac:dyDescent="0.25">
      <c r="F2" s="5" t="s">
        <v>23</v>
      </c>
      <c r="G2" s="5" t="s">
        <v>2</v>
      </c>
      <c r="H2" s="5">
        <f t="shared" ref="H2:H15" si="0">IFERROR(SUMIF($A:$A, $F2,$C:$C ), 0)</f>
        <v>9.3000000000000007</v>
      </c>
      <c r="I2" s="5">
        <v>25</v>
      </c>
      <c r="J2" s="5">
        <f>IFERROR(IF(SUMIF('01-03'!$A$2:$A$40, F2, '01-03'!$E$2:$E$40)&lt;0, 0, SUMIF('01-03'!$A$2:$A$40, F2, '01-03'!$E$2:$E$40)), 0)</f>
        <v>1.0099999999999909</v>
      </c>
      <c r="K2" s="5" t="s">
        <v>96</v>
      </c>
      <c r="L2" s="20">
        <f t="shared" ref="L2:L15" si="1">J2+I2-H2</f>
        <v>16.70999999999999</v>
      </c>
    </row>
    <row r="3" spans="6:12" x14ac:dyDescent="0.25">
      <c r="F3" s="5" t="s">
        <v>24</v>
      </c>
      <c r="G3" s="5" t="s">
        <v>1</v>
      </c>
      <c r="H3" s="5">
        <f t="shared" si="0"/>
        <v>157.83000000000001</v>
      </c>
      <c r="I3" s="5">
        <v>125</v>
      </c>
      <c r="J3" s="5">
        <f>IFERROR(IF(SUMIF('01-03'!$A$2:$A$40, F3, '01-03'!$E$2:$E$40)&lt;0, 0, SUMIF('01-03'!$A$2:$A$40, F3, '01-03'!$E$2:$E$40)), 0)</f>
        <v>71.670000000000073</v>
      </c>
      <c r="K3" s="5" t="s">
        <v>96</v>
      </c>
      <c r="L3" s="20">
        <f t="shared" si="1"/>
        <v>38.84000000000006</v>
      </c>
    </row>
    <row r="4" spans="6:12" x14ac:dyDescent="0.25">
      <c r="F4" s="5" t="s">
        <v>25</v>
      </c>
      <c r="G4" s="5" t="s">
        <v>3</v>
      </c>
      <c r="H4" s="5">
        <f t="shared" si="0"/>
        <v>9.3000000000000007</v>
      </c>
      <c r="I4" s="5">
        <v>25</v>
      </c>
      <c r="J4" s="5">
        <f>IFERROR(IF(SUMIF('01-03'!$A$2:$A$40, F4, '01-03'!$E$2:$E$40)&lt;0, 0, SUMIF('01-03'!$A$2:$A$40, F4, '01-03'!$E$2:$E$40)), 0)</f>
        <v>1.0099999999999909</v>
      </c>
      <c r="K4" s="5" t="s">
        <v>96</v>
      </c>
      <c r="L4" s="20">
        <f t="shared" si="1"/>
        <v>16.70999999999999</v>
      </c>
    </row>
    <row r="5" spans="6:12" x14ac:dyDescent="0.25">
      <c r="F5" s="5" t="s">
        <v>4</v>
      </c>
      <c r="G5" s="5" t="s">
        <v>5</v>
      </c>
      <c r="H5" s="5">
        <f t="shared" si="0"/>
        <v>12.32</v>
      </c>
      <c r="I5" s="5">
        <v>25</v>
      </c>
      <c r="J5" s="5">
        <f>IFERROR(IF(SUMIF('01-03'!$A$2:$A$40, F5, '01-03'!$E$2:$E$40)&lt;0, 0, SUMIF('01-03'!$A$2:$A$40, F5, '01-03'!$E$2:$E$40)), 0)</f>
        <v>1.5799999999999983</v>
      </c>
      <c r="K5" s="5" t="s">
        <v>96</v>
      </c>
      <c r="L5" s="20">
        <f t="shared" si="1"/>
        <v>14.259999999999998</v>
      </c>
    </row>
    <row r="6" spans="6:12" x14ac:dyDescent="0.25">
      <c r="F6" s="2" t="s">
        <v>6</v>
      </c>
      <c r="G6" s="2" t="s">
        <v>9</v>
      </c>
      <c r="H6" s="5">
        <f t="shared" si="0"/>
        <v>0.18</v>
      </c>
      <c r="I6" s="5"/>
      <c r="J6" s="5">
        <f>IFERROR(IF(SUMIF('01-03'!$A$2:$A$40, F6, '01-03'!$E$2:$E$40)&lt;0, 0, SUMIF('01-03'!$A$2:$A$40, F6, '01-03'!$E$2:$E$40)), 0)</f>
        <v>0</v>
      </c>
      <c r="K6" s="5" t="s">
        <v>96</v>
      </c>
      <c r="L6" s="20">
        <f t="shared" si="1"/>
        <v>-0.18</v>
      </c>
    </row>
    <row r="7" spans="6:12" x14ac:dyDescent="0.25">
      <c r="F7" s="2" t="s">
        <v>10</v>
      </c>
      <c r="G7" s="2" t="s">
        <v>11</v>
      </c>
      <c r="H7" s="5">
        <f t="shared" si="0"/>
        <v>0.18</v>
      </c>
      <c r="I7" s="5"/>
      <c r="J7" s="5">
        <f>IFERROR(IF(SUMIF('01-03'!$A$2:$A$40, F7, '01-03'!$E$2:$E$40)&lt;0, 0, SUMIF('01-03'!$A$2:$A$40, F7, '01-03'!$E$2:$E$40)), 0)</f>
        <v>0</v>
      </c>
      <c r="K7" s="5" t="s">
        <v>96</v>
      </c>
      <c r="L7" s="20">
        <f t="shared" si="1"/>
        <v>-0.18</v>
      </c>
    </row>
    <row r="8" spans="6:12" x14ac:dyDescent="0.25">
      <c r="F8" s="2" t="s">
        <v>12</v>
      </c>
      <c r="G8" s="2" t="s">
        <v>13</v>
      </c>
      <c r="H8" s="5">
        <f t="shared" si="0"/>
        <v>6.86</v>
      </c>
      <c r="I8" s="5">
        <v>5.28</v>
      </c>
      <c r="J8" s="5">
        <f>IFERROR(IF(SUMIF('01-03'!$A$2:$A$40, F8, '01-03'!$E$2:$E$40)&lt;0, 0, SUMIF('01-03'!$A$2:$A$40, F8, '01-03'!$E$2:$E$40)), 0)</f>
        <v>0</v>
      </c>
      <c r="K8" s="5" t="s">
        <v>96</v>
      </c>
      <c r="L8" s="20">
        <f t="shared" si="1"/>
        <v>-1.58</v>
      </c>
    </row>
    <row r="9" spans="6:12" x14ac:dyDescent="0.25">
      <c r="F9" s="2" t="s">
        <v>14</v>
      </c>
      <c r="G9" s="2" t="s">
        <v>31</v>
      </c>
      <c r="H9" s="5">
        <f t="shared" si="0"/>
        <v>181.53</v>
      </c>
      <c r="I9" s="5">
        <v>10.56</v>
      </c>
      <c r="J9" s="5">
        <f>IFERROR(IF(SUMIF('01-03'!$A$2:$A$40, F9, '01-03'!$E$2:$E$40)&lt;0, 0, SUMIF('01-03'!$A$2:$A$40, F9, '01-03'!$E$2:$E$40)), 0)</f>
        <v>0.13000000000000966</v>
      </c>
      <c r="K9" s="5" t="s">
        <v>96</v>
      </c>
      <c r="L9" s="20">
        <f t="shared" si="1"/>
        <v>-170.84</v>
      </c>
    </row>
    <row r="10" spans="6:12" x14ac:dyDescent="0.25">
      <c r="F10" s="2" t="s">
        <v>16</v>
      </c>
      <c r="G10" s="2" t="s">
        <v>17</v>
      </c>
      <c r="H10" s="5">
        <f t="shared" si="0"/>
        <v>46.73</v>
      </c>
      <c r="I10" s="5">
        <v>45.42</v>
      </c>
      <c r="J10" s="5">
        <f>IFERROR(IF(SUMIF('01-03'!$A$2:$A$40, F10, '01-03'!$E$2:$E$40)&lt;0, 0, SUMIF('01-03'!$A$2:$A$40, F10, '01-03'!$E$2:$E$40)), 0)</f>
        <v>0</v>
      </c>
      <c r="K10" s="5" t="s">
        <v>96</v>
      </c>
      <c r="L10" s="20">
        <f t="shared" si="1"/>
        <v>-1.3099999999999952</v>
      </c>
    </row>
    <row r="11" spans="6:12" x14ac:dyDescent="0.25">
      <c r="F11" s="2" t="s">
        <v>18</v>
      </c>
      <c r="G11" s="6" t="s">
        <v>19</v>
      </c>
      <c r="H11" s="5">
        <f t="shared" si="0"/>
        <v>15.36</v>
      </c>
      <c r="I11" s="5">
        <v>17.04</v>
      </c>
      <c r="J11" s="5">
        <f>IFERROR(IF(SUMIF('01-03'!$A$2:$A$40, F11, '01-03'!$E$2:$E$40)&lt;0, 0, SUMIF('01-03'!$A$2:$A$40, F11, '01-03'!$E$2:$E$40)), 0)</f>
        <v>2.6699999999999875</v>
      </c>
      <c r="K11" s="5" t="s">
        <v>96</v>
      </c>
      <c r="L11" s="20">
        <f t="shared" si="1"/>
        <v>4.3499999999999872</v>
      </c>
    </row>
    <row r="12" spans="6:12" x14ac:dyDescent="0.25">
      <c r="F12" s="2" t="s">
        <v>26</v>
      </c>
      <c r="G12" s="2" t="s">
        <v>1</v>
      </c>
      <c r="H12" s="5">
        <f t="shared" si="0"/>
        <v>351.4</v>
      </c>
      <c r="I12" s="5">
        <v>225</v>
      </c>
      <c r="J12" s="5">
        <f>IFERROR(IF(SUMIF('01-03'!$A$2:$A$40, F12, '01-03'!$E$2:$E$40)&lt;0, 0, SUMIF('01-03'!$A$2:$A$40, F12, '01-03'!$E$2:$E$40)), 0)</f>
        <v>0</v>
      </c>
      <c r="K12" s="5" t="s">
        <v>96</v>
      </c>
      <c r="L12" s="20">
        <f t="shared" si="1"/>
        <v>-126.39999999999998</v>
      </c>
    </row>
    <row r="13" spans="6:12" x14ac:dyDescent="0.25">
      <c r="F13" s="5" t="s">
        <v>27</v>
      </c>
      <c r="G13" s="5" t="s">
        <v>29</v>
      </c>
      <c r="H13" s="5">
        <f t="shared" si="0"/>
        <v>117.60000000000001</v>
      </c>
      <c r="I13" s="5">
        <v>125</v>
      </c>
      <c r="J13" s="5">
        <f>IFERROR(IF(SUMIF('01-03'!$A$2:$A$40, F13, '01-03'!$E$2:$E$40)&lt;0, 0, SUMIF('01-03'!$A$2:$A$40, F13, '01-03'!$E$2:$E$40)), 0)</f>
        <v>0</v>
      </c>
      <c r="K13" s="5" t="s">
        <v>96</v>
      </c>
      <c r="L13" s="20">
        <f t="shared" si="1"/>
        <v>7.3999999999999915</v>
      </c>
    </row>
    <row r="14" spans="6:12" x14ac:dyDescent="0.25">
      <c r="F14" s="2" t="s">
        <v>14</v>
      </c>
      <c r="G14" s="2" t="s">
        <v>31</v>
      </c>
      <c r="H14" s="5">
        <f t="shared" si="0"/>
        <v>181.53</v>
      </c>
      <c r="I14" s="5"/>
      <c r="J14" s="5">
        <v>0</v>
      </c>
      <c r="K14" s="5" t="s">
        <v>96</v>
      </c>
      <c r="L14" s="20">
        <f t="shared" si="1"/>
        <v>-181.53</v>
      </c>
    </row>
    <row r="15" spans="6:12" x14ac:dyDescent="0.25">
      <c r="F15" s="2" t="s">
        <v>30</v>
      </c>
      <c r="G15" s="5" t="s">
        <v>33</v>
      </c>
      <c r="H15" s="5">
        <f t="shared" si="0"/>
        <v>147.5</v>
      </c>
      <c r="I15" s="5"/>
      <c r="J15" s="5">
        <f>IFERROR(IF(SUMIF('01-03'!$A$2:$A$40, F15, '01-03'!$E$2:$E$40)&lt;0, 0, SUMIF('01-03'!$A$2:$A$40, F15, '01-03'!$E$2:$E$40)), 0)</f>
        <v>0</v>
      </c>
      <c r="K15" s="5" t="s">
        <v>96</v>
      </c>
      <c r="L15" s="20">
        <f t="shared" si="1"/>
        <v>-147.5</v>
      </c>
    </row>
    <row r="18" spans="1:3" x14ac:dyDescent="0.25">
      <c r="A18" s="9" t="s">
        <v>97</v>
      </c>
      <c r="B18" s="9"/>
      <c r="C18" s="10">
        <v>3000</v>
      </c>
    </row>
    <row r="19" spans="1:3" ht="15.75" x14ac:dyDescent="0.25">
      <c r="A19" s="3" t="s">
        <v>8</v>
      </c>
      <c r="B19" s="4" t="s">
        <v>7</v>
      </c>
      <c r="C19" s="4" t="s">
        <v>90</v>
      </c>
    </row>
    <row r="20" spans="1:3" x14ac:dyDescent="0.25">
      <c r="A20" s="5" t="s">
        <v>23</v>
      </c>
      <c r="B20" s="5" t="s">
        <v>2</v>
      </c>
      <c r="C20" s="5">
        <v>9.3000000000000007</v>
      </c>
    </row>
    <row r="21" spans="1:3" x14ac:dyDescent="0.25">
      <c r="A21" s="5" t="s">
        <v>24</v>
      </c>
      <c r="B21" s="5" t="s">
        <v>1</v>
      </c>
      <c r="C21" s="5">
        <v>157.83000000000001</v>
      </c>
    </row>
    <row r="22" spans="1:3" x14ac:dyDescent="0.25">
      <c r="A22" s="5" t="s">
        <v>25</v>
      </c>
      <c r="B22" s="5" t="s">
        <v>3</v>
      </c>
      <c r="C22" s="5">
        <v>9.3000000000000007</v>
      </c>
    </row>
    <row r="23" spans="1:3" x14ac:dyDescent="0.25">
      <c r="A23" s="5" t="s">
        <v>4</v>
      </c>
      <c r="B23" s="5" t="s">
        <v>5</v>
      </c>
      <c r="C23" s="5">
        <v>12.32</v>
      </c>
    </row>
    <row r="24" spans="1:3" x14ac:dyDescent="0.25">
      <c r="A24" s="2" t="s">
        <v>6</v>
      </c>
      <c r="B24" s="2" t="s">
        <v>9</v>
      </c>
      <c r="C24" s="5">
        <v>0.18</v>
      </c>
    </row>
    <row r="25" spans="1:3" x14ac:dyDescent="0.25">
      <c r="A25" s="2" t="s">
        <v>10</v>
      </c>
      <c r="B25" s="2" t="s">
        <v>11</v>
      </c>
      <c r="C25" s="5">
        <v>0.18</v>
      </c>
    </row>
    <row r="26" spans="1:3" x14ac:dyDescent="0.25">
      <c r="A26" s="2" t="s">
        <v>12</v>
      </c>
      <c r="B26" s="2" t="s">
        <v>13</v>
      </c>
      <c r="C26" s="5">
        <v>6.86</v>
      </c>
    </row>
    <row r="27" spans="1:3" x14ac:dyDescent="0.25">
      <c r="A27" s="2" t="s">
        <v>14</v>
      </c>
      <c r="B27" s="2" t="s">
        <v>31</v>
      </c>
      <c r="C27" s="5">
        <v>10.029999999999999</v>
      </c>
    </row>
    <row r="28" spans="1:3" x14ac:dyDescent="0.25">
      <c r="A28" s="2" t="s">
        <v>16</v>
      </c>
      <c r="B28" s="2" t="s">
        <v>17</v>
      </c>
      <c r="C28" s="5">
        <v>46.73</v>
      </c>
    </row>
    <row r="29" spans="1:3" x14ac:dyDescent="0.25">
      <c r="A29" s="2" t="s">
        <v>18</v>
      </c>
      <c r="B29" s="6" t="s">
        <v>19</v>
      </c>
      <c r="C29" s="5">
        <v>15.36</v>
      </c>
    </row>
    <row r="38" spans="1:3" x14ac:dyDescent="0.25">
      <c r="A38" s="9" t="s">
        <v>99</v>
      </c>
      <c r="B38" s="9"/>
      <c r="C38" s="10">
        <v>10000</v>
      </c>
    </row>
    <row r="39" spans="1:3" ht="15.75" x14ac:dyDescent="0.25">
      <c r="A39" s="3" t="s">
        <v>8</v>
      </c>
      <c r="B39" s="4" t="s">
        <v>7</v>
      </c>
      <c r="C39" s="4" t="s">
        <v>90</v>
      </c>
    </row>
    <row r="40" spans="1:3" x14ac:dyDescent="0.25">
      <c r="A40" s="2" t="s">
        <v>26</v>
      </c>
      <c r="B40" s="2" t="s">
        <v>1</v>
      </c>
      <c r="C40" s="5">
        <v>52.2</v>
      </c>
    </row>
    <row r="41" spans="1:3" x14ac:dyDescent="0.25">
      <c r="A41" s="5" t="s">
        <v>27</v>
      </c>
      <c r="B41" s="5" t="s">
        <v>29</v>
      </c>
      <c r="C41" s="5">
        <v>19.2</v>
      </c>
    </row>
    <row r="42" spans="1:3" x14ac:dyDescent="0.25">
      <c r="A42" s="2" t="s">
        <v>14</v>
      </c>
      <c r="B42" s="2" t="s">
        <v>31</v>
      </c>
      <c r="C42" s="5">
        <v>25.5</v>
      </c>
    </row>
    <row r="43" spans="1:3" x14ac:dyDescent="0.25">
      <c r="A43" s="2" t="s">
        <v>30</v>
      </c>
      <c r="B43" s="5" t="s">
        <v>33</v>
      </c>
      <c r="C43" s="5">
        <v>21.9</v>
      </c>
    </row>
    <row r="44" spans="1:3" x14ac:dyDescent="0.25">
      <c r="C44" s="18"/>
    </row>
    <row r="45" spans="1:3" x14ac:dyDescent="0.25">
      <c r="C45" s="18"/>
    </row>
    <row r="46" spans="1:3" x14ac:dyDescent="0.25">
      <c r="C46" s="18"/>
    </row>
    <row r="47" spans="1:3" x14ac:dyDescent="0.25">
      <c r="C47" s="18"/>
    </row>
    <row r="48" spans="1:3" x14ac:dyDescent="0.25">
      <c r="C48" s="18"/>
    </row>
    <row r="49" spans="1:3" x14ac:dyDescent="0.25">
      <c r="C49" s="18"/>
    </row>
    <row r="50" spans="1:3" x14ac:dyDescent="0.25">
      <c r="C50" s="18"/>
    </row>
    <row r="51" spans="1:3" x14ac:dyDescent="0.25">
      <c r="C51" s="18"/>
    </row>
    <row r="52" spans="1:3" x14ac:dyDescent="0.25">
      <c r="C52" s="18"/>
    </row>
    <row r="53" spans="1:3" x14ac:dyDescent="0.25">
      <c r="C53" s="18"/>
    </row>
    <row r="54" spans="1:3" x14ac:dyDescent="0.25">
      <c r="A54" s="9" t="s">
        <v>100</v>
      </c>
      <c r="B54" s="9"/>
      <c r="C54" s="10">
        <v>40000</v>
      </c>
    </row>
    <row r="55" spans="1:3" ht="15.75" x14ac:dyDescent="0.25">
      <c r="A55" s="3" t="s">
        <v>8</v>
      </c>
      <c r="B55" s="4" t="s">
        <v>7</v>
      </c>
      <c r="C55" s="4" t="s">
        <v>90</v>
      </c>
    </row>
    <row r="56" spans="1:3" x14ac:dyDescent="0.25">
      <c r="A56" s="2" t="s">
        <v>26</v>
      </c>
      <c r="B56" s="2" t="s">
        <v>1</v>
      </c>
      <c r="C56" s="5">
        <v>299.2</v>
      </c>
    </row>
    <row r="57" spans="1:3" x14ac:dyDescent="0.25">
      <c r="A57" s="5" t="s">
        <v>27</v>
      </c>
      <c r="B57" s="5" t="s">
        <v>29</v>
      </c>
      <c r="C57" s="5">
        <v>98.4</v>
      </c>
    </row>
    <row r="58" spans="1:3" x14ac:dyDescent="0.25">
      <c r="A58" s="2" t="s">
        <v>14</v>
      </c>
      <c r="B58" s="2" t="s">
        <v>31</v>
      </c>
      <c r="C58" s="5">
        <v>146</v>
      </c>
    </row>
    <row r="59" spans="1:3" x14ac:dyDescent="0.25">
      <c r="A59" s="2" t="s">
        <v>30</v>
      </c>
      <c r="B59" s="5" t="s">
        <v>33</v>
      </c>
      <c r="C59" s="5">
        <v>125.6</v>
      </c>
    </row>
  </sheetData>
  <autoFilter ref="F1:L15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zoomScaleNormal="100" workbookViewId="0">
      <pane ySplit="1" topLeftCell="A2" activePane="bottomLeft" state="frozen"/>
      <selection pane="bottomLeft" activeCell="C15" sqref="C15"/>
    </sheetView>
  </sheetViews>
  <sheetFormatPr defaultRowHeight="15" x14ac:dyDescent="0.25"/>
  <cols>
    <col min="1" max="1" width="19" style="1" bestFit="1" customWidth="1"/>
    <col min="2" max="2" width="20.140625" style="1" bestFit="1" customWidth="1"/>
    <col min="3" max="3" width="13.85546875" style="1" bestFit="1" customWidth="1"/>
    <col min="4" max="4" width="11.28515625" style="1" bestFit="1" customWidth="1"/>
    <col min="5" max="5" width="9.140625" style="1"/>
    <col min="6" max="6" width="19.28515625" style="1" customWidth="1"/>
    <col min="7" max="7" width="18.85546875" style="1" bestFit="1" customWidth="1"/>
    <col min="8" max="8" width="15.140625" style="1" customWidth="1"/>
    <col min="9" max="9" width="14.140625" style="1" customWidth="1"/>
    <col min="10" max="10" width="10.42578125" style="1" customWidth="1"/>
    <col min="11" max="11" width="9.140625" style="1"/>
    <col min="12" max="12" width="9.85546875" style="1" customWidth="1"/>
    <col min="13" max="16384" width="9.140625" style="1"/>
  </cols>
  <sheetData>
    <row r="1" spans="6:12" ht="15.75" x14ac:dyDescent="0.25">
      <c r="F1" s="7" t="s">
        <v>8</v>
      </c>
      <c r="G1" s="4" t="s">
        <v>7</v>
      </c>
      <c r="H1" s="4" t="s">
        <v>90</v>
      </c>
      <c r="I1" s="8" t="s">
        <v>91</v>
      </c>
      <c r="J1" s="8" t="s">
        <v>101</v>
      </c>
      <c r="K1" s="8" t="s">
        <v>95</v>
      </c>
      <c r="L1" s="19" t="s">
        <v>94</v>
      </c>
    </row>
    <row r="2" spans="6:12" x14ac:dyDescent="0.25">
      <c r="F2" s="5" t="s">
        <v>34</v>
      </c>
      <c r="G2" s="5" t="s">
        <v>28</v>
      </c>
      <c r="H2" s="5">
        <f>IFERROR(SUMIF($A:$A, $F2,$C:$C ), 0)</f>
        <v>1043.3699999999999</v>
      </c>
      <c r="I2" s="5">
        <f>225 + 100</f>
        <v>325</v>
      </c>
      <c r="J2" s="5">
        <f>IFERROR(IF(SUMIF('01-08'!F:F, F2, '01-08'!L:L)&lt;0, 0, SUMIF('01-08'!F:F, F2, '01-08'!L:L)), 0)</f>
        <v>399.3900000000001</v>
      </c>
      <c r="K2" s="5" t="s">
        <v>96</v>
      </c>
      <c r="L2" s="20">
        <f t="shared" ref="L2:L12" si="0">J2+I2-H2</f>
        <v>-318.97999999999979</v>
      </c>
    </row>
    <row r="3" spans="6:12" x14ac:dyDescent="0.25">
      <c r="F3" s="5" t="s">
        <v>35</v>
      </c>
      <c r="G3" s="5" t="s">
        <v>36</v>
      </c>
      <c r="H3" s="5">
        <f t="shared" ref="H3:H12" si="1">IFERROR(SUMIF($A:$A, $F3,$C:$C ), 0)</f>
        <v>221.64</v>
      </c>
      <c r="I3" s="5">
        <v>200</v>
      </c>
      <c r="J3" s="5">
        <f>IFERROR(IF(SUMIF('01-08'!F:F, F3, '01-08'!L:L)&lt;0, 0, SUMIF('01-08'!F:F, F3, '01-08'!L:L)), 0)</f>
        <v>32.29000000000002</v>
      </c>
      <c r="K3" s="5" t="s">
        <v>96</v>
      </c>
      <c r="L3" s="20">
        <f t="shared" si="0"/>
        <v>10.650000000000034</v>
      </c>
    </row>
    <row r="4" spans="6:12" x14ac:dyDescent="0.25">
      <c r="F4" s="5" t="s">
        <v>37</v>
      </c>
      <c r="G4" s="5" t="s">
        <v>38</v>
      </c>
      <c r="H4" s="5">
        <f t="shared" si="1"/>
        <v>13.22</v>
      </c>
      <c r="I4" s="5"/>
      <c r="J4" s="5">
        <f>IFERROR(IF(SUMIF('01-08'!F:F, F4, '01-08'!L:L)&lt;0, 0, SUMIF('01-08'!F:F, F4, '01-08'!L:L)), 0)</f>
        <v>23.18</v>
      </c>
      <c r="K4" s="5" t="s">
        <v>96</v>
      </c>
      <c r="L4" s="20">
        <f t="shared" si="0"/>
        <v>9.9599999999999991</v>
      </c>
    </row>
    <row r="5" spans="6:12" x14ac:dyDescent="0.25">
      <c r="F5" s="2" t="s">
        <v>39</v>
      </c>
      <c r="G5" s="2" t="s">
        <v>40</v>
      </c>
      <c r="H5" s="5">
        <f t="shared" si="1"/>
        <v>5.08</v>
      </c>
      <c r="I5" s="5"/>
      <c r="J5" s="5">
        <f>IFERROR(IF(SUMIF('01-08'!F:F, F5, '01-08'!L:L)&lt;0, 0, SUMIF('01-08'!F:F, F5, '01-08'!L:L)), 0)</f>
        <v>0</v>
      </c>
      <c r="K5" s="5" t="s">
        <v>96</v>
      </c>
      <c r="L5" s="20">
        <f t="shared" si="0"/>
        <v>-5.08</v>
      </c>
    </row>
    <row r="6" spans="6:12" x14ac:dyDescent="0.25">
      <c r="F6" s="2" t="s">
        <v>41</v>
      </c>
      <c r="G6" s="2" t="s">
        <v>42</v>
      </c>
      <c r="H6" s="5">
        <f t="shared" si="1"/>
        <v>5.08</v>
      </c>
      <c r="I6" s="5"/>
      <c r="J6" s="5">
        <f>IFERROR(IF(SUMIF('01-08'!F:F, F6, '01-08'!L:L)&lt;0, 0, SUMIF('01-08'!F:F, F6, '01-08'!L:L)), 0)</f>
        <v>0</v>
      </c>
      <c r="K6" s="5" t="s">
        <v>96</v>
      </c>
      <c r="L6" s="20">
        <f t="shared" si="0"/>
        <v>-5.08</v>
      </c>
    </row>
    <row r="7" spans="6:12" x14ac:dyDescent="0.25">
      <c r="F7" s="2" t="s">
        <v>6</v>
      </c>
      <c r="G7" s="2" t="s">
        <v>9</v>
      </c>
      <c r="H7" s="5">
        <f t="shared" si="1"/>
        <v>1.02</v>
      </c>
      <c r="I7" s="5"/>
      <c r="J7" s="5">
        <f>IFERROR(IF(SUMIF('01-08'!F:F, F7, '01-08'!L:L)&lt;0, 0, SUMIF('01-08'!F:F, F7, '01-08'!L:L)), 0)</f>
        <v>0</v>
      </c>
      <c r="K7" s="5" t="s">
        <v>96</v>
      </c>
      <c r="L7" s="20">
        <f t="shared" si="0"/>
        <v>-1.02</v>
      </c>
    </row>
    <row r="8" spans="6:12" x14ac:dyDescent="0.25">
      <c r="F8" s="2" t="s">
        <v>43</v>
      </c>
      <c r="G8" s="2" t="s">
        <v>44</v>
      </c>
      <c r="H8" s="5">
        <f t="shared" si="1"/>
        <v>1.02</v>
      </c>
      <c r="I8" s="5"/>
      <c r="J8" s="5">
        <f>IFERROR(IF(SUMIF('01-08'!F:F, F8, '01-08'!L:L)&lt;0, 0, SUMIF('01-08'!F:F, F8, '01-08'!L:L)), 0)</f>
        <v>0</v>
      </c>
      <c r="K8" s="5" t="s">
        <v>96</v>
      </c>
      <c r="L8" s="20">
        <f t="shared" si="0"/>
        <v>-1.02</v>
      </c>
    </row>
    <row r="9" spans="6:12" x14ac:dyDescent="0.25">
      <c r="F9" s="2" t="s">
        <v>53</v>
      </c>
      <c r="G9" s="2" t="s">
        <v>54</v>
      </c>
      <c r="H9" s="5">
        <f t="shared" si="1"/>
        <v>72.86</v>
      </c>
      <c r="I9" s="5">
        <v>49</v>
      </c>
      <c r="J9" s="5">
        <f>IFERROR(IF(SUMIF('01-08'!F:F, F9, '01-08'!L:L)&lt;0, 0, SUMIF('01-08'!F:F, F9, '01-08'!L:L)), 0)</f>
        <v>1.1499999999999915</v>
      </c>
      <c r="K9" s="5" t="s">
        <v>96</v>
      </c>
      <c r="L9" s="20">
        <f t="shared" si="0"/>
        <v>-22.710000000000008</v>
      </c>
    </row>
    <row r="10" spans="6:12" x14ac:dyDescent="0.25">
      <c r="F10" s="2" t="s">
        <v>45</v>
      </c>
      <c r="G10" s="2" t="s">
        <v>46</v>
      </c>
      <c r="H10" s="5">
        <f t="shared" si="1"/>
        <v>39.47</v>
      </c>
      <c r="I10" s="5">
        <v>39.36</v>
      </c>
      <c r="J10" s="5">
        <f>IFERROR(IF(SUMIF('01-08'!F:F, F10, '01-08'!L:L)&lt;0, 0, SUMIF('01-08'!F:F, F10, '01-08'!L:L)), 0)</f>
        <v>0.35999999999999943</v>
      </c>
      <c r="K10" s="5" t="s">
        <v>96</v>
      </c>
      <c r="L10" s="20">
        <f t="shared" si="0"/>
        <v>0.25</v>
      </c>
    </row>
    <row r="11" spans="6:12" x14ac:dyDescent="0.25">
      <c r="F11" s="2" t="s">
        <v>47</v>
      </c>
      <c r="G11" s="2" t="s">
        <v>48</v>
      </c>
      <c r="H11" s="5">
        <f t="shared" si="1"/>
        <v>4.07</v>
      </c>
      <c r="I11" s="5">
        <v>4</v>
      </c>
      <c r="J11" s="5">
        <f>IFERROR(IF(SUMIF('01-08'!F:F, F11, '01-08'!L:L)&lt;0, 0, SUMIF('01-08'!F:F, F11, '01-08'!L:L)), 0)</f>
        <v>1.0399999999999991</v>
      </c>
      <c r="K11" s="5" t="s">
        <v>96</v>
      </c>
      <c r="L11" s="20">
        <f t="shared" si="0"/>
        <v>0.96999999999999886</v>
      </c>
    </row>
    <row r="12" spans="6:12" x14ac:dyDescent="0.25">
      <c r="F12" s="2" t="s">
        <v>49</v>
      </c>
      <c r="G12" s="2" t="s">
        <v>50</v>
      </c>
      <c r="H12" s="5">
        <f t="shared" si="1"/>
        <v>970.95</v>
      </c>
      <c r="I12" s="5"/>
      <c r="J12" s="5">
        <f>IFERROR(IF(SUMIF('01-08'!F:F, F12, '01-08'!L:L)&lt;0, 0, SUMIF('01-08'!F:F, F12, '01-08'!L:L)), 0)</f>
        <v>0</v>
      </c>
      <c r="K12" s="5" t="s">
        <v>96</v>
      </c>
      <c r="L12" s="20">
        <f t="shared" si="0"/>
        <v>-970.95</v>
      </c>
    </row>
    <row r="13" spans="6:12" x14ac:dyDescent="0.25">
      <c r="L13" s="18"/>
    </row>
    <row r="14" spans="6:12" x14ac:dyDescent="0.25">
      <c r="L14" s="18"/>
    </row>
    <row r="15" spans="6:12" x14ac:dyDescent="0.25">
      <c r="L15" s="18"/>
    </row>
    <row r="17" spans="1:3" ht="22.5" customHeight="1" x14ac:dyDescent="0.25">
      <c r="A17" s="9" t="s">
        <v>52</v>
      </c>
      <c r="B17" s="9"/>
      <c r="C17" s="10">
        <v>100000</v>
      </c>
    </row>
    <row r="18" spans="1:3" ht="22.5" customHeight="1" x14ac:dyDescent="0.25">
      <c r="A18" s="3" t="s">
        <v>8</v>
      </c>
      <c r="B18" s="4" t="s">
        <v>7</v>
      </c>
      <c r="C18" s="4" t="s">
        <v>90</v>
      </c>
    </row>
    <row r="19" spans="1:3" x14ac:dyDescent="0.25">
      <c r="A19" s="5" t="s">
        <v>34</v>
      </c>
      <c r="B19" s="5" t="s">
        <v>28</v>
      </c>
      <c r="C19" s="5">
        <v>1043.3699999999999</v>
      </c>
    </row>
    <row r="20" spans="1:3" x14ac:dyDescent="0.25">
      <c r="A20" s="5" t="s">
        <v>35</v>
      </c>
      <c r="B20" s="5" t="s">
        <v>36</v>
      </c>
      <c r="C20" s="5">
        <v>221.64</v>
      </c>
    </row>
    <row r="21" spans="1:3" x14ac:dyDescent="0.25">
      <c r="A21" s="5" t="s">
        <v>37</v>
      </c>
      <c r="B21" s="5" t="s">
        <v>38</v>
      </c>
      <c r="C21" s="5">
        <v>13.22</v>
      </c>
    </row>
    <row r="22" spans="1:3" x14ac:dyDescent="0.25">
      <c r="A22" s="2" t="s">
        <v>39</v>
      </c>
      <c r="B22" s="2" t="s">
        <v>40</v>
      </c>
      <c r="C22" s="5">
        <v>5.08</v>
      </c>
    </row>
    <row r="23" spans="1:3" x14ac:dyDescent="0.25">
      <c r="A23" s="2" t="s">
        <v>41</v>
      </c>
      <c r="B23" s="2" t="s">
        <v>42</v>
      </c>
      <c r="C23" s="5">
        <v>5.08</v>
      </c>
    </row>
    <row r="24" spans="1:3" x14ac:dyDescent="0.25">
      <c r="A24" s="2" t="s">
        <v>6</v>
      </c>
      <c r="B24" s="2" t="s">
        <v>9</v>
      </c>
      <c r="C24" s="5">
        <v>1.02</v>
      </c>
    </row>
    <row r="25" spans="1:3" x14ac:dyDescent="0.25">
      <c r="A25" s="2" t="s">
        <v>43</v>
      </c>
      <c r="B25" s="2" t="s">
        <v>44</v>
      </c>
      <c r="C25" s="5">
        <v>1.02</v>
      </c>
    </row>
    <row r="26" spans="1:3" x14ac:dyDescent="0.25">
      <c r="A26" s="2" t="s">
        <v>53</v>
      </c>
      <c r="B26" s="2" t="s">
        <v>54</v>
      </c>
      <c r="C26" s="5">
        <v>72.86</v>
      </c>
    </row>
    <row r="27" spans="1:3" x14ac:dyDescent="0.25">
      <c r="A27" s="2" t="s">
        <v>45</v>
      </c>
      <c r="B27" s="2" t="s">
        <v>46</v>
      </c>
      <c r="C27" s="5">
        <v>39.47</v>
      </c>
    </row>
    <row r="28" spans="1:3" x14ac:dyDescent="0.25">
      <c r="A28" s="2" t="s">
        <v>47</v>
      </c>
      <c r="B28" s="2" t="s">
        <v>48</v>
      </c>
      <c r="C28" s="5">
        <v>4.07</v>
      </c>
    </row>
    <row r="29" spans="1:3" x14ac:dyDescent="0.25">
      <c r="A29" s="2" t="s">
        <v>49</v>
      </c>
      <c r="B29" s="2" t="s">
        <v>50</v>
      </c>
      <c r="C29" s="5">
        <v>970.95</v>
      </c>
    </row>
  </sheetData>
  <autoFilter ref="F1:L1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zoomScaleNormal="100" workbookViewId="0">
      <pane ySplit="1" topLeftCell="A2" activePane="bottomLeft" state="frozen"/>
      <selection pane="bottomLeft" activeCell="I12" sqref="I12"/>
    </sheetView>
  </sheetViews>
  <sheetFormatPr defaultRowHeight="15" x14ac:dyDescent="0.25"/>
  <cols>
    <col min="1" max="1" width="19" style="1" bestFit="1" customWidth="1"/>
    <col min="2" max="2" width="20.140625" style="1" bestFit="1" customWidth="1"/>
    <col min="3" max="3" width="13.85546875" style="1" bestFit="1" customWidth="1"/>
    <col min="4" max="4" width="11.28515625" style="1" bestFit="1" customWidth="1"/>
    <col min="5" max="5" width="9.140625" style="1"/>
    <col min="6" max="6" width="19.28515625" style="1" customWidth="1"/>
    <col min="7" max="7" width="18.85546875" style="1" bestFit="1" customWidth="1"/>
    <col min="8" max="8" width="15.140625" style="1" customWidth="1"/>
    <col min="9" max="9" width="14.140625" style="1" customWidth="1"/>
    <col min="10" max="10" width="10.42578125" style="1" customWidth="1"/>
    <col min="11" max="11" width="9.140625" style="1"/>
    <col min="12" max="12" width="9.85546875" style="1" customWidth="1"/>
    <col min="13" max="16384" width="9.140625" style="1"/>
  </cols>
  <sheetData>
    <row r="1" spans="1:12" ht="15.75" x14ac:dyDescent="0.25">
      <c r="F1" s="7" t="s">
        <v>8</v>
      </c>
      <c r="G1" s="4" t="s">
        <v>7</v>
      </c>
      <c r="H1" s="4" t="s">
        <v>90</v>
      </c>
      <c r="I1" s="8" t="s">
        <v>91</v>
      </c>
      <c r="J1" s="8" t="s">
        <v>101</v>
      </c>
      <c r="K1" s="8" t="s">
        <v>95</v>
      </c>
      <c r="L1" s="19" t="s">
        <v>94</v>
      </c>
    </row>
    <row r="2" spans="1:12" x14ac:dyDescent="0.25">
      <c r="F2" s="5" t="s">
        <v>23</v>
      </c>
      <c r="G2" s="5" t="s">
        <v>2</v>
      </c>
      <c r="H2" s="5">
        <f t="shared" ref="H2:H11" si="0">IFERROR(SUMIF($A:$A, $F2,$C:$C ), 0)</f>
        <v>8.74</v>
      </c>
      <c r="I2" s="5"/>
      <c r="J2" s="5">
        <f>IFERROR(IF(SUMIF('01-11'!F:F, F2, '01-11'!L:L)&lt;0, 0, SUMIF('01-11'!F:F, F2, '01-11'!L:L)), 0)</f>
        <v>16.70999999999999</v>
      </c>
      <c r="K2" s="5" t="s">
        <v>96</v>
      </c>
      <c r="L2" s="20">
        <f t="shared" ref="L2:L11" si="1">J2+I2-H2</f>
        <v>7.96999999999999</v>
      </c>
    </row>
    <row r="3" spans="1:12" x14ac:dyDescent="0.25">
      <c r="F3" s="5" t="s">
        <v>24</v>
      </c>
      <c r="G3" s="5" t="s">
        <v>1</v>
      </c>
      <c r="H3" s="5">
        <f t="shared" si="0"/>
        <v>146.91999999999999</v>
      </c>
      <c r="I3" s="5"/>
      <c r="J3" s="5">
        <f>IFERROR(IF(SUMIF('01-11'!F:F, F3, '01-11'!L:L)&lt;0, 0, SUMIF('01-11'!F:F, F3, '01-11'!L:L)), 0)</f>
        <v>38.84000000000006</v>
      </c>
      <c r="K3" s="5" t="s">
        <v>96</v>
      </c>
      <c r="L3" s="20">
        <f t="shared" si="1"/>
        <v>-108.07999999999993</v>
      </c>
    </row>
    <row r="4" spans="1:12" x14ac:dyDescent="0.25">
      <c r="F4" s="5" t="s">
        <v>25</v>
      </c>
      <c r="G4" s="5" t="s">
        <v>3</v>
      </c>
      <c r="H4" s="5">
        <f t="shared" si="0"/>
        <v>8.74</v>
      </c>
      <c r="I4" s="5"/>
      <c r="J4" s="5">
        <f>IFERROR(IF(SUMIF('01-11'!F:F, F4, '01-11'!L:L)&lt;0, 0, SUMIF('01-11'!F:F, F4, '01-11'!L:L)), 0)</f>
        <v>16.70999999999999</v>
      </c>
      <c r="K4" s="5" t="s">
        <v>96</v>
      </c>
      <c r="L4" s="20">
        <f t="shared" si="1"/>
        <v>7.96999999999999</v>
      </c>
    </row>
    <row r="5" spans="1:12" x14ac:dyDescent="0.25">
      <c r="F5" s="5" t="s">
        <v>4</v>
      </c>
      <c r="G5" s="5" t="s">
        <v>5</v>
      </c>
      <c r="H5" s="5">
        <f t="shared" si="0"/>
        <v>11.6</v>
      </c>
      <c r="I5" s="5">
        <v>25</v>
      </c>
      <c r="J5" s="5">
        <f>IFERROR(IF(SUMIF('01-11'!F:F, F5, '01-11'!L:L)&lt;0, 0, SUMIF('01-11'!F:F, F5, '01-11'!L:L)), 0)</f>
        <v>14.259999999999998</v>
      </c>
      <c r="K5" s="5" t="s">
        <v>96</v>
      </c>
      <c r="L5" s="20">
        <f t="shared" si="1"/>
        <v>27.659999999999997</v>
      </c>
    </row>
    <row r="6" spans="1:12" x14ac:dyDescent="0.25">
      <c r="F6" s="2" t="s">
        <v>6</v>
      </c>
      <c r="G6" s="2" t="s">
        <v>9</v>
      </c>
      <c r="H6" s="5">
        <f t="shared" si="0"/>
        <v>0.14000000000000001</v>
      </c>
      <c r="I6" s="5"/>
      <c r="J6" s="5">
        <f>IFERROR(IF(SUMIF('01-11'!F:F, F6, '01-11'!L:L)&lt;0, 0, SUMIF('01-11'!F:F, F6, '01-11'!L:L)), 0)</f>
        <v>0</v>
      </c>
      <c r="K6" s="5" t="s">
        <v>96</v>
      </c>
      <c r="L6" s="20">
        <f t="shared" si="1"/>
        <v>-0.14000000000000001</v>
      </c>
    </row>
    <row r="7" spans="1:12" x14ac:dyDescent="0.25">
      <c r="F7" s="2" t="s">
        <v>10</v>
      </c>
      <c r="G7" s="2" t="s">
        <v>11</v>
      </c>
      <c r="H7" s="5">
        <f t="shared" si="0"/>
        <v>0.14000000000000001</v>
      </c>
      <c r="I7" s="5"/>
      <c r="J7" s="5">
        <f>IFERROR(IF(SUMIF('01-11'!F:F, F7, '01-11'!L:L)&lt;0, 0, SUMIF('01-11'!F:F, F7, '01-11'!L:L)), 0)</f>
        <v>0</v>
      </c>
      <c r="K7" s="5" t="s">
        <v>96</v>
      </c>
      <c r="L7" s="20">
        <f t="shared" si="1"/>
        <v>-0.14000000000000001</v>
      </c>
    </row>
    <row r="8" spans="1:12" x14ac:dyDescent="0.25">
      <c r="F8" s="2" t="s">
        <v>12</v>
      </c>
      <c r="G8" s="2" t="s">
        <v>13</v>
      </c>
      <c r="H8" s="5">
        <f t="shared" si="0"/>
        <v>6.45</v>
      </c>
      <c r="I8" s="5"/>
      <c r="J8" s="5">
        <f>IFERROR(IF(SUMIF('01-11'!F:F, F8, '01-11'!L:L)&lt;0, 0, SUMIF('01-11'!F:F, F8, '01-11'!L:L)), 0)</f>
        <v>0</v>
      </c>
      <c r="K8" s="5" t="s">
        <v>96</v>
      </c>
      <c r="L8" s="20">
        <f t="shared" si="1"/>
        <v>-6.45</v>
      </c>
    </row>
    <row r="9" spans="1:12" x14ac:dyDescent="0.25">
      <c r="F9" s="2" t="s">
        <v>14</v>
      </c>
      <c r="G9" s="2" t="s">
        <v>31</v>
      </c>
      <c r="H9" s="5">
        <f t="shared" si="0"/>
        <v>9.4600000000000009</v>
      </c>
      <c r="I9" s="5"/>
      <c r="J9" s="5">
        <f>IFERROR(IF(SUMIF('01-11'!F:F, F9, '01-11'!L:L)&lt;0, 0, SUMIF('01-11'!F:F, F9, '01-11'!L:L)), 0)</f>
        <v>0</v>
      </c>
      <c r="K9" s="5" t="s">
        <v>96</v>
      </c>
      <c r="L9" s="20">
        <f t="shared" si="1"/>
        <v>-9.4600000000000009</v>
      </c>
    </row>
    <row r="10" spans="1:12" x14ac:dyDescent="0.25">
      <c r="F10" s="2" t="s">
        <v>16</v>
      </c>
      <c r="G10" s="2" t="s">
        <v>17</v>
      </c>
      <c r="H10" s="5">
        <f t="shared" si="0"/>
        <v>44.01</v>
      </c>
      <c r="I10" s="5"/>
      <c r="J10" s="5">
        <f>IFERROR(IF(SUMIF('01-11'!F:F, F10, '01-11'!L:L)&lt;0, 0, SUMIF('01-11'!F:F, F10, '01-11'!L:L)), 0)</f>
        <v>0</v>
      </c>
      <c r="K10" s="5" t="s">
        <v>96</v>
      </c>
      <c r="L10" s="20">
        <f t="shared" si="1"/>
        <v>-44.01</v>
      </c>
    </row>
    <row r="11" spans="1:12" x14ac:dyDescent="0.25">
      <c r="F11" s="2" t="s">
        <v>18</v>
      </c>
      <c r="G11" s="6" t="s">
        <v>19</v>
      </c>
      <c r="H11" s="5">
        <f t="shared" si="0"/>
        <v>14.47</v>
      </c>
      <c r="I11" s="5">
        <v>163.83000000000001</v>
      </c>
      <c r="J11" s="5">
        <f>IFERROR(IF(SUMIF('01-11'!F:F, F11, '01-11'!L:L)&lt;0, 0, SUMIF('01-11'!F:F, F11, '01-11'!L:L)), 0)</f>
        <v>4.3499999999999872</v>
      </c>
      <c r="K11" s="5" t="s">
        <v>96</v>
      </c>
      <c r="L11" s="20">
        <f t="shared" si="1"/>
        <v>153.71</v>
      </c>
    </row>
    <row r="14" spans="1:12" x14ac:dyDescent="0.25">
      <c r="A14" s="9" t="s">
        <v>104</v>
      </c>
      <c r="B14" s="9"/>
      <c r="C14" s="10">
        <v>14100</v>
      </c>
    </row>
    <row r="15" spans="1:12" ht="15.75" x14ac:dyDescent="0.25">
      <c r="A15" s="3" t="s">
        <v>8</v>
      </c>
      <c r="B15" s="4" t="s">
        <v>7</v>
      </c>
      <c r="C15" s="4" t="s">
        <v>90</v>
      </c>
    </row>
    <row r="16" spans="1:12" x14ac:dyDescent="0.25">
      <c r="A16" s="5" t="s">
        <v>23</v>
      </c>
      <c r="B16" s="5" t="s">
        <v>2</v>
      </c>
      <c r="C16" s="5">
        <v>8.74</v>
      </c>
    </row>
    <row r="17" spans="1:3" x14ac:dyDescent="0.25">
      <c r="A17" s="5" t="s">
        <v>24</v>
      </c>
      <c r="B17" s="5" t="s">
        <v>1</v>
      </c>
      <c r="C17" s="5">
        <v>146.91999999999999</v>
      </c>
    </row>
    <row r="18" spans="1:3" x14ac:dyDescent="0.25">
      <c r="A18" s="5" t="s">
        <v>25</v>
      </c>
      <c r="B18" s="5" t="s">
        <v>3</v>
      </c>
      <c r="C18" s="5">
        <v>8.74</v>
      </c>
    </row>
    <row r="19" spans="1:3" x14ac:dyDescent="0.25">
      <c r="A19" s="5" t="s">
        <v>4</v>
      </c>
      <c r="B19" s="5" t="s">
        <v>5</v>
      </c>
      <c r="C19" s="5">
        <v>11.6</v>
      </c>
    </row>
    <row r="20" spans="1:3" x14ac:dyDescent="0.25">
      <c r="A20" s="2" t="s">
        <v>6</v>
      </c>
      <c r="B20" s="2" t="s">
        <v>9</v>
      </c>
      <c r="C20" s="5">
        <v>0.14000000000000001</v>
      </c>
    </row>
    <row r="21" spans="1:3" x14ac:dyDescent="0.25">
      <c r="A21" s="2" t="s">
        <v>10</v>
      </c>
      <c r="B21" s="2" t="s">
        <v>11</v>
      </c>
      <c r="C21" s="5">
        <v>0.14000000000000001</v>
      </c>
    </row>
    <row r="22" spans="1:3" x14ac:dyDescent="0.25">
      <c r="A22" s="2" t="s">
        <v>12</v>
      </c>
      <c r="B22" s="2" t="s">
        <v>13</v>
      </c>
      <c r="C22" s="5">
        <v>6.45</v>
      </c>
    </row>
    <row r="23" spans="1:3" x14ac:dyDescent="0.25">
      <c r="A23" s="2" t="s">
        <v>14</v>
      </c>
      <c r="B23" s="2" t="s">
        <v>31</v>
      </c>
      <c r="C23" s="5">
        <v>9.4600000000000009</v>
      </c>
    </row>
    <row r="24" spans="1:3" x14ac:dyDescent="0.25">
      <c r="A24" s="2" t="s">
        <v>16</v>
      </c>
      <c r="B24" s="2" t="s">
        <v>17</v>
      </c>
      <c r="C24" s="5">
        <v>44.01</v>
      </c>
    </row>
    <row r="25" spans="1:3" x14ac:dyDescent="0.25">
      <c r="A25" s="2" t="s">
        <v>18</v>
      </c>
      <c r="B25" s="6" t="s">
        <v>19</v>
      </c>
      <c r="C25" s="5">
        <v>14.47</v>
      </c>
    </row>
  </sheetData>
  <autoFilter ref="F1:L1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zoomScaleNormal="100" workbookViewId="0">
      <pane ySplit="1" topLeftCell="A2" activePane="bottomLeft" state="frozen"/>
      <selection pane="bottomLeft" activeCell="J10" sqref="J10"/>
    </sheetView>
  </sheetViews>
  <sheetFormatPr defaultRowHeight="15" x14ac:dyDescent="0.25"/>
  <cols>
    <col min="1" max="1" width="19" style="1" bestFit="1" customWidth="1"/>
    <col min="2" max="2" width="20.140625" style="1" bestFit="1" customWidth="1"/>
    <col min="3" max="3" width="13.85546875" style="1" bestFit="1" customWidth="1"/>
    <col min="4" max="4" width="11.28515625" style="1" bestFit="1" customWidth="1"/>
    <col min="5" max="5" width="9.140625" style="1"/>
    <col min="6" max="6" width="19.28515625" style="1" customWidth="1"/>
    <col min="7" max="7" width="18.85546875" style="1" bestFit="1" customWidth="1"/>
    <col min="8" max="8" width="15.140625" style="1" customWidth="1"/>
    <col min="9" max="9" width="14.140625" style="1" customWidth="1"/>
    <col min="10" max="10" width="10.42578125" style="1" customWidth="1"/>
    <col min="11" max="11" width="9.140625" style="1"/>
    <col min="12" max="12" width="9.85546875" style="1" customWidth="1"/>
    <col min="13" max="16384" width="9.140625" style="1"/>
  </cols>
  <sheetData>
    <row r="1" spans="6:12" ht="15.75" x14ac:dyDescent="0.25">
      <c r="F1" s="7" t="s">
        <v>8</v>
      </c>
      <c r="G1" s="4" t="s">
        <v>7</v>
      </c>
      <c r="H1" s="4" t="s">
        <v>90</v>
      </c>
      <c r="I1" s="8" t="s">
        <v>91</v>
      </c>
      <c r="J1" s="8" t="s">
        <v>101</v>
      </c>
      <c r="K1" s="8" t="s">
        <v>95</v>
      </c>
      <c r="L1" s="19" t="s">
        <v>94</v>
      </c>
    </row>
    <row r="2" spans="6:12" x14ac:dyDescent="0.25">
      <c r="F2" s="5" t="s">
        <v>34</v>
      </c>
      <c r="G2" s="5" t="s">
        <v>28</v>
      </c>
      <c r="H2" s="5">
        <f t="shared" ref="H2:H17" si="0">IFERROR(SUMIF($A:$A, $F2,$C:$C ), 0)</f>
        <v>1297.1300000000001</v>
      </c>
      <c r="I2" s="5"/>
      <c r="J2" s="5">
        <f>IFERROR(IF(SUMIF('01-15'!F:F, F2, '01-15'!L:L)&lt;0, 0, SUMIF('01-15'!F:F, F2, '01-15'!L:L)), 0)</f>
        <v>0</v>
      </c>
      <c r="K2" s="5" t="s">
        <v>96</v>
      </c>
      <c r="L2" s="20">
        <f t="shared" ref="L2:L11" si="1">J2+I2-H2</f>
        <v>-1297.1300000000001</v>
      </c>
    </row>
    <row r="3" spans="6:12" x14ac:dyDescent="0.25">
      <c r="F3" s="5" t="s">
        <v>35</v>
      </c>
      <c r="G3" s="5" t="s">
        <v>36</v>
      </c>
      <c r="H3" s="5">
        <f t="shared" si="0"/>
        <v>305.77</v>
      </c>
      <c r="I3" s="5"/>
      <c r="J3" s="5">
        <f>IFERROR(IF(SUMIF('01-15'!F:F, F3, '01-15'!L:L)&lt;0, 0, SUMIF('01-15'!F:F, F3, '01-15'!L:L)), 0)</f>
        <v>10.650000000000034</v>
      </c>
      <c r="K3" s="5" t="s">
        <v>96</v>
      </c>
      <c r="L3" s="20">
        <f t="shared" si="1"/>
        <v>-295.11999999999995</v>
      </c>
    </row>
    <row r="4" spans="6:12" x14ac:dyDescent="0.25">
      <c r="F4" s="5" t="s">
        <v>37</v>
      </c>
      <c r="G4" s="5" t="s">
        <v>38</v>
      </c>
      <c r="H4" s="5">
        <f t="shared" si="0"/>
        <v>17.8</v>
      </c>
      <c r="I4" s="5"/>
      <c r="J4" s="5">
        <f>IFERROR(IF(SUMIF('01-15'!F:F, F4, '01-15'!L:L)&lt;0, 0, SUMIF('01-15'!F:F, F4, '01-15'!L:L)), 0)</f>
        <v>9.9599999999999991</v>
      </c>
      <c r="K4" s="5" t="s">
        <v>96</v>
      </c>
      <c r="L4" s="20">
        <f t="shared" si="1"/>
        <v>-7.8400000000000016</v>
      </c>
    </row>
    <row r="5" spans="6:12" x14ac:dyDescent="0.25">
      <c r="F5" s="2" t="s">
        <v>41</v>
      </c>
      <c r="G5" s="2" t="s">
        <v>42</v>
      </c>
      <c r="H5" s="5">
        <f t="shared" si="0"/>
        <v>5.08</v>
      </c>
      <c r="I5" s="5"/>
      <c r="J5" s="5">
        <f>IFERROR(IF(SUMIF('01-15'!F:F, F5, '01-15'!L:L)&lt;0, 0, SUMIF('01-15'!F:F, F5, '01-15'!L:L)), 0)</f>
        <v>0</v>
      </c>
      <c r="K5" s="5" t="s">
        <v>96</v>
      </c>
      <c r="L5" s="20">
        <f t="shared" si="1"/>
        <v>-5.08</v>
      </c>
    </row>
    <row r="6" spans="6:12" x14ac:dyDescent="0.25">
      <c r="F6" s="2" t="s">
        <v>6</v>
      </c>
      <c r="G6" s="2" t="s">
        <v>9</v>
      </c>
      <c r="H6" s="5">
        <f t="shared" si="0"/>
        <v>1.27</v>
      </c>
      <c r="I6" s="5"/>
      <c r="J6" s="5">
        <f>IFERROR(IF(SUMIF('01-15'!F:F, F6, '01-15'!L:L)&lt;0, 0, SUMIF('01-15'!F:F, F6, '01-15'!L:L)), 0)</f>
        <v>0</v>
      </c>
      <c r="K6" s="5" t="s">
        <v>96</v>
      </c>
      <c r="L6" s="20">
        <f t="shared" si="1"/>
        <v>-1.27</v>
      </c>
    </row>
    <row r="7" spans="6:12" x14ac:dyDescent="0.25">
      <c r="F7" s="2" t="s">
        <v>56</v>
      </c>
      <c r="G7" s="2" t="s">
        <v>106</v>
      </c>
      <c r="H7" s="5">
        <f t="shared" si="0"/>
        <v>0.76</v>
      </c>
      <c r="I7" s="5"/>
      <c r="J7" s="5">
        <f>IFERROR(IF(SUMIF('01-03'!$A$2:$A$40, F7, '01-03'!$E$2:$E$40)&lt;0, 0, SUMIF('01-03'!$A$2:$A$40, F7, '01-03'!$E$2:$E$40)), 0)</f>
        <v>24.63</v>
      </c>
      <c r="K7" s="5" t="s">
        <v>96</v>
      </c>
      <c r="L7" s="20">
        <f t="shared" si="1"/>
        <v>23.869999999999997</v>
      </c>
    </row>
    <row r="8" spans="6:12" x14ac:dyDescent="0.25">
      <c r="F8" s="2" t="s">
        <v>55</v>
      </c>
      <c r="G8" s="2" t="s">
        <v>54</v>
      </c>
      <c r="H8" s="5">
        <f t="shared" si="0"/>
        <v>73.959999999999994</v>
      </c>
      <c r="I8" s="5"/>
      <c r="J8" s="5">
        <f>IFERROR(IF(SUMIF('01-03'!$A$2:$A$40, F8, '01-03'!$E$2:$E$40)&lt;0, 0, SUMIF('01-03'!$A$2:$A$40, F8, '01-03'!$E$2:$E$40)), 0)</f>
        <v>0.82000000000000028</v>
      </c>
      <c r="K8" s="5" t="s">
        <v>96</v>
      </c>
      <c r="L8" s="20">
        <f t="shared" si="1"/>
        <v>-73.139999999999986</v>
      </c>
    </row>
    <row r="9" spans="6:12" x14ac:dyDescent="0.25">
      <c r="F9" s="2" t="s">
        <v>45</v>
      </c>
      <c r="G9" s="2" t="s">
        <v>46</v>
      </c>
      <c r="H9" s="5">
        <f t="shared" si="0"/>
        <v>38.89</v>
      </c>
      <c r="I9" s="5"/>
      <c r="J9" s="5">
        <f>IFERROR(IF(SUMIF('01-15'!F:F, F9, '01-15'!L:L)&lt;0, 0, SUMIF('01-15'!F:F, F9, '01-15'!L:L)), 0)</f>
        <v>0.25</v>
      </c>
      <c r="K9" s="5" t="s">
        <v>96</v>
      </c>
      <c r="L9" s="20">
        <f t="shared" si="1"/>
        <v>-38.64</v>
      </c>
    </row>
    <row r="10" spans="6:12" x14ac:dyDescent="0.25">
      <c r="F10" s="2" t="s">
        <v>47</v>
      </c>
      <c r="G10" s="2" t="s">
        <v>48</v>
      </c>
      <c r="H10" s="5">
        <f t="shared" si="0"/>
        <v>3.81</v>
      </c>
      <c r="I10" s="5"/>
      <c r="J10" s="5">
        <f>IFERROR(IF(SUMIF('01-15'!F:F, F10, '01-15'!L:L)&lt;0, 0, SUMIF('01-15'!F:F, F10, '01-15'!L:L)), 0)</f>
        <v>0.96999999999999886</v>
      </c>
      <c r="K10" s="5" t="s">
        <v>96</v>
      </c>
      <c r="L10" s="20">
        <f t="shared" si="1"/>
        <v>-2.8400000000000012</v>
      </c>
    </row>
    <row r="11" spans="6:12" x14ac:dyDescent="0.25">
      <c r="F11" s="2" t="s">
        <v>49</v>
      </c>
      <c r="G11" s="2" t="s">
        <v>50</v>
      </c>
      <c r="H11" s="5">
        <f t="shared" si="0"/>
        <v>1717.9700000000003</v>
      </c>
      <c r="I11" s="5"/>
      <c r="J11" s="5">
        <f>IFERROR(IF(SUMIF('01-15'!F:F, F11, '01-15'!L:L)&lt;0, 0, SUMIF('01-15'!F:F, F11, '01-15'!L:L)), 0)</f>
        <v>0</v>
      </c>
      <c r="K11" s="5" t="s">
        <v>96</v>
      </c>
      <c r="L11" s="20">
        <f t="shared" si="1"/>
        <v>-1717.9700000000003</v>
      </c>
    </row>
    <row r="12" spans="6:12" x14ac:dyDescent="0.25">
      <c r="F12" s="5" t="s">
        <v>57</v>
      </c>
      <c r="G12" s="5" t="s">
        <v>22</v>
      </c>
      <c r="H12" s="5">
        <f t="shared" si="0"/>
        <v>768.61</v>
      </c>
      <c r="I12" s="5"/>
      <c r="J12" s="5">
        <f>IFERROR(IF(SUMIF('01-15'!F:F, F12, '01-15'!L:L)&lt;0, 0, SUMIF('01-15'!F:F, F12, '01-15'!L:L)), 0)</f>
        <v>0</v>
      </c>
      <c r="K12" s="5" t="s">
        <v>96</v>
      </c>
      <c r="L12" s="20">
        <f t="shared" ref="L12:L17" si="2">J12+I12-H12</f>
        <v>-768.61</v>
      </c>
    </row>
    <row r="13" spans="6:12" x14ac:dyDescent="0.25">
      <c r="F13" s="2" t="s">
        <v>39</v>
      </c>
      <c r="G13" s="2" t="s">
        <v>40</v>
      </c>
      <c r="H13" s="5">
        <f t="shared" si="0"/>
        <v>2.0299999999999998</v>
      </c>
      <c r="I13" s="5"/>
      <c r="J13" s="5">
        <f>IFERROR(IF(SUMIF('01-15'!F:F, F13, '01-15'!L:L)&lt;0, 0, SUMIF('01-15'!F:F, F13, '01-15'!L:L)), 0)</f>
        <v>0</v>
      </c>
      <c r="K13" s="5" t="s">
        <v>96</v>
      </c>
      <c r="L13" s="20">
        <f t="shared" si="2"/>
        <v>-2.0299999999999998</v>
      </c>
    </row>
    <row r="14" spans="6:12" x14ac:dyDescent="0.25">
      <c r="F14" s="2" t="s">
        <v>41</v>
      </c>
      <c r="G14" s="2" t="s">
        <v>42</v>
      </c>
      <c r="H14" s="5">
        <f t="shared" si="0"/>
        <v>5.08</v>
      </c>
      <c r="I14" s="5"/>
      <c r="J14" s="5">
        <f>IFERROR(IF(SUMIF('01-15'!F:F, F14, '01-15'!L:L)&lt;0, 0, SUMIF('01-15'!F:F, F14, '01-15'!L:L)), 0)</f>
        <v>0</v>
      </c>
      <c r="K14" s="5" t="s">
        <v>96</v>
      </c>
      <c r="L14" s="20">
        <f t="shared" si="2"/>
        <v>-5.08</v>
      </c>
    </row>
    <row r="15" spans="6:12" x14ac:dyDescent="0.25">
      <c r="F15" s="5" t="s">
        <v>58</v>
      </c>
      <c r="G15" s="5" t="s">
        <v>54</v>
      </c>
      <c r="H15" s="5">
        <f t="shared" si="0"/>
        <v>53.52</v>
      </c>
      <c r="I15" s="5"/>
      <c r="J15" s="5">
        <f>IFERROR(IF(SUMIF('01-15'!F:F, F15, '01-15'!L:L)&lt;0, 0, SUMIF('01-15'!F:F, F15, '01-15'!L:L)), 0)</f>
        <v>0</v>
      </c>
      <c r="K15" s="5" t="s">
        <v>96</v>
      </c>
      <c r="L15" s="20">
        <f t="shared" si="2"/>
        <v>-53.52</v>
      </c>
    </row>
    <row r="16" spans="6:12" x14ac:dyDescent="0.25">
      <c r="F16" s="2" t="s">
        <v>59</v>
      </c>
      <c r="G16" s="2" t="s">
        <v>60</v>
      </c>
      <c r="H16" s="5">
        <f t="shared" si="0"/>
        <v>33.549999999999997</v>
      </c>
      <c r="I16" s="5"/>
      <c r="J16" s="5">
        <f>IFERROR(IF(SUMIF('01-15'!F:F, F16, '01-15'!L:L)&lt;0, 0, SUMIF('01-15'!F:F, F16, '01-15'!L:L)), 0)</f>
        <v>0</v>
      </c>
      <c r="K16" s="5" t="s">
        <v>96</v>
      </c>
      <c r="L16" s="20">
        <f t="shared" si="2"/>
        <v>-33.549999999999997</v>
      </c>
    </row>
    <row r="17" spans="1:12" x14ac:dyDescent="0.25">
      <c r="F17" s="2" t="s">
        <v>61</v>
      </c>
      <c r="G17" s="2" t="s">
        <v>62</v>
      </c>
      <c r="H17" s="5">
        <f t="shared" si="0"/>
        <v>1.53</v>
      </c>
      <c r="I17" s="5"/>
      <c r="J17" s="5">
        <f>IFERROR(IF(SUMIF('01-15'!F:F, F17, '01-15'!L:L)&lt;0, 0, SUMIF('01-15'!F:F, F17, '01-15'!L:L)), 0)</f>
        <v>0</v>
      </c>
      <c r="K17" s="5" t="s">
        <v>96</v>
      </c>
      <c r="L17" s="20">
        <f t="shared" si="2"/>
        <v>-1.53</v>
      </c>
    </row>
    <row r="18" spans="1:12" x14ac:dyDescent="0.25">
      <c r="F18" s="24"/>
      <c r="G18" s="24"/>
      <c r="H18" s="18"/>
      <c r="I18" s="18"/>
      <c r="J18" s="18"/>
      <c r="K18" s="18"/>
      <c r="L18" s="26"/>
    </row>
    <row r="21" spans="1:12" x14ac:dyDescent="0.25">
      <c r="A21" s="30" t="s">
        <v>105</v>
      </c>
      <c r="B21" s="30"/>
      <c r="C21" s="10">
        <v>75000</v>
      </c>
    </row>
    <row r="22" spans="1:12" ht="15.75" x14ac:dyDescent="0.25">
      <c r="A22" s="3" t="s">
        <v>8</v>
      </c>
      <c r="B22" s="4" t="s">
        <v>7</v>
      </c>
      <c r="C22" s="4" t="s">
        <v>90</v>
      </c>
    </row>
    <row r="23" spans="1:12" x14ac:dyDescent="0.25">
      <c r="A23" s="5" t="s">
        <v>34</v>
      </c>
      <c r="B23" s="5" t="s">
        <v>28</v>
      </c>
      <c r="C23" s="5">
        <v>1297.1300000000001</v>
      </c>
    </row>
    <row r="24" spans="1:12" x14ac:dyDescent="0.25">
      <c r="A24" s="5" t="s">
        <v>35</v>
      </c>
      <c r="B24" s="5" t="s">
        <v>36</v>
      </c>
      <c r="C24" s="5">
        <v>156.32</v>
      </c>
    </row>
    <row r="25" spans="1:12" x14ac:dyDescent="0.25">
      <c r="A25" s="5" t="s">
        <v>37</v>
      </c>
      <c r="B25" s="5" t="s">
        <v>38</v>
      </c>
      <c r="C25" s="5">
        <v>7.63</v>
      </c>
    </row>
    <row r="26" spans="1:12" x14ac:dyDescent="0.25">
      <c r="A26" s="2" t="s">
        <v>41</v>
      </c>
      <c r="B26" s="2" t="s">
        <v>42</v>
      </c>
      <c r="C26" s="5">
        <v>3.05</v>
      </c>
    </row>
    <row r="27" spans="1:12" x14ac:dyDescent="0.25">
      <c r="A27" s="2" t="s">
        <v>6</v>
      </c>
      <c r="B27" s="2" t="s">
        <v>9</v>
      </c>
      <c r="C27" s="5">
        <v>0.76</v>
      </c>
    </row>
    <row r="28" spans="1:12" x14ac:dyDescent="0.25">
      <c r="A28" s="2" t="s">
        <v>56</v>
      </c>
      <c r="B28" s="2"/>
      <c r="C28" s="5">
        <v>0.76</v>
      </c>
    </row>
    <row r="29" spans="1:12" x14ac:dyDescent="0.25">
      <c r="A29" s="2" t="s">
        <v>55</v>
      </c>
      <c r="B29" s="2" t="s">
        <v>54</v>
      </c>
      <c r="C29" s="5">
        <v>73.959999999999994</v>
      </c>
    </row>
    <row r="30" spans="1:12" x14ac:dyDescent="0.25">
      <c r="A30" s="2" t="s">
        <v>45</v>
      </c>
      <c r="B30" s="2" t="s">
        <v>46</v>
      </c>
      <c r="C30" s="5">
        <v>38.89</v>
      </c>
    </row>
    <row r="31" spans="1:12" x14ac:dyDescent="0.25">
      <c r="A31" s="2" t="s">
        <v>47</v>
      </c>
      <c r="B31" s="2" t="s">
        <v>48</v>
      </c>
      <c r="C31" s="5">
        <v>3.81</v>
      </c>
    </row>
    <row r="32" spans="1:12" x14ac:dyDescent="0.25">
      <c r="A32" s="2" t="s">
        <v>49</v>
      </c>
      <c r="B32" s="2" t="s">
        <v>50</v>
      </c>
      <c r="C32" s="5">
        <v>1194.8800000000001</v>
      </c>
    </row>
    <row r="41" spans="1:3" x14ac:dyDescent="0.25">
      <c r="A41" s="9" t="s">
        <v>63</v>
      </c>
      <c r="B41" s="9"/>
      <c r="C41" s="10">
        <v>50000</v>
      </c>
    </row>
    <row r="42" spans="1:3" ht="15.75" x14ac:dyDescent="0.25">
      <c r="A42" s="3" t="s">
        <v>8</v>
      </c>
      <c r="B42" s="4" t="s">
        <v>7</v>
      </c>
      <c r="C42" s="4" t="s">
        <v>90</v>
      </c>
    </row>
    <row r="43" spans="1:3" x14ac:dyDescent="0.25">
      <c r="A43" s="5" t="s">
        <v>57</v>
      </c>
      <c r="B43" s="5" t="s">
        <v>22</v>
      </c>
      <c r="C43" s="5">
        <v>768.61</v>
      </c>
    </row>
    <row r="44" spans="1:3" x14ac:dyDescent="0.25">
      <c r="A44" s="5" t="s">
        <v>35</v>
      </c>
      <c r="B44" s="5" t="s">
        <v>36</v>
      </c>
      <c r="C44" s="5">
        <v>149.44999999999999</v>
      </c>
    </row>
    <row r="45" spans="1:3" x14ac:dyDescent="0.25">
      <c r="A45" s="5" t="s">
        <v>37</v>
      </c>
      <c r="B45" s="5" t="s">
        <v>38</v>
      </c>
      <c r="C45" s="5">
        <v>10.17</v>
      </c>
    </row>
    <row r="46" spans="1:3" x14ac:dyDescent="0.25">
      <c r="A46" s="2" t="s">
        <v>39</v>
      </c>
      <c r="B46" s="2" t="s">
        <v>40</v>
      </c>
      <c r="C46" s="5">
        <v>2.0299999999999998</v>
      </c>
    </row>
    <row r="47" spans="1:3" x14ac:dyDescent="0.25">
      <c r="A47" s="2" t="s">
        <v>41</v>
      </c>
      <c r="B47" s="2" t="s">
        <v>42</v>
      </c>
      <c r="C47" s="5">
        <v>2.0299999999999998</v>
      </c>
    </row>
    <row r="48" spans="1:3" x14ac:dyDescent="0.25">
      <c r="A48" s="2" t="s">
        <v>6</v>
      </c>
      <c r="B48" s="2" t="s">
        <v>9</v>
      </c>
      <c r="C48" s="5">
        <v>0.51</v>
      </c>
    </row>
    <row r="49" spans="1:3" x14ac:dyDescent="0.25">
      <c r="A49" s="5" t="s">
        <v>58</v>
      </c>
      <c r="B49" s="5" t="s">
        <v>54</v>
      </c>
      <c r="C49" s="5">
        <v>53.52</v>
      </c>
    </row>
    <row r="50" spans="1:3" x14ac:dyDescent="0.25">
      <c r="A50" s="2" t="s">
        <v>59</v>
      </c>
      <c r="B50" s="2" t="s">
        <v>60</v>
      </c>
      <c r="C50" s="5">
        <v>33.549999999999997</v>
      </c>
    </row>
    <row r="51" spans="1:3" x14ac:dyDescent="0.25">
      <c r="A51" s="2" t="s">
        <v>61</v>
      </c>
      <c r="B51" s="2" t="s">
        <v>62</v>
      </c>
      <c r="C51" s="5">
        <v>1.53</v>
      </c>
    </row>
    <row r="52" spans="1:3" x14ac:dyDescent="0.25">
      <c r="A52" s="2" t="s">
        <v>49</v>
      </c>
      <c r="B52" s="2" t="s">
        <v>50</v>
      </c>
      <c r="C52" s="5">
        <v>523.09</v>
      </c>
    </row>
  </sheetData>
  <autoFilter ref="F1:L11"/>
  <mergeCells count="1">
    <mergeCell ref="A21:B2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zoomScaleNormal="100" workbookViewId="0">
      <pane ySplit="1" topLeftCell="A2" activePane="bottomLeft" state="frozen"/>
      <selection pane="bottomLeft" activeCell="J3" sqref="J3"/>
    </sheetView>
  </sheetViews>
  <sheetFormatPr defaultRowHeight="15" x14ac:dyDescent="0.25"/>
  <cols>
    <col min="1" max="1" width="19" style="1" bestFit="1" customWidth="1"/>
    <col min="2" max="2" width="20.140625" style="1" bestFit="1" customWidth="1"/>
    <col min="3" max="3" width="13.85546875" style="1" bestFit="1" customWidth="1"/>
    <col min="4" max="4" width="11.28515625" style="1" bestFit="1" customWidth="1"/>
    <col min="5" max="5" width="9.140625" style="1"/>
    <col min="6" max="6" width="19.28515625" style="1" customWidth="1"/>
    <col min="7" max="7" width="18.85546875" style="1" bestFit="1" customWidth="1"/>
    <col min="8" max="8" width="15.140625" style="1" customWidth="1"/>
    <col min="9" max="9" width="14.140625" style="1" customWidth="1"/>
    <col min="10" max="10" width="10.42578125" style="1" customWidth="1"/>
    <col min="11" max="11" width="9.140625" style="1"/>
    <col min="12" max="12" width="9.85546875" style="1" customWidth="1"/>
    <col min="13" max="16384" width="9.140625" style="1"/>
  </cols>
  <sheetData>
    <row r="1" spans="1:12" ht="15.75" x14ac:dyDescent="0.25">
      <c r="F1" s="7" t="s">
        <v>8</v>
      </c>
      <c r="G1" s="4" t="s">
        <v>7</v>
      </c>
      <c r="H1" s="4" t="s">
        <v>90</v>
      </c>
      <c r="I1" s="8" t="s">
        <v>91</v>
      </c>
      <c r="J1" s="8" t="s">
        <v>101</v>
      </c>
      <c r="K1" s="8" t="s">
        <v>95</v>
      </c>
      <c r="L1" s="19" t="s">
        <v>94</v>
      </c>
    </row>
    <row r="2" spans="1:12" x14ac:dyDescent="0.25">
      <c r="F2" s="5" t="s">
        <v>23</v>
      </c>
      <c r="G2" s="5" t="s">
        <v>2</v>
      </c>
      <c r="H2" s="5">
        <f t="shared" ref="H2:H12" si="0">IFERROR(SUMIF($A:$A, $F2,$C:$C ), 0)</f>
        <v>72.280000000000015</v>
      </c>
      <c r="I2" s="5"/>
      <c r="J2" s="5">
        <f>IFERROR(IF(SUMIF('01-18'!F:F, F2, '01-18'!L:L)&lt;0, 0, SUMIF('01-18'!F:F, F2, '01-18'!L:L)), 0)</f>
        <v>7.96999999999999</v>
      </c>
      <c r="K2" s="5" t="s">
        <v>96</v>
      </c>
      <c r="L2" s="20">
        <f t="shared" ref="L2:L12" si="1">J2+I2-H2</f>
        <v>-64.310000000000031</v>
      </c>
    </row>
    <row r="3" spans="1:12" x14ac:dyDescent="0.25">
      <c r="F3" s="5" t="s">
        <v>24</v>
      </c>
      <c r="G3" s="5" t="s">
        <v>1</v>
      </c>
      <c r="H3" s="5">
        <f t="shared" si="0"/>
        <v>1142.1600000000001</v>
      </c>
      <c r="I3" s="5"/>
      <c r="J3" s="5">
        <f>IFERROR(IF(SUMIF('01-18'!F:F, F3, '01-18'!L:L)&lt;0, 0, SUMIF('01-18'!F:F, F3, '01-18'!L:L)), 0)</f>
        <v>0</v>
      </c>
      <c r="K3" s="5" t="s">
        <v>96</v>
      </c>
      <c r="L3" s="20">
        <f t="shared" si="1"/>
        <v>-1142.1600000000001</v>
      </c>
    </row>
    <row r="4" spans="1:12" x14ac:dyDescent="0.25">
      <c r="F4" s="5" t="s">
        <v>25</v>
      </c>
      <c r="G4" s="5" t="s">
        <v>3</v>
      </c>
      <c r="H4" s="5">
        <f t="shared" si="0"/>
        <v>72.280000000000015</v>
      </c>
      <c r="I4" s="5"/>
      <c r="J4" s="5">
        <f>IFERROR(IF(SUMIF('01-18'!F:F, F4, '01-18'!L:L)&lt;0, 0, SUMIF('01-18'!F:F, F4, '01-18'!L:L)), 0)</f>
        <v>7.96999999999999</v>
      </c>
      <c r="K4" s="5" t="s">
        <v>96</v>
      </c>
      <c r="L4" s="20">
        <f t="shared" si="1"/>
        <v>-64.310000000000031</v>
      </c>
    </row>
    <row r="5" spans="1:12" x14ac:dyDescent="0.25">
      <c r="F5" s="5" t="s">
        <v>4</v>
      </c>
      <c r="G5" s="5" t="s">
        <v>5</v>
      </c>
      <c r="H5" s="5">
        <f t="shared" si="0"/>
        <v>72.33</v>
      </c>
      <c r="I5" s="5"/>
      <c r="J5" s="5">
        <f>IFERROR(IF(SUMIF('01-18'!F:F, F5, '01-18'!L:L)&lt;0, 0, SUMIF('01-18'!F:F, F5, '01-18'!L:L)), 0)</f>
        <v>27.659999999999997</v>
      </c>
      <c r="K5" s="5" t="s">
        <v>96</v>
      </c>
      <c r="L5" s="20">
        <f t="shared" si="1"/>
        <v>-44.67</v>
      </c>
    </row>
    <row r="6" spans="1:12" x14ac:dyDescent="0.25">
      <c r="F6" s="2" t="s">
        <v>6</v>
      </c>
      <c r="G6" s="2" t="s">
        <v>9</v>
      </c>
      <c r="H6" s="5">
        <f t="shared" si="0"/>
        <v>1.01</v>
      </c>
      <c r="I6" s="5"/>
      <c r="J6" s="5">
        <f>IFERROR(IF(SUMIF('01-18'!F:F, F6, '01-18'!L:L)&lt;0, 0, SUMIF('01-18'!F:F, F6, '01-18'!L:L)), 0)</f>
        <v>0</v>
      </c>
      <c r="K6" s="5" t="s">
        <v>96</v>
      </c>
      <c r="L6" s="20">
        <f t="shared" si="1"/>
        <v>-1.01</v>
      </c>
    </row>
    <row r="7" spans="1:12" x14ac:dyDescent="0.25">
      <c r="F7" s="2" t="s">
        <v>10</v>
      </c>
      <c r="G7" s="2" t="s">
        <v>11</v>
      </c>
      <c r="H7" s="5">
        <f t="shared" si="0"/>
        <v>1.01</v>
      </c>
      <c r="I7" s="5"/>
      <c r="J7" s="5">
        <f>IFERROR(IF(SUMIF('01-18'!F:F, F7, '01-18'!L:L)&lt;0, 0, SUMIF('01-18'!F:F, F7, '01-18'!L:L)), 0)</f>
        <v>0</v>
      </c>
      <c r="K7" s="5" t="s">
        <v>96</v>
      </c>
      <c r="L7" s="20">
        <f t="shared" si="1"/>
        <v>-1.01</v>
      </c>
    </row>
    <row r="8" spans="1:12" x14ac:dyDescent="0.25">
      <c r="F8" s="2" t="s">
        <v>12</v>
      </c>
      <c r="G8" s="2" t="s">
        <v>13</v>
      </c>
      <c r="H8" s="5">
        <f t="shared" si="0"/>
        <v>41.32</v>
      </c>
      <c r="I8" s="5"/>
      <c r="J8" s="5">
        <f>IFERROR(IF(SUMIF('01-18'!F:F, F8, '01-18'!L:L)&lt;0, 0, SUMIF('01-18'!F:F, F8, '01-18'!L:L)), 0)</f>
        <v>0</v>
      </c>
      <c r="K8" s="5" t="s">
        <v>96</v>
      </c>
      <c r="L8" s="20">
        <f t="shared" si="1"/>
        <v>-41.32</v>
      </c>
    </row>
    <row r="9" spans="1:12" x14ac:dyDescent="0.25">
      <c r="F9" s="2" t="s">
        <v>14</v>
      </c>
      <c r="G9" s="2" t="s">
        <v>31</v>
      </c>
      <c r="H9" s="5">
        <f t="shared" si="0"/>
        <v>58.96</v>
      </c>
      <c r="I9" s="5"/>
      <c r="J9" s="5">
        <f>IFERROR(IF(SUMIF('01-18'!F:F, F9, '01-18'!L:L)&lt;0, 0, SUMIF('01-18'!F:F, F9, '01-18'!L:L)), 0)</f>
        <v>0</v>
      </c>
      <c r="K9" s="5" t="s">
        <v>96</v>
      </c>
      <c r="L9" s="20">
        <f t="shared" si="1"/>
        <v>-58.96</v>
      </c>
    </row>
    <row r="10" spans="1:12" x14ac:dyDescent="0.25">
      <c r="F10" s="2" t="s">
        <v>15</v>
      </c>
      <c r="G10" s="2" t="s">
        <v>32</v>
      </c>
      <c r="H10" s="5">
        <f t="shared" si="0"/>
        <v>232.61999999999998</v>
      </c>
      <c r="I10" s="5"/>
      <c r="J10" s="5">
        <f>IFERROR(IF(SUMIF('01-18'!F:F, F10, '01-18'!L:L)&lt;0, 0, SUMIF('01-18'!F:F, F10, '01-18'!L:L)), 0)</f>
        <v>0</v>
      </c>
      <c r="K10" s="5" t="s">
        <v>96</v>
      </c>
      <c r="L10" s="20">
        <f t="shared" si="1"/>
        <v>-232.61999999999998</v>
      </c>
    </row>
    <row r="11" spans="1:12" x14ac:dyDescent="0.25">
      <c r="F11" s="2" t="s">
        <v>16</v>
      </c>
      <c r="G11" s="2" t="s">
        <v>17</v>
      </c>
      <c r="H11" s="5">
        <f t="shared" si="0"/>
        <v>176.79999999999998</v>
      </c>
      <c r="I11" s="5"/>
      <c r="J11" s="5">
        <f>IFERROR(IF(SUMIF('01-18'!F:F, F11, '01-18'!L:L)&lt;0, 0, SUMIF('01-18'!F:F, F11, '01-18'!L:L)), 0)</f>
        <v>0</v>
      </c>
      <c r="K11" s="5" t="s">
        <v>96</v>
      </c>
      <c r="L11" s="20">
        <f t="shared" si="1"/>
        <v>-176.79999999999998</v>
      </c>
    </row>
    <row r="12" spans="1:12" x14ac:dyDescent="0.25">
      <c r="F12" s="2" t="s">
        <v>18</v>
      </c>
      <c r="G12" s="6" t="s">
        <v>19</v>
      </c>
      <c r="H12" s="5">
        <f t="shared" si="0"/>
        <v>149.73000000000002</v>
      </c>
      <c r="I12" s="5"/>
      <c r="J12" s="5">
        <f>IFERROR(IF(SUMIF('01-18'!F:F, F12, '01-18'!L:L)&lt;0, 0, SUMIF('01-18'!F:F, F12, '01-18'!L:L)), 0)</f>
        <v>153.71</v>
      </c>
      <c r="K12" s="5" t="s">
        <v>96</v>
      </c>
      <c r="L12" s="20">
        <f t="shared" si="1"/>
        <v>3.9799999999999898</v>
      </c>
    </row>
    <row r="13" spans="1:12" x14ac:dyDescent="0.25">
      <c r="L13" s="18"/>
    </row>
    <row r="15" spans="1:12" ht="22.5" customHeight="1" x14ac:dyDescent="0.25">
      <c r="A15" s="9" t="s">
        <v>0</v>
      </c>
      <c r="B15" s="25" t="s">
        <v>107</v>
      </c>
      <c r="C15" s="10">
        <v>10000</v>
      </c>
    </row>
    <row r="16" spans="1:12" ht="22.5" customHeight="1" x14ac:dyDescent="0.25">
      <c r="A16" s="3" t="s">
        <v>8</v>
      </c>
      <c r="B16" s="4" t="s">
        <v>7</v>
      </c>
      <c r="C16" s="4" t="s">
        <v>90</v>
      </c>
    </row>
    <row r="17" spans="1:3" x14ac:dyDescent="0.25">
      <c r="A17" s="5" t="s">
        <v>23</v>
      </c>
      <c r="B17" s="5" t="s">
        <v>2</v>
      </c>
      <c r="C17" s="5">
        <v>18.100000000000001</v>
      </c>
    </row>
    <row r="18" spans="1:3" x14ac:dyDescent="0.25">
      <c r="A18" s="5" t="s">
        <v>24</v>
      </c>
      <c r="B18" s="5" t="s">
        <v>1</v>
      </c>
      <c r="C18" s="5">
        <v>279.41000000000003</v>
      </c>
    </row>
    <row r="19" spans="1:3" x14ac:dyDescent="0.25">
      <c r="A19" s="5" t="s">
        <v>25</v>
      </c>
      <c r="B19" s="5" t="s">
        <v>3</v>
      </c>
      <c r="C19" s="5">
        <v>18.100000000000001</v>
      </c>
    </row>
    <row r="20" spans="1:3" x14ac:dyDescent="0.25">
      <c r="A20" s="5" t="s">
        <v>4</v>
      </c>
      <c r="B20" s="5" t="s">
        <v>5</v>
      </c>
      <c r="C20" s="5">
        <v>16.37</v>
      </c>
    </row>
    <row r="21" spans="1:3" x14ac:dyDescent="0.25">
      <c r="A21" s="2" t="s">
        <v>6</v>
      </c>
      <c r="B21" s="2" t="s">
        <v>9</v>
      </c>
      <c r="C21" s="5">
        <v>0.2</v>
      </c>
    </row>
    <row r="22" spans="1:3" x14ac:dyDescent="0.25">
      <c r="A22" s="2" t="s">
        <v>10</v>
      </c>
      <c r="B22" s="2" t="s">
        <v>11</v>
      </c>
      <c r="C22" s="5">
        <v>0.2</v>
      </c>
    </row>
    <row r="23" spans="1:3" x14ac:dyDescent="0.25">
      <c r="A23" s="2" t="s">
        <v>12</v>
      </c>
      <c r="B23" s="2" t="s">
        <v>13</v>
      </c>
      <c r="C23" s="5">
        <v>9.4600000000000009</v>
      </c>
    </row>
    <row r="24" spans="1:3" x14ac:dyDescent="0.25">
      <c r="A24" s="2" t="s">
        <v>14</v>
      </c>
      <c r="B24" s="2" t="s">
        <v>31</v>
      </c>
      <c r="C24" s="5">
        <v>13.32</v>
      </c>
    </row>
    <row r="25" spans="1:3" x14ac:dyDescent="0.25">
      <c r="A25" s="2" t="s">
        <v>15</v>
      </c>
      <c r="B25" s="2" t="s">
        <v>32</v>
      </c>
      <c r="C25" s="5">
        <v>75.44</v>
      </c>
    </row>
    <row r="26" spans="1:3" x14ac:dyDescent="0.25">
      <c r="A26" s="2" t="s">
        <v>16</v>
      </c>
      <c r="B26" s="2" t="s">
        <v>17</v>
      </c>
      <c r="C26" s="5">
        <v>30.4</v>
      </c>
    </row>
    <row r="27" spans="1:3" x14ac:dyDescent="0.25">
      <c r="A27" s="2" t="s">
        <v>18</v>
      </c>
      <c r="B27" s="6" t="s">
        <v>19</v>
      </c>
      <c r="C27" s="5">
        <v>39.75</v>
      </c>
    </row>
    <row r="28" spans="1:3" x14ac:dyDescent="0.25">
      <c r="A28" s="24"/>
      <c r="B28" s="27"/>
      <c r="C28" s="18"/>
    </row>
    <row r="29" spans="1:3" x14ac:dyDescent="0.25">
      <c r="A29" s="24"/>
      <c r="B29" s="27"/>
      <c r="C29" s="18"/>
    </row>
    <row r="30" spans="1:3" x14ac:dyDescent="0.25">
      <c r="A30" s="24"/>
      <c r="B30" s="27"/>
      <c r="C30" s="18"/>
    </row>
    <row r="31" spans="1:3" x14ac:dyDescent="0.25">
      <c r="A31" s="24"/>
      <c r="B31" s="27"/>
      <c r="C31" s="18"/>
    </row>
    <row r="35" spans="1:3" x14ac:dyDescent="0.25">
      <c r="A35" s="9" t="s">
        <v>0</v>
      </c>
      <c r="B35" s="25" t="s">
        <v>108</v>
      </c>
      <c r="C35" s="10">
        <v>5000</v>
      </c>
    </row>
    <row r="36" spans="1:3" ht="15.75" x14ac:dyDescent="0.25">
      <c r="A36" s="3" t="s">
        <v>8</v>
      </c>
      <c r="B36" s="4" t="s">
        <v>7</v>
      </c>
      <c r="C36" s="4" t="s">
        <v>90</v>
      </c>
    </row>
    <row r="37" spans="1:3" x14ac:dyDescent="0.25">
      <c r="A37" s="5" t="s">
        <v>23</v>
      </c>
      <c r="B37" s="5" t="s">
        <v>2</v>
      </c>
      <c r="C37" s="5">
        <v>15.05</v>
      </c>
    </row>
    <row r="38" spans="1:3" x14ac:dyDescent="0.25">
      <c r="A38" s="5" t="s">
        <v>24</v>
      </c>
      <c r="B38" s="5" t="s">
        <v>1</v>
      </c>
      <c r="C38" s="5">
        <v>232.56</v>
      </c>
    </row>
    <row r="39" spans="1:3" x14ac:dyDescent="0.25">
      <c r="A39" s="5" t="s">
        <v>25</v>
      </c>
      <c r="B39" s="5" t="s">
        <v>3</v>
      </c>
      <c r="C39" s="5">
        <v>15.05</v>
      </c>
    </row>
    <row r="40" spans="1:3" x14ac:dyDescent="0.25">
      <c r="A40" s="5" t="s">
        <v>4</v>
      </c>
      <c r="B40" s="5" t="s">
        <v>5</v>
      </c>
      <c r="C40" s="5">
        <v>13.62</v>
      </c>
    </row>
    <row r="41" spans="1:3" x14ac:dyDescent="0.25">
      <c r="A41" s="2" t="s">
        <v>6</v>
      </c>
      <c r="B41" s="2" t="s">
        <v>9</v>
      </c>
      <c r="C41" s="5">
        <v>0.2</v>
      </c>
    </row>
    <row r="42" spans="1:3" x14ac:dyDescent="0.25">
      <c r="A42" s="2" t="s">
        <v>10</v>
      </c>
      <c r="B42" s="2" t="s">
        <v>11</v>
      </c>
      <c r="C42" s="5">
        <v>0.2</v>
      </c>
    </row>
    <row r="43" spans="1:3" x14ac:dyDescent="0.25">
      <c r="A43" s="2" t="s">
        <v>12</v>
      </c>
      <c r="B43" s="2" t="s">
        <v>13</v>
      </c>
      <c r="C43" s="5">
        <v>7.88</v>
      </c>
    </row>
    <row r="44" spans="1:3" x14ac:dyDescent="0.25">
      <c r="A44" s="2" t="s">
        <v>14</v>
      </c>
      <c r="B44" s="2" t="s">
        <v>31</v>
      </c>
      <c r="C44" s="5">
        <v>11.08</v>
      </c>
    </row>
    <row r="45" spans="1:3" x14ac:dyDescent="0.25">
      <c r="A45" s="2" t="s">
        <v>15</v>
      </c>
      <c r="B45" s="2" t="s">
        <v>32</v>
      </c>
      <c r="C45" s="5">
        <v>62.83</v>
      </c>
    </row>
    <row r="46" spans="1:3" x14ac:dyDescent="0.25">
      <c r="A46" s="2" t="s">
        <v>16</v>
      </c>
      <c r="B46" s="2" t="s">
        <v>17</v>
      </c>
      <c r="C46" s="5">
        <v>25.32</v>
      </c>
    </row>
    <row r="47" spans="1:3" x14ac:dyDescent="0.25">
      <c r="A47" s="2" t="s">
        <v>18</v>
      </c>
      <c r="B47" s="6" t="s">
        <v>19</v>
      </c>
      <c r="C47" s="5">
        <v>33.04</v>
      </c>
    </row>
    <row r="56" spans="1:5" x14ac:dyDescent="0.25">
      <c r="A56" s="9" t="s">
        <v>20</v>
      </c>
      <c r="B56" s="25" t="s">
        <v>109</v>
      </c>
      <c r="C56" s="10">
        <v>5000</v>
      </c>
      <c r="E56" s="28"/>
    </row>
    <row r="57" spans="1:5" ht="15.75" x14ac:dyDescent="0.25">
      <c r="A57" s="3" t="s">
        <v>8</v>
      </c>
      <c r="B57" s="4" t="s">
        <v>7</v>
      </c>
      <c r="C57" s="4" t="s">
        <v>90</v>
      </c>
    </row>
    <row r="58" spans="1:5" x14ac:dyDescent="0.25">
      <c r="A58" s="5" t="s">
        <v>23</v>
      </c>
      <c r="B58" s="5" t="s">
        <v>2</v>
      </c>
      <c r="C58" s="5">
        <v>6.2</v>
      </c>
    </row>
    <row r="59" spans="1:5" x14ac:dyDescent="0.25">
      <c r="A59" s="5" t="s">
        <v>24</v>
      </c>
      <c r="B59" s="5" t="s">
        <v>1</v>
      </c>
      <c r="C59" s="5">
        <v>105.35</v>
      </c>
    </row>
    <row r="60" spans="1:5" x14ac:dyDescent="0.25">
      <c r="A60" s="5" t="s">
        <v>25</v>
      </c>
      <c r="B60" s="5" t="s">
        <v>3</v>
      </c>
      <c r="C60" s="5">
        <v>6.2</v>
      </c>
    </row>
    <row r="61" spans="1:5" x14ac:dyDescent="0.25">
      <c r="A61" s="5" t="s">
        <v>4</v>
      </c>
      <c r="B61" s="5" t="s">
        <v>5</v>
      </c>
      <c r="C61" s="5">
        <v>8.23</v>
      </c>
    </row>
    <row r="62" spans="1:5" x14ac:dyDescent="0.25">
      <c r="A62" s="2" t="s">
        <v>6</v>
      </c>
      <c r="B62" s="2" t="s">
        <v>9</v>
      </c>
      <c r="C62" s="5">
        <v>0.1</v>
      </c>
    </row>
    <row r="63" spans="1:5" x14ac:dyDescent="0.25">
      <c r="A63" s="2" t="s">
        <v>10</v>
      </c>
      <c r="B63" s="2" t="s">
        <v>11</v>
      </c>
      <c r="C63" s="5">
        <v>0.1</v>
      </c>
    </row>
    <row r="64" spans="1:5" x14ac:dyDescent="0.25">
      <c r="A64" s="2" t="s">
        <v>12</v>
      </c>
      <c r="B64" s="2" t="s">
        <v>13</v>
      </c>
      <c r="C64" s="5">
        <v>4.57</v>
      </c>
    </row>
    <row r="65" spans="1:3" x14ac:dyDescent="0.25">
      <c r="A65" s="2" t="s">
        <v>14</v>
      </c>
      <c r="B65" s="2" t="s">
        <v>31</v>
      </c>
      <c r="C65" s="5">
        <v>6.71</v>
      </c>
    </row>
    <row r="66" spans="1:3" x14ac:dyDescent="0.25">
      <c r="A66" s="2" t="s">
        <v>16</v>
      </c>
      <c r="B66" s="2" t="s">
        <v>17</v>
      </c>
      <c r="C66" s="5">
        <v>31.16</v>
      </c>
    </row>
    <row r="67" spans="1:3" x14ac:dyDescent="0.25">
      <c r="A67" s="2" t="s">
        <v>18</v>
      </c>
      <c r="B67" s="6" t="s">
        <v>19</v>
      </c>
      <c r="C67" s="5">
        <v>10.26</v>
      </c>
    </row>
    <row r="68" spans="1:3" x14ac:dyDescent="0.25">
      <c r="A68" s="24"/>
      <c r="B68" s="27"/>
      <c r="C68" s="18"/>
    </row>
    <row r="69" spans="1:3" x14ac:dyDescent="0.25">
      <c r="A69" s="24"/>
      <c r="B69" s="27"/>
      <c r="C69" s="18"/>
    </row>
    <row r="70" spans="1:3" x14ac:dyDescent="0.25">
      <c r="A70" s="24"/>
      <c r="B70" s="27"/>
      <c r="C70" s="18"/>
    </row>
    <row r="71" spans="1:3" x14ac:dyDescent="0.25">
      <c r="A71" s="24"/>
      <c r="B71" s="27"/>
      <c r="C71" s="18"/>
    </row>
    <row r="72" spans="1:3" x14ac:dyDescent="0.25">
      <c r="A72" s="24"/>
      <c r="B72" s="27"/>
      <c r="C72" s="18"/>
    </row>
    <row r="73" spans="1:3" x14ac:dyDescent="0.25">
      <c r="C73" s="18"/>
    </row>
    <row r="76" spans="1:3" x14ac:dyDescent="0.25">
      <c r="A76" s="9" t="s">
        <v>20</v>
      </c>
      <c r="B76" s="25" t="s">
        <v>110</v>
      </c>
      <c r="C76" s="10">
        <v>5000</v>
      </c>
    </row>
    <row r="77" spans="1:3" ht="15.75" x14ac:dyDescent="0.25">
      <c r="A77" s="3" t="s">
        <v>8</v>
      </c>
      <c r="B77" s="4" t="s">
        <v>7</v>
      </c>
      <c r="C77" s="4" t="s">
        <v>90</v>
      </c>
    </row>
    <row r="78" spans="1:3" x14ac:dyDescent="0.25">
      <c r="A78" s="5" t="s">
        <v>23</v>
      </c>
      <c r="B78" s="5" t="s">
        <v>2</v>
      </c>
      <c r="C78" s="5">
        <v>10.31</v>
      </c>
    </row>
    <row r="79" spans="1:3" x14ac:dyDescent="0.25">
      <c r="A79" s="5" t="s">
        <v>24</v>
      </c>
      <c r="B79" s="5" t="s">
        <v>1</v>
      </c>
      <c r="C79" s="5">
        <v>175.6</v>
      </c>
    </row>
    <row r="80" spans="1:3" x14ac:dyDescent="0.25">
      <c r="A80" s="5" t="s">
        <v>25</v>
      </c>
      <c r="B80" s="5" t="s">
        <v>3</v>
      </c>
      <c r="C80" s="5">
        <v>10.31</v>
      </c>
    </row>
    <row r="81" spans="1:3" x14ac:dyDescent="0.25">
      <c r="A81" s="5" t="s">
        <v>4</v>
      </c>
      <c r="B81" s="5" t="s">
        <v>5</v>
      </c>
      <c r="C81" s="5">
        <v>13.67</v>
      </c>
    </row>
    <row r="82" spans="1:3" x14ac:dyDescent="0.25">
      <c r="A82" s="2" t="s">
        <v>6</v>
      </c>
      <c r="B82" s="2" t="s">
        <v>9</v>
      </c>
      <c r="C82" s="5">
        <v>0.2</v>
      </c>
    </row>
    <row r="83" spans="1:3" x14ac:dyDescent="0.25">
      <c r="A83" s="2" t="s">
        <v>10</v>
      </c>
      <c r="B83" s="2" t="s">
        <v>11</v>
      </c>
      <c r="C83" s="5">
        <v>0.2</v>
      </c>
    </row>
    <row r="84" spans="1:3" x14ac:dyDescent="0.25">
      <c r="A84" s="2" t="s">
        <v>12</v>
      </c>
      <c r="B84" s="2" t="s">
        <v>13</v>
      </c>
      <c r="C84" s="5">
        <v>7.62</v>
      </c>
    </row>
    <row r="85" spans="1:3" x14ac:dyDescent="0.25">
      <c r="A85" s="2" t="s">
        <v>14</v>
      </c>
      <c r="B85" s="2" t="s">
        <v>31</v>
      </c>
      <c r="C85" s="5">
        <v>11.18</v>
      </c>
    </row>
    <row r="86" spans="1:3" x14ac:dyDescent="0.25">
      <c r="A86" s="2" t="s">
        <v>16</v>
      </c>
      <c r="B86" s="2" t="s">
        <v>17</v>
      </c>
      <c r="C86" s="5">
        <v>51.95</v>
      </c>
    </row>
    <row r="87" spans="1:3" x14ac:dyDescent="0.25">
      <c r="A87" s="2" t="s">
        <v>18</v>
      </c>
      <c r="B87" s="6" t="s">
        <v>19</v>
      </c>
      <c r="C87" s="5">
        <v>17.07</v>
      </c>
    </row>
    <row r="88" spans="1:3" x14ac:dyDescent="0.25">
      <c r="A88" s="24"/>
      <c r="B88" s="27"/>
      <c r="C88" s="18"/>
    </row>
    <row r="89" spans="1:3" x14ac:dyDescent="0.25">
      <c r="A89" s="24"/>
      <c r="B89" s="27"/>
      <c r="C89" s="18"/>
    </row>
    <row r="90" spans="1:3" x14ac:dyDescent="0.25">
      <c r="A90" s="24"/>
      <c r="B90" s="27"/>
      <c r="C90" s="18"/>
    </row>
    <row r="91" spans="1:3" x14ac:dyDescent="0.25">
      <c r="A91" s="24"/>
      <c r="B91" s="27"/>
      <c r="C91" s="18"/>
    </row>
    <row r="92" spans="1:3" x14ac:dyDescent="0.25">
      <c r="A92" s="24"/>
      <c r="B92" s="27"/>
      <c r="C92" s="18"/>
    </row>
    <row r="93" spans="1:3" x14ac:dyDescent="0.25">
      <c r="A93" s="24"/>
      <c r="B93" s="27"/>
      <c r="C93" s="18"/>
    </row>
    <row r="96" spans="1:3" x14ac:dyDescent="0.25">
      <c r="A96" s="9" t="s">
        <v>0</v>
      </c>
      <c r="B96" s="25" t="s">
        <v>111</v>
      </c>
      <c r="C96" s="10">
        <v>5000</v>
      </c>
    </row>
    <row r="97" spans="1:3" ht="15.75" x14ac:dyDescent="0.25">
      <c r="A97" s="3" t="s">
        <v>8</v>
      </c>
      <c r="B97" s="4" t="s">
        <v>7</v>
      </c>
      <c r="C97" s="4" t="s">
        <v>90</v>
      </c>
    </row>
    <row r="98" spans="1:3" x14ac:dyDescent="0.25">
      <c r="A98" s="5" t="s">
        <v>23</v>
      </c>
      <c r="B98" s="5" t="s">
        <v>2</v>
      </c>
      <c r="C98" s="5">
        <v>22.62</v>
      </c>
    </row>
    <row r="99" spans="1:3" x14ac:dyDescent="0.25">
      <c r="A99" s="5" t="s">
        <v>24</v>
      </c>
      <c r="B99" s="5" t="s">
        <v>1</v>
      </c>
      <c r="C99" s="5">
        <v>349.24</v>
      </c>
    </row>
    <row r="100" spans="1:3" x14ac:dyDescent="0.25">
      <c r="A100" s="5" t="s">
        <v>25</v>
      </c>
      <c r="B100" s="5" t="s">
        <v>3</v>
      </c>
      <c r="C100" s="5">
        <v>22.62</v>
      </c>
    </row>
    <row r="101" spans="1:3" x14ac:dyDescent="0.25">
      <c r="A101" s="5" t="s">
        <v>4</v>
      </c>
      <c r="B101" s="5" t="s">
        <v>5</v>
      </c>
      <c r="C101" s="5">
        <v>20.440000000000001</v>
      </c>
    </row>
    <row r="102" spans="1:3" x14ac:dyDescent="0.25">
      <c r="A102" s="2" t="s">
        <v>6</v>
      </c>
      <c r="B102" s="2" t="s">
        <v>9</v>
      </c>
      <c r="C102" s="5">
        <v>0.31</v>
      </c>
    </row>
    <row r="103" spans="1:3" x14ac:dyDescent="0.25">
      <c r="A103" s="2" t="s">
        <v>10</v>
      </c>
      <c r="B103" s="2" t="s">
        <v>11</v>
      </c>
      <c r="C103" s="5">
        <v>0.31</v>
      </c>
    </row>
    <row r="104" spans="1:3" x14ac:dyDescent="0.25">
      <c r="A104" s="2" t="s">
        <v>12</v>
      </c>
      <c r="B104" s="2" t="s">
        <v>13</v>
      </c>
      <c r="C104" s="5">
        <v>11.79</v>
      </c>
    </row>
    <row r="105" spans="1:3" x14ac:dyDescent="0.25">
      <c r="A105" s="2" t="s">
        <v>14</v>
      </c>
      <c r="B105" s="2" t="s">
        <v>31</v>
      </c>
      <c r="C105" s="5">
        <v>16.670000000000002</v>
      </c>
    </row>
    <row r="106" spans="1:3" x14ac:dyDescent="0.25">
      <c r="A106" s="2" t="s">
        <v>15</v>
      </c>
      <c r="B106" s="2" t="s">
        <v>32</v>
      </c>
      <c r="C106" s="5">
        <v>94.35</v>
      </c>
    </row>
    <row r="107" spans="1:3" x14ac:dyDescent="0.25">
      <c r="A107" s="2" t="s">
        <v>16</v>
      </c>
      <c r="B107" s="2" t="s">
        <v>17</v>
      </c>
      <c r="C107" s="5">
        <v>37.97</v>
      </c>
    </row>
    <row r="108" spans="1:3" x14ac:dyDescent="0.25">
      <c r="A108" s="2" t="s">
        <v>18</v>
      </c>
      <c r="B108" s="6" t="s">
        <v>19</v>
      </c>
      <c r="C108" s="5">
        <v>49.61</v>
      </c>
    </row>
  </sheetData>
  <autoFilter ref="F1:L1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zoomScaleNormal="100" workbookViewId="0">
      <pane ySplit="1" topLeftCell="A2" activePane="bottomLeft" state="frozen"/>
      <selection pane="bottomLeft" activeCell="A39" sqref="A39"/>
    </sheetView>
  </sheetViews>
  <sheetFormatPr defaultRowHeight="15" x14ac:dyDescent="0.25"/>
  <cols>
    <col min="1" max="1" width="19" style="1" bestFit="1" customWidth="1"/>
    <col min="2" max="2" width="20.140625" style="1" bestFit="1" customWidth="1"/>
    <col min="3" max="3" width="13.85546875" style="1" bestFit="1" customWidth="1"/>
    <col min="4" max="4" width="11.28515625" style="1" bestFit="1" customWidth="1"/>
    <col min="5" max="5" width="9.140625" style="1"/>
    <col min="6" max="6" width="19.28515625" style="1" customWidth="1"/>
    <col min="7" max="7" width="18.85546875" style="1" bestFit="1" customWidth="1"/>
    <col min="8" max="8" width="15.140625" style="1" customWidth="1"/>
    <col min="9" max="9" width="14.140625" style="1" customWidth="1"/>
    <col min="10" max="10" width="10.42578125" style="1" customWidth="1"/>
    <col min="11" max="11" width="9.140625" style="1"/>
    <col min="12" max="12" width="9.85546875" style="1" customWidth="1"/>
    <col min="13" max="16384" width="9.140625" style="1"/>
  </cols>
  <sheetData>
    <row r="1" spans="6:12" ht="15.75" x14ac:dyDescent="0.25">
      <c r="F1" s="7" t="s">
        <v>8</v>
      </c>
      <c r="G1" s="4" t="s">
        <v>7</v>
      </c>
      <c r="H1" s="4" t="s">
        <v>90</v>
      </c>
      <c r="I1" s="8" t="s">
        <v>91</v>
      </c>
      <c r="J1" s="8" t="s">
        <v>101</v>
      </c>
      <c r="K1" s="8" t="s">
        <v>95</v>
      </c>
      <c r="L1" s="19" t="s">
        <v>94</v>
      </c>
    </row>
    <row r="2" spans="6:12" x14ac:dyDescent="0.25">
      <c r="F2" s="5" t="s">
        <v>23</v>
      </c>
      <c r="G2" s="5" t="s">
        <v>2</v>
      </c>
      <c r="H2" s="5">
        <f t="shared" ref="H2:H12" si="0">IFERROR(SUMIF($A:$A, $F2,$C:$C ), 0)</f>
        <v>2.68</v>
      </c>
      <c r="I2" s="5"/>
      <c r="J2" s="5">
        <f>IFERROR(IF(SUMIF('01-24'!F:F, F2, '01-24'!L:L)&lt;0, 0, SUMIF('01-24'!F:F, F2, '01-24'!L:L)), 0)</f>
        <v>0</v>
      </c>
      <c r="K2" s="5" t="s">
        <v>96</v>
      </c>
      <c r="L2" s="20">
        <f t="shared" ref="L2:L16" si="1">J2+I2-H2</f>
        <v>-2.68</v>
      </c>
    </row>
    <row r="3" spans="6:12" x14ac:dyDescent="0.25">
      <c r="F3" s="5" t="s">
        <v>24</v>
      </c>
      <c r="G3" s="5" t="s">
        <v>1</v>
      </c>
      <c r="H3" s="5">
        <f t="shared" si="0"/>
        <v>40.880000000000003</v>
      </c>
      <c r="I3" s="5"/>
      <c r="J3" s="5">
        <f>IFERROR(IF(SUMIF('01-24'!F:F, F3, '01-24'!L:L)&lt;0, 0, SUMIF('01-24'!F:F, F3, '01-24'!L:L)), 0)</f>
        <v>0</v>
      </c>
      <c r="K3" s="5" t="s">
        <v>96</v>
      </c>
      <c r="L3" s="20">
        <f t="shared" si="1"/>
        <v>-40.880000000000003</v>
      </c>
    </row>
    <row r="4" spans="6:12" x14ac:dyDescent="0.25">
      <c r="F4" s="5" t="s">
        <v>25</v>
      </c>
      <c r="G4" s="5" t="s">
        <v>3</v>
      </c>
      <c r="H4" s="5">
        <f t="shared" si="0"/>
        <v>2.68</v>
      </c>
      <c r="I4" s="5"/>
      <c r="J4" s="5">
        <f>IFERROR(IF(SUMIF('01-24'!F:F, F4, '01-24'!L:L)&lt;0, 0, SUMIF('01-24'!F:F, F4, '01-24'!L:L)), 0)</f>
        <v>0</v>
      </c>
      <c r="K4" s="5" t="s">
        <v>96</v>
      </c>
      <c r="L4" s="20">
        <f t="shared" si="1"/>
        <v>-2.68</v>
      </c>
    </row>
    <row r="5" spans="6:12" x14ac:dyDescent="0.25">
      <c r="F5" s="5" t="s">
        <v>4</v>
      </c>
      <c r="G5" s="5" t="s">
        <v>5</v>
      </c>
      <c r="H5" s="5">
        <f t="shared" si="0"/>
        <v>2.38</v>
      </c>
      <c r="I5" s="5"/>
      <c r="J5" s="5">
        <f>IFERROR(IF(SUMIF('01-24'!F:F, F5, '01-24'!L:L)&lt;0, 0, SUMIF('01-24'!F:F, F5, '01-24'!L:L)), 0)</f>
        <v>0</v>
      </c>
      <c r="K5" s="5" t="s">
        <v>96</v>
      </c>
      <c r="L5" s="20">
        <f t="shared" si="1"/>
        <v>-2.38</v>
      </c>
    </row>
    <row r="6" spans="6:12" x14ac:dyDescent="0.25">
      <c r="F6" s="2" t="s">
        <v>6</v>
      </c>
      <c r="G6" s="2" t="s">
        <v>9</v>
      </c>
      <c r="H6" s="5">
        <f t="shared" si="0"/>
        <v>0.06</v>
      </c>
      <c r="I6" s="5"/>
      <c r="J6" s="5">
        <f>IFERROR(IF(SUMIF('01-24'!F:F, F6, '01-24'!L:L)&lt;0, 0, SUMIF('01-24'!F:F, F6, '01-24'!L:L)), 0)</f>
        <v>0</v>
      </c>
      <c r="K6" s="5" t="s">
        <v>96</v>
      </c>
      <c r="L6" s="20">
        <f t="shared" si="1"/>
        <v>-0.06</v>
      </c>
    </row>
    <row r="7" spans="6:12" x14ac:dyDescent="0.25">
      <c r="F7" s="2" t="s">
        <v>10</v>
      </c>
      <c r="G7" s="2" t="s">
        <v>11</v>
      </c>
      <c r="H7" s="5">
        <f t="shared" si="0"/>
        <v>0.06</v>
      </c>
      <c r="I7" s="5"/>
      <c r="J7" s="5">
        <f>IFERROR(IF(SUMIF('01-24'!F:F, F7, '01-24'!L:L)&lt;0, 0, SUMIF('01-24'!F:F, F7, '01-24'!L:L)), 0)</f>
        <v>0</v>
      </c>
      <c r="K7" s="5" t="s">
        <v>96</v>
      </c>
      <c r="L7" s="20">
        <f t="shared" si="1"/>
        <v>-0.06</v>
      </c>
    </row>
    <row r="8" spans="6:12" x14ac:dyDescent="0.25">
      <c r="F8" s="2" t="s">
        <v>12</v>
      </c>
      <c r="G8" s="2" t="s">
        <v>13</v>
      </c>
      <c r="H8" s="5">
        <f t="shared" si="0"/>
        <v>1.37</v>
      </c>
      <c r="I8" s="5"/>
      <c r="J8" s="5">
        <f>IFERROR(IF(SUMIF('01-24'!F:F, F8, '01-24'!L:L)&lt;0, 0, SUMIF('01-24'!F:F, F8, '01-24'!L:L)), 0)</f>
        <v>0</v>
      </c>
      <c r="K8" s="5" t="s">
        <v>96</v>
      </c>
      <c r="L8" s="20">
        <f t="shared" si="1"/>
        <v>-1.37</v>
      </c>
    </row>
    <row r="9" spans="6:12" x14ac:dyDescent="0.25">
      <c r="F9" s="2" t="s">
        <v>14</v>
      </c>
      <c r="G9" s="2" t="s">
        <v>31</v>
      </c>
      <c r="H9" s="5">
        <f t="shared" si="0"/>
        <v>1.96</v>
      </c>
      <c r="I9" s="5"/>
      <c r="J9" s="5">
        <f>IFERROR(IF(SUMIF('01-24'!F:F, F9, '01-24'!L:L)&lt;0, 0, SUMIF('01-24'!F:F, F9, '01-24'!L:L)), 0)</f>
        <v>0</v>
      </c>
      <c r="K9" s="5" t="s">
        <v>96</v>
      </c>
      <c r="L9" s="20">
        <f t="shared" si="1"/>
        <v>-1.96</v>
      </c>
    </row>
    <row r="10" spans="6:12" x14ac:dyDescent="0.25">
      <c r="F10" s="2" t="s">
        <v>15</v>
      </c>
      <c r="G10" s="2" t="s">
        <v>32</v>
      </c>
      <c r="H10" s="5">
        <f t="shared" si="0"/>
        <v>11.07</v>
      </c>
      <c r="I10" s="5"/>
      <c r="J10" s="5">
        <f>IFERROR(IF(SUMIF('01-24'!F:F, F10, '01-24'!L:L)&lt;0, 0, SUMIF('01-24'!F:F, F10, '01-24'!L:L)), 0)</f>
        <v>0</v>
      </c>
      <c r="K10" s="5" t="s">
        <v>96</v>
      </c>
      <c r="L10" s="20">
        <f t="shared" si="1"/>
        <v>-11.07</v>
      </c>
    </row>
    <row r="11" spans="6:12" x14ac:dyDescent="0.25">
      <c r="F11" s="2" t="s">
        <v>16</v>
      </c>
      <c r="G11" s="2" t="s">
        <v>17</v>
      </c>
      <c r="H11" s="5">
        <f t="shared" si="0"/>
        <v>4.46</v>
      </c>
      <c r="I11" s="5"/>
      <c r="J11" s="5">
        <f>IFERROR(IF(SUMIF('01-24'!F:F, F11, '01-24'!L:L)&lt;0, 0, SUMIF('01-24'!F:F, F11, '01-24'!L:L)), 0)</f>
        <v>0</v>
      </c>
      <c r="K11" s="5" t="s">
        <v>96</v>
      </c>
      <c r="L11" s="20">
        <f t="shared" si="1"/>
        <v>-4.46</v>
      </c>
    </row>
    <row r="12" spans="6:12" x14ac:dyDescent="0.25">
      <c r="F12" s="2" t="s">
        <v>18</v>
      </c>
      <c r="G12" s="6" t="s">
        <v>19</v>
      </c>
      <c r="H12" s="5">
        <f t="shared" si="0"/>
        <v>5.83</v>
      </c>
      <c r="I12" s="5"/>
      <c r="J12" s="5">
        <f>IFERROR(IF(SUMIF('01-24'!F:F, F12, '01-24'!L:L)&lt;0, 0, SUMIF('01-24'!F:F, F12, '01-24'!L:L)), 0)</f>
        <v>3.9799999999999898</v>
      </c>
      <c r="K12" s="5" t="s">
        <v>96</v>
      </c>
      <c r="L12" s="20">
        <f t="shared" si="1"/>
        <v>-1.8500000000000103</v>
      </c>
    </row>
    <row r="13" spans="6:12" x14ac:dyDescent="0.25">
      <c r="F13" s="2" t="s">
        <v>112</v>
      </c>
      <c r="G13" s="2" t="s">
        <v>1</v>
      </c>
      <c r="H13" s="5">
        <f t="shared" ref="H13:H16" si="2">IFERROR(SUMIF($A:$A, $F13,$C:$C ), 0)</f>
        <v>546</v>
      </c>
      <c r="I13" s="5"/>
      <c r="J13" s="5">
        <f>IFERROR(IF(SUMIF('01-24'!F:F, F13, '01-24'!L:L)&lt;0, 0, SUMIF('01-24'!F:F, F13, '01-24'!L:L)), 0)</f>
        <v>0</v>
      </c>
      <c r="K13" s="5" t="s">
        <v>96</v>
      </c>
      <c r="L13" s="20">
        <f t="shared" si="1"/>
        <v>-546</v>
      </c>
    </row>
    <row r="14" spans="6:12" x14ac:dyDescent="0.25">
      <c r="F14" s="5" t="s">
        <v>113</v>
      </c>
      <c r="G14" s="5" t="s">
        <v>28</v>
      </c>
      <c r="H14" s="5">
        <f t="shared" si="2"/>
        <v>237</v>
      </c>
      <c r="I14" s="5"/>
      <c r="J14" s="5">
        <f>IFERROR(IF(SUMIF('01-24'!F:F, F14, '01-24'!L:L)&lt;0, 0, SUMIF('01-24'!F:F, F14, '01-24'!L:L)), 0)</f>
        <v>0</v>
      </c>
      <c r="K14" s="5" t="s">
        <v>96</v>
      </c>
      <c r="L14" s="20">
        <f t="shared" si="1"/>
        <v>-237</v>
      </c>
    </row>
    <row r="15" spans="6:12" x14ac:dyDescent="0.25">
      <c r="F15" s="2" t="s">
        <v>114</v>
      </c>
      <c r="G15" s="2" t="s">
        <v>118</v>
      </c>
      <c r="H15" s="5">
        <f t="shared" si="2"/>
        <v>4</v>
      </c>
      <c r="I15" s="5"/>
      <c r="J15" s="5">
        <f>IFERROR(IF(SUMIF('01-24'!F:F, F15, '01-24'!L:L)&lt;0, 0, SUMIF('01-24'!F:F, F15, '01-24'!L:L)), 0)</f>
        <v>0</v>
      </c>
      <c r="K15" s="5" t="s">
        <v>96</v>
      </c>
      <c r="L15" s="20">
        <f t="shared" si="1"/>
        <v>-4</v>
      </c>
    </row>
    <row r="16" spans="6:12" x14ac:dyDescent="0.25">
      <c r="F16" s="2" t="s">
        <v>115</v>
      </c>
      <c r="G16" s="5" t="s">
        <v>116</v>
      </c>
      <c r="H16" s="5">
        <f t="shared" si="2"/>
        <v>467</v>
      </c>
      <c r="I16" s="5"/>
      <c r="J16" s="5">
        <f>IFERROR(IF(SUMIF('01-24'!F:F, F16, '01-24'!L:L)&lt;0, 0, SUMIF('01-24'!F:F, F16, '01-24'!L:L)), 0)</f>
        <v>0</v>
      </c>
      <c r="K16" s="5" t="s">
        <v>96</v>
      </c>
      <c r="L16" s="20">
        <f t="shared" si="1"/>
        <v>-467</v>
      </c>
    </row>
    <row r="17" spans="1:12" x14ac:dyDescent="0.25">
      <c r="L17" s="18"/>
    </row>
    <row r="19" spans="1:12" ht="22.5" customHeight="1" x14ac:dyDescent="0.25">
      <c r="A19" s="9" t="s">
        <v>0</v>
      </c>
      <c r="B19" s="29" t="s">
        <v>117</v>
      </c>
      <c r="C19" s="10">
        <v>5855</v>
      </c>
    </row>
    <row r="20" spans="1:12" ht="22.5" customHeight="1" x14ac:dyDescent="0.25">
      <c r="A20" s="3" t="s">
        <v>8</v>
      </c>
      <c r="B20" s="4" t="s">
        <v>7</v>
      </c>
      <c r="C20" s="4" t="s">
        <v>90</v>
      </c>
    </row>
    <row r="21" spans="1:12" x14ac:dyDescent="0.25">
      <c r="A21" s="5" t="s">
        <v>23</v>
      </c>
      <c r="B21" s="5" t="s">
        <v>2</v>
      </c>
      <c r="C21" s="5">
        <v>2.68</v>
      </c>
    </row>
    <row r="22" spans="1:12" x14ac:dyDescent="0.25">
      <c r="A22" s="5" t="s">
        <v>24</v>
      </c>
      <c r="B22" s="5" t="s">
        <v>1</v>
      </c>
      <c r="C22" s="5">
        <v>40.880000000000003</v>
      </c>
    </row>
    <row r="23" spans="1:12" x14ac:dyDescent="0.25">
      <c r="A23" s="5" t="s">
        <v>25</v>
      </c>
      <c r="B23" s="5" t="s">
        <v>3</v>
      </c>
      <c r="C23" s="5">
        <v>2.68</v>
      </c>
    </row>
    <row r="24" spans="1:12" x14ac:dyDescent="0.25">
      <c r="A24" s="5" t="s">
        <v>4</v>
      </c>
      <c r="B24" s="5" t="s">
        <v>5</v>
      </c>
      <c r="C24" s="5">
        <v>2.38</v>
      </c>
    </row>
    <row r="25" spans="1:12" x14ac:dyDescent="0.25">
      <c r="A25" s="2" t="s">
        <v>6</v>
      </c>
      <c r="B25" s="2" t="s">
        <v>9</v>
      </c>
      <c r="C25" s="5">
        <v>0.06</v>
      </c>
    </row>
    <row r="26" spans="1:12" x14ac:dyDescent="0.25">
      <c r="A26" s="2" t="s">
        <v>10</v>
      </c>
      <c r="B26" s="2" t="s">
        <v>11</v>
      </c>
      <c r="C26" s="5">
        <v>0.06</v>
      </c>
    </row>
    <row r="27" spans="1:12" x14ac:dyDescent="0.25">
      <c r="A27" s="2" t="s">
        <v>12</v>
      </c>
      <c r="B27" s="2" t="s">
        <v>13</v>
      </c>
      <c r="C27" s="5">
        <v>1.37</v>
      </c>
    </row>
    <row r="28" spans="1:12" x14ac:dyDescent="0.25">
      <c r="A28" s="2" t="s">
        <v>14</v>
      </c>
      <c r="B28" s="2" t="s">
        <v>31</v>
      </c>
      <c r="C28" s="5">
        <v>1.96</v>
      </c>
    </row>
    <row r="29" spans="1:12" x14ac:dyDescent="0.25">
      <c r="A29" s="2" t="s">
        <v>15</v>
      </c>
      <c r="B29" s="2" t="s">
        <v>32</v>
      </c>
      <c r="C29" s="5">
        <v>11.07</v>
      </c>
    </row>
    <row r="30" spans="1:12" x14ac:dyDescent="0.25">
      <c r="A30" s="2" t="s">
        <v>16</v>
      </c>
      <c r="B30" s="2" t="s">
        <v>17</v>
      </c>
      <c r="C30" s="5">
        <v>4.46</v>
      </c>
    </row>
    <row r="31" spans="1:12" x14ac:dyDescent="0.25">
      <c r="A31" s="2" t="s">
        <v>18</v>
      </c>
      <c r="B31" s="6" t="s">
        <v>19</v>
      </c>
      <c r="C31" s="5">
        <v>5.83</v>
      </c>
    </row>
    <row r="32" spans="1:12" x14ac:dyDescent="0.25">
      <c r="A32" s="24"/>
      <c r="B32" s="27"/>
      <c r="C32" s="18"/>
    </row>
    <row r="33" spans="1:3" x14ac:dyDescent="0.25">
      <c r="A33" s="24"/>
      <c r="B33" s="27"/>
      <c r="C33" s="18"/>
    </row>
    <row r="34" spans="1:3" x14ac:dyDescent="0.25">
      <c r="A34" s="24"/>
      <c r="B34" s="27"/>
      <c r="C34" s="18"/>
    </row>
    <row r="35" spans="1:3" x14ac:dyDescent="0.25">
      <c r="A35" s="24"/>
      <c r="B35" s="27"/>
      <c r="C35" s="18"/>
    </row>
    <row r="38" spans="1:3" ht="22.5" customHeight="1" x14ac:dyDescent="0.25">
      <c r="A38" s="9" t="s">
        <v>120</v>
      </c>
      <c r="B38" s="29" t="s">
        <v>119</v>
      </c>
      <c r="C38" s="10">
        <v>100000</v>
      </c>
    </row>
    <row r="39" spans="1:3" ht="22.5" customHeight="1" x14ac:dyDescent="0.25">
      <c r="A39" s="3" t="s">
        <v>8</v>
      </c>
      <c r="B39" s="4" t="s">
        <v>7</v>
      </c>
      <c r="C39" s="4" t="s">
        <v>90</v>
      </c>
    </row>
    <row r="40" spans="1:3" x14ac:dyDescent="0.25">
      <c r="A40" s="2" t="s">
        <v>112</v>
      </c>
      <c r="B40" s="2" t="s">
        <v>1</v>
      </c>
      <c r="C40" s="5">
        <v>546</v>
      </c>
    </row>
    <row r="41" spans="1:3" x14ac:dyDescent="0.25">
      <c r="A41" s="5" t="s">
        <v>113</v>
      </c>
      <c r="B41" s="5" t="s">
        <v>28</v>
      </c>
      <c r="C41" s="5">
        <v>237</v>
      </c>
    </row>
    <row r="42" spans="1:3" x14ac:dyDescent="0.25">
      <c r="A42" s="2" t="s">
        <v>114</v>
      </c>
      <c r="B42" s="2" t="s">
        <v>118</v>
      </c>
      <c r="C42" s="5">
        <v>4</v>
      </c>
    </row>
    <row r="43" spans="1:3" x14ac:dyDescent="0.25">
      <c r="A43" s="2" t="s">
        <v>115</v>
      </c>
      <c r="B43" s="5" t="s">
        <v>116</v>
      </c>
      <c r="C43" s="5">
        <v>467</v>
      </c>
    </row>
  </sheetData>
  <autoFilter ref="F1:L1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4"/>
  <sheetViews>
    <sheetView tabSelected="1" topLeftCell="A31" workbookViewId="0">
      <selection activeCell="E50" sqref="E50"/>
    </sheetView>
  </sheetViews>
  <sheetFormatPr defaultRowHeight="15" x14ac:dyDescent="0.25"/>
  <cols>
    <col min="1" max="1" width="2.85546875" style="1" customWidth="1"/>
    <col min="2" max="2" width="19" style="1" bestFit="1" customWidth="1"/>
    <col min="3" max="3" width="19.42578125" style="1" bestFit="1" customWidth="1"/>
    <col min="4" max="4" width="4.5703125" style="1" customWidth="1"/>
    <col min="5" max="5" width="19" style="1" bestFit="1" customWidth="1"/>
    <col min="6" max="6" width="20.140625" style="1" bestFit="1" customWidth="1"/>
    <col min="7" max="16384" width="9.140625" style="1"/>
  </cols>
  <sheetData>
    <row r="1" spans="2:6" ht="15.75" customHeight="1" x14ac:dyDescent="0.25">
      <c r="B1" s="32" t="s">
        <v>0</v>
      </c>
      <c r="C1" s="32"/>
      <c r="E1" s="32" t="s">
        <v>20</v>
      </c>
      <c r="F1" s="32"/>
    </row>
    <row r="2" spans="2:6" ht="21.75" customHeight="1" x14ac:dyDescent="0.25">
      <c r="B2" s="3" t="s">
        <v>8</v>
      </c>
      <c r="C2" s="4" t="s">
        <v>7</v>
      </c>
      <c r="E2" s="3" t="s">
        <v>8</v>
      </c>
      <c r="F2" s="4" t="s">
        <v>7</v>
      </c>
    </row>
    <row r="3" spans="2:6" x14ac:dyDescent="0.25">
      <c r="B3" s="5" t="s">
        <v>23</v>
      </c>
      <c r="C3" s="5" t="s">
        <v>2</v>
      </c>
      <c r="E3" s="5" t="s">
        <v>23</v>
      </c>
      <c r="F3" s="5" t="s">
        <v>2</v>
      </c>
    </row>
    <row r="4" spans="2:6" x14ac:dyDescent="0.25">
      <c r="B4" s="5" t="s">
        <v>24</v>
      </c>
      <c r="C4" s="5" t="s">
        <v>1</v>
      </c>
      <c r="E4" s="5" t="s">
        <v>24</v>
      </c>
      <c r="F4" s="5" t="s">
        <v>1</v>
      </c>
    </row>
    <row r="5" spans="2:6" x14ac:dyDescent="0.25">
      <c r="B5" s="5" t="s">
        <v>25</v>
      </c>
      <c r="C5" s="5" t="s">
        <v>3</v>
      </c>
      <c r="E5" s="5" t="s">
        <v>25</v>
      </c>
      <c r="F5" s="5" t="s">
        <v>3</v>
      </c>
    </row>
    <row r="6" spans="2:6" x14ac:dyDescent="0.25">
      <c r="B6" s="5" t="s">
        <v>4</v>
      </c>
      <c r="C6" s="5" t="s">
        <v>5</v>
      </c>
      <c r="E6" s="5" t="s">
        <v>4</v>
      </c>
      <c r="F6" s="5" t="s">
        <v>5</v>
      </c>
    </row>
    <row r="7" spans="2:6" x14ac:dyDescent="0.25">
      <c r="B7" s="2" t="s">
        <v>6</v>
      </c>
      <c r="C7" s="2" t="s">
        <v>9</v>
      </c>
      <c r="E7" s="2" t="s">
        <v>6</v>
      </c>
      <c r="F7" s="2" t="s">
        <v>9</v>
      </c>
    </row>
    <row r="8" spans="2:6" x14ac:dyDescent="0.25">
      <c r="B8" s="2" t="s">
        <v>10</v>
      </c>
      <c r="C8" s="2" t="s">
        <v>11</v>
      </c>
      <c r="E8" s="2" t="s">
        <v>10</v>
      </c>
      <c r="F8" s="2" t="s">
        <v>11</v>
      </c>
    </row>
    <row r="9" spans="2:6" x14ac:dyDescent="0.25">
      <c r="B9" s="2" t="s">
        <v>12</v>
      </c>
      <c r="C9" s="2" t="s">
        <v>13</v>
      </c>
      <c r="E9" s="2" t="s">
        <v>12</v>
      </c>
      <c r="F9" s="2" t="s">
        <v>13</v>
      </c>
    </row>
    <row r="10" spans="2:6" x14ac:dyDescent="0.25">
      <c r="B10" s="2" t="s">
        <v>14</v>
      </c>
      <c r="C10" s="2" t="s">
        <v>31</v>
      </c>
      <c r="E10" s="2" t="s">
        <v>14</v>
      </c>
      <c r="F10" s="2" t="s">
        <v>31</v>
      </c>
    </row>
    <row r="11" spans="2:6" x14ac:dyDescent="0.25">
      <c r="B11" s="2" t="s">
        <v>15</v>
      </c>
      <c r="C11" s="2" t="s">
        <v>32</v>
      </c>
      <c r="E11" s="2" t="s">
        <v>16</v>
      </c>
      <c r="F11" s="2" t="s">
        <v>17</v>
      </c>
    </row>
    <row r="12" spans="2:6" x14ac:dyDescent="0.25">
      <c r="B12" s="2" t="s">
        <v>16</v>
      </c>
      <c r="C12" s="2" t="s">
        <v>17</v>
      </c>
      <c r="E12" s="2" t="s">
        <v>18</v>
      </c>
      <c r="F12" s="6" t="s">
        <v>19</v>
      </c>
    </row>
    <row r="13" spans="2:6" x14ac:dyDescent="0.25">
      <c r="B13" s="2" t="s">
        <v>18</v>
      </c>
      <c r="C13" s="6" t="s">
        <v>19</v>
      </c>
    </row>
    <row r="15" spans="2:6" x14ac:dyDescent="0.25">
      <c r="B15" s="32" t="s">
        <v>52</v>
      </c>
      <c r="C15" s="32"/>
      <c r="E15" s="32" t="s">
        <v>105</v>
      </c>
      <c r="F15" s="32"/>
    </row>
    <row r="16" spans="2:6" ht="15.75" x14ac:dyDescent="0.25">
      <c r="B16" s="3" t="s">
        <v>8</v>
      </c>
      <c r="C16" s="4" t="s">
        <v>7</v>
      </c>
      <c r="E16" s="3" t="s">
        <v>8</v>
      </c>
      <c r="F16" s="4" t="s">
        <v>7</v>
      </c>
    </row>
    <row r="17" spans="2:6" x14ac:dyDescent="0.25">
      <c r="B17" s="5" t="s">
        <v>34</v>
      </c>
      <c r="C17" s="5" t="s">
        <v>28</v>
      </c>
      <c r="E17" s="5" t="s">
        <v>34</v>
      </c>
      <c r="F17" s="5" t="s">
        <v>28</v>
      </c>
    </row>
    <row r="18" spans="2:6" x14ac:dyDescent="0.25">
      <c r="B18" s="5" t="s">
        <v>35</v>
      </c>
      <c r="C18" s="5" t="s">
        <v>36</v>
      </c>
      <c r="E18" s="5" t="s">
        <v>35</v>
      </c>
      <c r="F18" s="5" t="s">
        <v>36</v>
      </c>
    </row>
    <row r="19" spans="2:6" x14ac:dyDescent="0.25">
      <c r="B19" s="5" t="s">
        <v>37</v>
      </c>
      <c r="C19" s="5" t="s">
        <v>38</v>
      </c>
      <c r="E19" s="5" t="s">
        <v>37</v>
      </c>
      <c r="F19" s="5" t="s">
        <v>38</v>
      </c>
    </row>
    <row r="20" spans="2:6" x14ac:dyDescent="0.25">
      <c r="B20" s="2" t="s">
        <v>39</v>
      </c>
      <c r="C20" s="2" t="s">
        <v>40</v>
      </c>
      <c r="E20" s="2" t="s">
        <v>41</v>
      </c>
      <c r="F20" s="2" t="s">
        <v>42</v>
      </c>
    </row>
    <row r="21" spans="2:6" x14ac:dyDescent="0.25">
      <c r="B21" s="2" t="s">
        <v>41</v>
      </c>
      <c r="C21" s="2" t="s">
        <v>42</v>
      </c>
      <c r="E21" s="2" t="s">
        <v>6</v>
      </c>
      <c r="F21" s="2" t="s">
        <v>9</v>
      </c>
    </row>
    <row r="22" spans="2:6" x14ac:dyDescent="0.25">
      <c r="B22" s="2" t="s">
        <v>6</v>
      </c>
      <c r="C22" s="2" t="s">
        <v>9</v>
      </c>
      <c r="E22" s="2" t="s">
        <v>56</v>
      </c>
      <c r="F22" s="2" t="s">
        <v>106</v>
      </c>
    </row>
    <row r="23" spans="2:6" x14ac:dyDescent="0.25">
      <c r="B23" s="2" t="s">
        <v>43</v>
      </c>
      <c r="C23" s="2" t="s">
        <v>44</v>
      </c>
      <c r="E23" s="2" t="s">
        <v>55</v>
      </c>
      <c r="F23" s="2" t="s">
        <v>54</v>
      </c>
    </row>
    <row r="24" spans="2:6" x14ac:dyDescent="0.25">
      <c r="B24" s="2" t="s">
        <v>53</v>
      </c>
      <c r="C24" s="2" t="s">
        <v>54</v>
      </c>
      <c r="E24" s="2" t="s">
        <v>45</v>
      </c>
      <c r="F24" s="2" t="s">
        <v>46</v>
      </c>
    </row>
    <row r="25" spans="2:6" x14ac:dyDescent="0.25">
      <c r="B25" s="2" t="s">
        <v>45</v>
      </c>
      <c r="C25" s="2" t="s">
        <v>46</v>
      </c>
      <c r="E25" s="2" t="s">
        <v>47</v>
      </c>
      <c r="F25" s="2" t="s">
        <v>48</v>
      </c>
    </row>
    <row r="26" spans="2:6" x14ac:dyDescent="0.25">
      <c r="B26" s="2" t="s">
        <v>47</v>
      </c>
      <c r="C26" s="2" t="s">
        <v>48</v>
      </c>
      <c r="E26" s="2" t="s">
        <v>49</v>
      </c>
      <c r="F26" s="2" t="s">
        <v>50</v>
      </c>
    </row>
    <row r="27" spans="2:6" x14ac:dyDescent="0.25">
      <c r="B27" s="2" t="s">
        <v>49</v>
      </c>
      <c r="C27" s="2" t="s">
        <v>50</v>
      </c>
    </row>
    <row r="29" spans="2:6" x14ac:dyDescent="0.25">
      <c r="B29" s="32" t="s">
        <v>93</v>
      </c>
      <c r="C29" s="32"/>
      <c r="E29" s="32" t="s">
        <v>63</v>
      </c>
      <c r="F29" s="32"/>
    </row>
    <row r="30" spans="2:6" ht="15.75" x14ac:dyDescent="0.25">
      <c r="B30" s="3" t="s">
        <v>8</v>
      </c>
      <c r="C30" s="4" t="s">
        <v>7</v>
      </c>
      <c r="E30" s="3" t="s">
        <v>8</v>
      </c>
      <c r="F30" s="4" t="s">
        <v>7</v>
      </c>
    </row>
    <row r="31" spans="2:6" x14ac:dyDescent="0.25">
      <c r="B31" s="5" t="s">
        <v>64</v>
      </c>
      <c r="C31" s="5" t="s">
        <v>22</v>
      </c>
      <c r="E31" s="5" t="s">
        <v>57</v>
      </c>
      <c r="F31" s="5" t="s">
        <v>22</v>
      </c>
    </row>
    <row r="32" spans="2:6" x14ac:dyDescent="0.25">
      <c r="B32" s="5" t="s">
        <v>4</v>
      </c>
      <c r="C32" s="5" t="s">
        <v>5</v>
      </c>
      <c r="E32" s="5" t="s">
        <v>35</v>
      </c>
      <c r="F32" s="5" t="s">
        <v>36</v>
      </c>
    </row>
    <row r="33" spans="2:6" x14ac:dyDescent="0.25">
      <c r="B33" s="5" t="s">
        <v>65</v>
      </c>
      <c r="C33" s="5" t="s">
        <v>66</v>
      </c>
      <c r="E33" s="5" t="s">
        <v>37</v>
      </c>
      <c r="F33" s="5" t="s">
        <v>38</v>
      </c>
    </row>
    <row r="34" spans="2:6" x14ac:dyDescent="0.25">
      <c r="B34" s="5" t="s">
        <v>67</v>
      </c>
      <c r="C34" s="5"/>
      <c r="E34" s="2" t="s">
        <v>39</v>
      </c>
      <c r="F34" s="2" t="s">
        <v>40</v>
      </c>
    </row>
    <row r="35" spans="2:6" x14ac:dyDescent="0.25">
      <c r="B35" s="5" t="s">
        <v>35</v>
      </c>
      <c r="C35" s="5" t="s">
        <v>36</v>
      </c>
      <c r="E35" s="2" t="s">
        <v>41</v>
      </c>
      <c r="F35" s="2" t="s">
        <v>42</v>
      </c>
    </row>
    <row r="36" spans="2:6" x14ac:dyDescent="0.25">
      <c r="B36" s="2" t="s">
        <v>41</v>
      </c>
      <c r="C36" s="2" t="s">
        <v>42</v>
      </c>
      <c r="E36" s="2" t="s">
        <v>6</v>
      </c>
      <c r="F36" s="2" t="s">
        <v>9</v>
      </c>
    </row>
    <row r="37" spans="2:6" ht="15.75" customHeight="1" x14ac:dyDescent="0.25">
      <c r="B37" s="2" t="s">
        <v>6</v>
      </c>
      <c r="C37" s="2" t="s">
        <v>9</v>
      </c>
      <c r="E37" s="5" t="s">
        <v>58</v>
      </c>
      <c r="F37" s="5" t="s">
        <v>54</v>
      </c>
    </row>
    <row r="38" spans="2:6" x14ac:dyDescent="0.25">
      <c r="B38" s="2" t="s">
        <v>43</v>
      </c>
      <c r="C38" s="2" t="s">
        <v>44</v>
      </c>
      <c r="E38" s="2" t="s">
        <v>59</v>
      </c>
      <c r="F38" s="2" t="s">
        <v>60</v>
      </c>
    </row>
    <row r="39" spans="2:6" x14ac:dyDescent="0.25">
      <c r="B39" s="2" t="s">
        <v>68</v>
      </c>
      <c r="C39" s="2"/>
      <c r="E39" s="2" t="s">
        <v>61</v>
      </c>
      <c r="F39" s="2" t="s">
        <v>62</v>
      </c>
    </row>
    <row r="40" spans="2:6" x14ac:dyDescent="0.25">
      <c r="B40" s="2" t="s">
        <v>69</v>
      </c>
      <c r="C40" s="2"/>
      <c r="E40" s="2" t="s">
        <v>49</v>
      </c>
      <c r="F40" s="2" t="s">
        <v>50</v>
      </c>
    </row>
    <row r="41" spans="2:6" x14ac:dyDescent="0.25">
      <c r="B41" s="2" t="s">
        <v>70</v>
      </c>
      <c r="C41" s="2" t="s">
        <v>71</v>
      </c>
    </row>
    <row r="42" spans="2:6" x14ac:dyDescent="0.25">
      <c r="B42" s="2" t="s">
        <v>72</v>
      </c>
      <c r="C42" s="2" t="s">
        <v>73</v>
      </c>
      <c r="E42" s="32" t="s">
        <v>21</v>
      </c>
      <c r="F42" s="32"/>
    </row>
    <row r="43" spans="2:6" ht="15.75" x14ac:dyDescent="0.25">
      <c r="B43" s="2" t="s">
        <v>74</v>
      </c>
      <c r="C43" s="2" t="s">
        <v>75</v>
      </c>
      <c r="E43" s="3" t="s">
        <v>8</v>
      </c>
      <c r="F43" s="4" t="s">
        <v>7</v>
      </c>
    </row>
    <row r="44" spans="2:6" x14ac:dyDescent="0.25">
      <c r="B44" s="2" t="s">
        <v>76</v>
      </c>
      <c r="C44" s="2" t="s">
        <v>77</v>
      </c>
      <c r="E44" s="2" t="s">
        <v>26</v>
      </c>
      <c r="F44" s="2" t="s">
        <v>1</v>
      </c>
    </row>
    <row r="45" spans="2:6" x14ac:dyDescent="0.25">
      <c r="B45" s="2" t="s">
        <v>78</v>
      </c>
      <c r="C45" s="2" t="s">
        <v>79</v>
      </c>
      <c r="E45" s="5" t="s">
        <v>27</v>
      </c>
      <c r="F45" s="5" t="s">
        <v>29</v>
      </c>
    </row>
    <row r="46" spans="2:6" x14ac:dyDescent="0.25">
      <c r="B46" s="2" t="s">
        <v>80</v>
      </c>
      <c r="C46" s="2" t="s">
        <v>81</v>
      </c>
      <c r="E46" s="2" t="s">
        <v>14</v>
      </c>
      <c r="F46" s="2" t="s">
        <v>31</v>
      </c>
    </row>
    <row r="47" spans="2:6" x14ac:dyDescent="0.25">
      <c r="B47" s="2" t="s">
        <v>82</v>
      </c>
      <c r="C47" s="2" t="s">
        <v>83</v>
      </c>
      <c r="E47" s="2" t="s">
        <v>30</v>
      </c>
      <c r="F47" s="5" t="s">
        <v>33</v>
      </c>
    </row>
    <row r="48" spans="2:6" x14ac:dyDescent="0.25">
      <c r="B48" s="5" t="s">
        <v>84</v>
      </c>
      <c r="C48" s="2" t="s">
        <v>83</v>
      </c>
    </row>
    <row r="49" spans="2:6" x14ac:dyDescent="0.25">
      <c r="B49" s="5" t="s">
        <v>85</v>
      </c>
      <c r="C49" s="5" t="s">
        <v>86</v>
      </c>
      <c r="E49" s="31" t="s">
        <v>120</v>
      </c>
      <c r="F49" s="31"/>
    </row>
    <row r="50" spans="2:6" ht="15.75" x14ac:dyDescent="0.25">
      <c r="B50" s="5" t="s">
        <v>87</v>
      </c>
      <c r="C50" s="5" t="s">
        <v>88</v>
      </c>
      <c r="E50" s="3" t="s">
        <v>8</v>
      </c>
      <c r="F50" s="4" t="s">
        <v>7</v>
      </c>
    </row>
    <row r="51" spans="2:6" x14ac:dyDescent="0.25">
      <c r="B51" s="5" t="s">
        <v>89</v>
      </c>
      <c r="C51" s="5">
        <v>0.254</v>
      </c>
      <c r="E51" s="2" t="s">
        <v>112</v>
      </c>
      <c r="F51" s="2" t="s">
        <v>1</v>
      </c>
    </row>
    <row r="52" spans="2:6" x14ac:dyDescent="0.25">
      <c r="E52" s="5" t="s">
        <v>113</v>
      </c>
      <c r="F52" s="5" t="s">
        <v>28</v>
      </c>
    </row>
    <row r="53" spans="2:6" x14ac:dyDescent="0.25">
      <c r="E53" s="2" t="s">
        <v>114</v>
      </c>
      <c r="F53" s="2" t="s">
        <v>118</v>
      </c>
    </row>
    <row r="54" spans="2:6" x14ac:dyDescent="0.25">
      <c r="E54" s="2" t="s">
        <v>115</v>
      </c>
      <c r="F54" s="5" t="s">
        <v>116</v>
      </c>
    </row>
  </sheetData>
  <mergeCells count="8">
    <mergeCell ref="E49:F49"/>
    <mergeCell ref="B1:C1"/>
    <mergeCell ref="E1:F1"/>
    <mergeCell ref="E42:F42"/>
    <mergeCell ref="B15:C15"/>
    <mergeCell ref="E15:F15"/>
    <mergeCell ref="E29:F29"/>
    <mergeCell ref="B29:C2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01-03</vt:lpstr>
      <vt:lpstr>01-08</vt:lpstr>
      <vt:lpstr>01-11</vt:lpstr>
      <vt:lpstr>01-15</vt:lpstr>
      <vt:lpstr>01-18</vt:lpstr>
      <vt:lpstr>01-22</vt:lpstr>
      <vt:lpstr>01-24</vt:lpstr>
      <vt:lpstr>01-30</vt:lpstr>
      <vt:lpstr>No Material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2024-01-05T01:22:37Z</dcterms:created>
  <dcterms:modified xsi:type="dcterms:W3CDTF">2024-02-01T02:33:40Z</dcterms:modified>
</cp:coreProperties>
</file>