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72" activeTab="4"/>
  </bookViews>
  <sheets>
    <sheet name="01" sheetId="5" r:id="rId1"/>
    <sheet name="02" sheetId="7" r:id="rId2"/>
    <sheet name="03" sheetId="8" r:id="rId3"/>
    <sheet name="04" sheetId="10" r:id="rId4"/>
    <sheet name="Rekapan" sheetId="6" r:id="rId5"/>
  </sheets>
  <externalReferences>
    <externalReference r:id="rId6"/>
  </externalReferences>
  <definedNames>
    <definedName name="_xlnm._FilterDatabase" localSheetId="0" hidden="1">'01'!$A$7:$G$44</definedName>
    <definedName name="_xlnm._FilterDatabase" localSheetId="1" hidden="1">'02'!$A$7:$G$48</definedName>
    <definedName name="_xlnm._FilterDatabase" localSheetId="2" hidden="1">'03'!$A$7:$G$48</definedName>
    <definedName name="_xlnm._FilterDatabase" localSheetId="3" hidden="1">'04'!$A$7:$G$31</definedName>
    <definedName name="_xlnm._FilterDatabase" localSheetId="4" hidden="1">Rekapan!$A$1:$J$121</definedName>
    <definedName name="_xlnm.Print_Area" localSheetId="4">Rekapan!$A$1:$J$62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6" l="1"/>
  <c r="H75" i="6"/>
  <c r="H65" i="6"/>
  <c r="H64" i="6"/>
  <c r="H15" i="6"/>
  <c r="H16" i="6"/>
  <c r="I16" i="6" s="1"/>
  <c r="I19" i="10"/>
  <c r="J12" i="10"/>
  <c r="H10" i="10" l="1"/>
  <c r="H11" i="10"/>
  <c r="H12" i="10"/>
  <c r="AO12" i="10" s="1"/>
  <c r="H13" i="10"/>
  <c r="AO13" i="10" s="1"/>
  <c r="AP13" i="10" s="1"/>
  <c r="H14" i="10"/>
  <c r="H15" i="10"/>
  <c r="H16" i="10"/>
  <c r="H17" i="10"/>
  <c r="AO17" i="10" s="1"/>
  <c r="AP17" i="10" s="1"/>
  <c r="H18" i="10"/>
  <c r="H19" i="10"/>
  <c r="H20" i="10"/>
  <c r="H21" i="10"/>
  <c r="AO21" i="10" s="1"/>
  <c r="AP21" i="10" s="1"/>
  <c r="H22" i="10"/>
  <c r="H23" i="10"/>
  <c r="H24" i="10"/>
  <c r="H25" i="10"/>
  <c r="AO25" i="10" s="1"/>
  <c r="AP25" i="10" s="1"/>
  <c r="H26" i="10"/>
  <c r="AO26" i="10" s="1"/>
  <c r="AP26" i="10" s="1"/>
  <c r="H27" i="10"/>
  <c r="H28" i="10"/>
  <c r="AO28" i="10" s="1"/>
  <c r="AP28" i="10" s="1"/>
  <c r="H29" i="10"/>
  <c r="AO29" i="10" s="1"/>
  <c r="H9" i="10"/>
  <c r="AO9" i="10" s="1"/>
  <c r="AP9" i="10" s="1"/>
  <c r="AO27" i="10"/>
  <c r="AP27" i="10" s="1"/>
  <c r="AO24" i="10"/>
  <c r="AP24" i="10" s="1"/>
  <c r="AO23" i="10"/>
  <c r="AP23" i="10" s="1"/>
  <c r="AO22" i="10"/>
  <c r="AP22" i="10" s="1"/>
  <c r="AO20" i="10"/>
  <c r="AP20" i="10" s="1"/>
  <c r="AO19" i="10"/>
  <c r="AP19" i="10" s="1"/>
  <c r="H9" i="6" s="1"/>
  <c r="AO18" i="10"/>
  <c r="AP18" i="10" s="1"/>
  <c r="AO16" i="10"/>
  <c r="AP16" i="10" s="1"/>
  <c r="AO15" i="10"/>
  <c r="AP15" i="10" s="1"/>
  <c r="AO14" i="10"/>
  <c r="AP14" i="10" s="1"/>
  <c r="AO11" i="10"/>
  <c r="AP11" i="10" s="1"/>
  <c r="AO10" i="10"/>
  <c r="AP10" i="10" s="1"/>
  <c r="AP29" i="10" l="1"/>
  <c r="H18" i="6"/>
  <c r="AP12" i="10"/>
  <c r="H70" i="6"/>
  <c r="H30" i="6"/>
  <c r="H47" i="6"/>
  <c r="H66" i="6"/>
  <c r="H42" i="6"/>
  <c r="H60" i="6"/>
  <c r="H22" i="6"/>
  <c r="H43" i="6"/>
  <c r="H72" i="6"/>
  <c r="H77" i="6"/>
  <c r="H29" i="6"/>
  <c r="H44" i="6"/>
  <c r="H73" i="6"/>
  <c r="H80" i="6"/>
  <c r="H8" i="6"/>
  <c r="H69" i="6"/>
  <c r="H17" i="6"/>
  <c r="C31" i="10"/>
  <c r="AJ44" i="8" l="1"/>
  <c r="AI32" i="8"/>
  <c r="I40" i="6"/>
  <c r="H40" i="6"/>
  <c r="I39" i="6"/>
  <c r="H39" i="6"/>
  <c r="I33" i="6"/>
  <c r="H33" i="6"/>
  <c r="I4" i="6"/>
  <c r="H4" i="6"/>
  <c r="I3" i="6"/>
  <c r="H3" i="6"/>
  <c r="C48" i="8"/>
  <c r="H46" i="8"/>
  <c r="AO46" i="8" s="1"/>
  <c r="AH45" i="8"/>
  <c r="H45" i="8"/>
  <c r="AO45" i="8" s="1"/>
  <c r="H44" i="8"/>
  <c r="AO44" i="8" s="1"/>
  <c r="AP44" i="8" s="1"/>
  <c r="H43" i="8"/>
  <c r="AO43" i="8" s="1"/>
  <c r="H42" i="8"/>
  <c r="AO42" i="8" s="1"/>
  <c r="I44" i="6" s="1"/>
  <c r="H41" i="8"/>
  <c r="AO41" i="8" s="1"/>
  <c r="AO40" i="8"/>
  <c r="AP40" i="8" s="1"/>
  <c r="H40" i="8"/>
  <c r="H39" i="8"/>
  <c r="AO39" i="8" s="1"/>
  <c r="H38" i="8"/>
  <c r="AO38" i="8" s="1"/>
  <c r="AP38" i="8" s="1"/>
  <c r="AI37" i="8"/>
  <c r="H37" i="8"/>
  <c r="AO37" i="8" s="1"/>
  <c r="H36" i="8"/>
  <c r="AO36" i="8" s="1"/>
  <c r="H35" i="8"/>
  <c r="AO35" i="8" s="1"/>
  <c r="AP35" i="8" s="1"/>
  <c r="H34" i="8"/>
  <c r="AO34" i="8" s="1"/>
  <c r="H33" i="8"/>
  <c r="AO33" i="8" s="1"/>
  <c r="H32" i="8"/>
  <c r="AO32" i="8" s="1"/>
  <c r="C48" i="7"/>
  <c r="H45" i="7"/>
  <c r="AM45" i="7" s="1"/>
  <c r="H44" i="7"/>
  <c r="AM44" i="7" s="1"/>
  <c r="H43" i="7"/>
  <c r="AM43" i="7" s="1"/>
  <c r="W42" i="7"/>
  <c r="H42" i="7"/>
  <c r="AM42" i="7" s="1"/>
  <c r="AM41" i="7"/>
  <c r="H28" i="8" s="1"/>
  <c r="AO28" i="8" s="1"/>
  <c r="H41" i="7"/>
  <c r="H40" i="7"/>
  <c r="AM40" i="7" s="1"/>
  <c r="H39" i="7"/>
  <c r="AM39" i="7" s="1"/>
  <c r="AN39" i="7" s="1"/>
  <c r="H38" i="7"/>
  <c r="AM38" i="7" s="1"/>
  <c r="H37" i="7"/>
  <c r="AM37" i="7" s="1"/>
  <c r="H25" i="8" s="1"/>
  <c r="AO25" i="8" s="1"/>
  <c r="H36" i="7"/>
  <c r="AM36" i="7" s="1"/>
  <c r="H35" i="7"/>
  <c r="AM35" i="7" s="1"/>
  <c r="AN35" i="7" s="1"/>
  <c r="H34" i="7"/>
  <c r="AM34" i="7" s="1"/>
  <c r="AM33" i="7"/>
  <c r="H21" i="8" s="1"/>
  <c r="AO21" i="8" s="1"/>
  <c r="H33" i="7"/>
  <c r="H32" i="7"/>
  <c r="AM32" i="7" s="1"/>
  <c r="H31" i="7"/>
  <c r="AM31" i="7" s="1"/>
  <c r="AN31" i="7" s="1"/>
  <c r="H30" i="7"/>
  <c r="AM30" i="7" s="1"/>
  <c r="H29" i="7"/>
  <c r="AM29" i="7" s="1"/>
  <c r="H18" i="8" s="1"/>
  <c r="AO18" i="8" s="1"/>
  <c r="H28" i="7"/>
  <c r="AM28" i="7" s="1"/>
  <c r="H27" i="7"/>
  <c r="AM27" i="7" s="1"/>
  <c r="AN27" i="7" s="1"/>
  <c r="H26" i="7"/>
  <c r="AM26" i="7" s="1"/>
  <c r="AM25" i="7"/>
  <c r="H15" i="8" s="1"/>
  <c r="AO15" i="8" s="1"/>
  <c r="H25" i="7"/>
  <c r="H24" i="7"/>
  <c r="AM24" i="7" s="1"/>
  <c r="H23" i="7"/>
  <c r="AM23" i="7" s="1"/>
  <c r="H13" i="8" s="1"/>
  <c r="AO13" i="8" s="1"/>
  <c r="H22" i="7"/>
  <c r="AM22" i="7" s="1"/>
  <c r="H21" i="7"/>
  <c r="AM21" i="7" s="1"/>
  <c r="H46" i="6" s="1"/>
  <c r="I46" i="6" s="1"/>
  <c r="AC20" i="7"/>
  <c r="H20" i="7"/>
  <c r="AM20" i="7" s="1"/>
  <c r="H19" i="7"/>
  <c r="AM19" i="7" s="1"/>
  <c r="H18" i="7"/>
  <c r="AM18" i="7" s="1"/>
  <c r="H10" i="8" s="1"/>
  <c r="AO10" i="8" s="1"/>
  <c r="H17" i="7"/>
  <c r="AM17" i="7" s="1"/>
  <c r="J16" i="7"/>
  <c r="H16" i="7"/>
  <c r="AM16" i="7" s="1"/>
  <c r="H15" i="7"/>
  <c r="AM15" i="7" s="1"/>
  <c r="K14" i="7"/>
  <c r="H14" i="7"/>
  <c r="AM14" i="7" s="1"/>
  <c r="H13" i="7"/>
  <c r="AM13" i="7" s="1"/>
  <c r="H12" i="7"/>
  <c r="AM12" i="7" s="1"/>
  <c r="AN12" i="7" s="1"/>
  <c r="C44" i="5"/>
  <c r="AN40" i="5"/>
  <c r="AM40" i="5"/>
  <c r="AN39" i="5"/>
  <c r="AM39" i="5"/>
  <c r="AN38" i="5"/>
  <c r="AM38" i="5"/>
  <c r="AN37" i="5"/>
  <c r="AM37" i="5"/>
  <c r="AN36" i="5"/>
  <c r="AM36" i="5"/>
  <c r="AN35" i="5"/>
  <c r="AM35" i="5"/>
  <c r="AN34" i="5"/>
  <c r="AM34" i="5"/>
  <c r="AN33" i="5"/>
  <c r="AM33" i="5"/>
  <c r="AN32" i="5"/>
  <c r="AM32" i="5"/>
  <c r="AN31" i="5"/>
  <c r="AM31" i="5"/>
  <c r="AN30" i="5"/>
  <c r="AM30" i="5"/>
  <c r="AN29" i="5"/>
  <c r="AM29" i="5"/>
  <c r="AN28" i="5"/>
  <c r="AM28" i="5"/>
  <c r="AN27" i="5"/>
  <c r="AM27" i="5"/>
  <c r="AN26" i="5"/>
  <c r="AM26" i="5"/>
  <c r="AL26" i="5"/>
  <c r="AN25" i="5"/>
  <c r="AM25" i="5"/>
  <c r="AN24" i="5"/>
  <c r="AM24" i="5"/>
  <c r="AN23" i="5"/>
  <c r="AM23" i="5"/>
  <c r="AN22" i="5"/>
  <c r="AM22" i="5"/>
  <c r="AN21" i="5"/>
  <c r="AM21" i="5"/>
  <c r="AG21" i="5"/>
  <c r="AN20" i="5"/>
  <c r="AM20" i="5"/>
  <c r="AN19" i="5"/>
  <c r="AM19" i="5"/>
  <c r="H18" i="5"/>
  <c r="AM18" i="5" s="1"/>
  <c r="AN17" i="5"/>
  <c r="AM17" i="5"/>
  <c r="AN16" i="5"/>
  <c r="AM16" i="5"/>
  <c r="H15" i="5"/>
  <c r="AM15" i="5" s="1"/>
  <c r="H14" i="5"/>
  <c r="AM14" i="5" s="1"/>
  <c r="H13" i="5"/>
  <c r="AM13" i="5" s="1"/>
  <c r="H38" i="6" s="1"/>
  <c r="I38" i="6" s="1"/>
  <c r="H12" i="5"/>
  <c r="AM12" i="5" s="1"/>
  <c r="H11" i="5"/>
  <c r="AM11" i="5" s="1"/>
  <c r="H10" i="5"/>
  <c r="AM10" i="5" s="1"/>
  <c r="H9" i="5"/>
  <c r="AM9" i="5" s="1"/>
  <c r="H2" i="6" s="1"/>
  <c r="I2" i="6" s="1"/>
  <c r="I66" i="6" l="1"/>
  <c r="AP37" i="8"/>
  <c r="H14" i="6"/>
  <c r="I14" i="6" s="1"/>
  <c r="AP21" i="8"/>
  <c r="AN36" i="7"/>
  <c r="H24" i="8"/>
  <c r="AO24" i="8" s="1"/>
  <c r="H9" i="7"/>
  <c r="AM9" i="7" s="1"/>
  <c r="AN11" i="5"/>
  <c r="H10" i="7"/>
  <c r="AM10" i="7" s="1"/>
  <c r="AN14" i="5"/>
  <c r="H41" i="6"/>
  <c r="I41" i="6" s="1"/>
  <c r="AN13" i="7"/>
  <c r="H5" i="6"/>
  <c r="I5" i="6" s="1"/>
  <c r="AN16" i="7"/>
  <c r="I75" i="6"/>
  <c r="AP18" i="8"/>
  <c r="AN32" i="7"/>
  <c r="H20" i="8"/>
  <c r="AO20" i="8" s="1"/>
  <c r="H35" i="6"/>
  <c r="I35" i="6" s="1"/>
  <c r="AP25" i="8"/>
  <c r="AN40" i="7"/>
  <c r="H55" i="6"/>
  <c r="I55" i="6" s="1"/>
  <c r="AP41" i="8"/>
  <c r="H36" i="6"/>
  <c r="I36" i="6" s="1"/>
  <c r="I18" i="6"/>
  <c r="AP46" i="8"/>
  <c r="AP15" i="8"/>
  <c r="H34" i="6"/>
  <c r="I34" i="6" s="1"/>
  <c r="H17" i="8"/>
  <c r="AO17" i="8" s="1"/>
  <c r="AN28" i="7"/>
  <c r="H63" i="6"/>
  <c r="I63" i="6" s="1"/>
  <c r="AP10" i="8"/>
  <c r="AN12" i="5"/>
  <c r="H32" i="6"/>
  <c r="I32" i="6" s="1"/>
  <c r="H20" i="6"/>
  <c r="I20" i="6" s="1"/>
  <c r="AN15" i="5"/>
  <c r="AN14" i="7"/>
  <c r="H68" i="6"/>
  <c r="I68" i="6" s="1"/>
  <c r="H54" i="6"/>
  <c r="I54" i="6" s="1"/>
  <c r="AN19" i="7"/>
  <c r="H14" i="8"/>
  <c r="AO14" i="8" s="1"/>
  <c r="AN24" i="7"/>
  <c r="AN18" i="5"/>
  <c r="H11" i="7"/>
  <c r="AM11" i="7" s="1"/>
  <c r="AN17" i="7"/>
  <c r="H58" i="6"/>
  <c r="I58" i="6" s="1"/>
  <c r="H11" i="8"/>
  <c r="AO11" i="8" s="1"/>
  <c r="AN20" i="7"/>
  <c r="AN22" i="7"/>
  <c r="H12" i="8"/>
  <c r="AO12" i="8" s="1"/>
  <c r="AN30" i="7"/>
  <c r="H24" i="6"/>
  <c r="I24" i="6" s="1"/>
  <c r="AN38" i="7"/>
  <c r="H26" i="8"/>
  <c r="AO26" i="8" s="1"/>
  <c r="AP26" i="8" s="1"/>
  <c r="I43" i="6"/>
  <c r="H29" i="8"/>
  <c r="AO29" i="8" s="1"/>
  <c r="AN43" i="7"/>
  <c r="AP32" i="8"/>
  <c r="I8" i="6"/>
  <c r="I76" i="6"/>
  <c r="AP39" i="8"/>
  <c r="H62" i="6"/>
  <c r="I62" i="6" s="1"/>
  <c r="AN10" i="5"/>
  <c r="I64" i="6"/>
  <c r="AP28" i="8"/>
  <c r="H30" i="8"/>
  <c r="AO30" i="8" s="1"/>
  <c r="AN44" i="7"/>
  <c r="I9" i="6"/>
  <c r="AP33" i="8"/>
  <c r="AP36" i="8"/>
  <c r="I65" i="6"/>
  <c r="AP45" i="8"/>
  <c r="I17" i="6"/>
  <c r="H9" i="8"/>
  <c r="AO9" i="8" s="1"/>
  <c r="AN15" i="7"/>
  <c r="I69" i="6"/>
  <c r="AP13" i="8"/>
  <c r="AN26" i="7"/>
  <c r="H49" i="6"/>
  <c r="I49" i="6" s="1"/>
  <c r="AN34" i="7"/>
  <c r="H22" i="8"/>
  <c r="AO22" i="8" s="1"/>
  <c r="H59" i="6"/>
  <c r="I59" i="6" s="1"/>
  <c r="AN42" i="7"/>
  <c r="H31" i="8"/>
  <c r="AO31" i="8" s="1"/>
  <c r="AN45" i="7"/>
  <c r="AP34" i="8"/>
  <c r="I47" i="6"/>
  <c r="AP43" i="8"/>
  <c r="AN9" i="5"/>
  <c r="AN21" i="7"/>
  <c r="AN25" i="7"/>
  <c r="AN29" i="7"/>
  <c r="AN33" i="7"/>
  <c r="AN37" i="7"/>
  <c r="AN41" i="7"/>
  <c r="H16" i="8"/>
  <c r="AO16" i="8" s="1"/>
  <c r="H27" i="6"/>
  <c r="I27" i="6" s="1"/>
  <c r="I60" i="6"/>
  <c r="H19" i="8"/>
  <c r="AO19" i="8" s="1"/>
  <c r="H23" i="8"/>
  <c r="AO23" i="8" s="1"/>
  <c r="H27" i="8"/>
  <c r="AO27" i="8" s="1"/>
  <c r="AP42" i="8"/>
  <c r="AN13" i="5"/>
  <c r="AN18" i="7"/>
  <c r="AN23" i="7"/>
  <c r="I30" i="6"/>
  <c r="I77" i="6"/>
  <c r="I80" i="6"/>
  <c r="AP27" i="8" l="1"/>
  <c r="H50" i="6"/>
  <c r="I50" i="6" s="1"/>
  <c r="I73" i="6"/>
  <c r="AP30" i="8"/>
  <c r="H12" i="6"/>
  <c r="I12" i="6" s="1"/>
  <c r="AP12" i="8"/>
  <c r="AP20" i="8"/>
  <c r="I70" i="6"/>
  <c r="AP24" i="8"/>
  <c r="I29" i="6"/>
  <c r="AP23" i="8"/>
  <c r="H7" i="6"/>
  <c r="I7" i="6" s="1"/>
  <c r="H28" i="6"/>
  <c r="I28" i="6" s="1"/>
  <c r="AP14" i="8"/>
  <c r="I42" i="6"/>
  <c r="AP17" i="8"/>
  <c r="H11" i="6"/>
  <c r="I11" i="6" s="1"/>
  <c r="AN10" i="7"/>
  <c r="AP16" i="8"/>
  <c r="H52" i="6"/>
  <c r="I52" i="6" s="1"/>
  <c r="AP19" i="8"/>
  <c r="H13" i="6"/>
  <c r="I13" i="6" s="1"/>
  <c r="AP31" i="8"/>
  <c r="I22" i="6"/>
  <c r="AP29" i="8"/>
  <c r="H79" i="6"/>
  <c r="I79" i="6" s="1"/>
  <c r="AN11" i="7"/>
  <c r="H57" i="6"/>
  <c r="I57" i="6" s="1"/>
  <c r="I72" i="6"/>
  <c r="AP9" i="8"/>
  <c r="I15" i="6"/>
  <c r="AP22" i="8"/>
  <c r="AP11" i="8"/>
  <c r="H6" i="6"/>
  <c r="I6" i="6" s="1"/>
  <c r="H26" i="6"/>
  <c r="I26" i="6" s="1"/>
  <c r="AN9" i="7"/>
</calcChain>
</file>

<file path=xl/sharedStrings.xml><?xml version="1.0" encoding="utf-8"?>
<sst xmlns="http://schemas.openxmlformats.org/spreadsheetml/2006/main" count="621" uniqueCount="64">
  <si>
    <t>LAPORAN PRODUK JADI KAWAT - 线材成品</t>
  </si>
  <si>
    <t>TYPE</t>
  </si>
  <si>
    <t>SPESIFIKASI</t>
  </si>
  <si>
    <t>KODE MATERIAL</t>
  </si>
  <si>
    <t>PANJANG</t>
  </si>
  <si>
    <t>NO JO</t>
  </si>
  <si>
    <t>NO ORDER</t>
  </si>
  <si>
    <t>TOTAL</t>
  </si>
  <si>
    <t xml:space="preserve">JUMLAH PRODUKSI HARIAN </t>
  </si>
  <si>
    <t>TOTAL PRODUKSI</t>
  </si>
  <si>
    <t>KURANG</t>
  </si>
  <si>
    <t>MM38 / MP98</t>
  </si>
  <si>
    <t>11/0,080A+200D+70/0,080A</t>
  </si>
  <si>
    <t>W03-00040033-Y</t>
  </si>
  <si>
    <t>AX88</t>
  </si>
  <si>
    <t>11/0,160A+22/0,12A</t>
  </si>
  <si>
    <t>W03-71010061-Y</t>
  </si>
  <si>
    <t>USB 28+24+D</t>
  </si>
  <si>
    <t>7/0,127A+7/0,200A</t>
  </si>
  <si>
    <t>W03-25040033-Y</t>
  </si>
  <si>
    <t>W03-25040034-Y</t>
  </si>
  <si>
    <t>W03-25040035-Y</t>
  </si>
  <si>
    <t>MK83</t>
  </si>
  <si>
    <t>11/0,080A+150D+35/0,080A</t>
  </si>
  <si>
    <t>W03-25050003-Y</t>
  </si>
  <si>
    <t>7/0,127A+7/0,20A</t>
  </si>
  <si>
    <t>W03-25040027-Y</t>
  </si>
  <si>
    <t>AY01</t>
  </si>
  <si>
    <t>11/0,16A+22/0,12A</t>
  </si>
  <si>
    <t>W03-71010060-Y</t>
  </si>
  <si>
    <t>MK09</t>
  </si>
  <si>
    <t>11/0,080A+200D+95/0,080A</t>
  </si>
  <si>
    <t>W03-00030005-Y</t>
  </si>
  <si>
    <t>SONY</t>
  </si>
  <si>
    <t>W03-27601194-Y</t>
  </si>
  <si>
    <t>USB 28+28+D</t>
  </si>
  <si>
    <t>7/0,127A+7/0,127A</t>
  </si>
  <si>
    <t>W03-25040040-Y</t>
  </si>
  <si>
    <t>W03-25040037-Y</t>
  </si>
  <si>
    <t>W03-25040038-Y</t>
  </si>
  <si>
    <t>W03-25040039-Y</t>
  </si>
  <si>
    <t>MB50</t>
  </si>
  <si>
    <t>26/0,080UEW</t>
  </si>
  <si>
    <t>W03-71010064-Y</t>
  </si>
  <si>
    <t>W03-25040031-Y</t>
  </si>
  <si>
    <t>PRODUKSI BULAN INI :</t>
  </si>
  <si>
    <t>LAPORAN PRODUK JADI KABEL - 线材成品</t>
  </si>
  <si>
    <t>PANJANG (M)</t>
  </si>
  <si>
    <t>26/0,080UEW+200D</t>
  </si>
  <si>
    <t>BL98</t>
  </si>
  <si>
    <t>65/0,160A+65/0,160A</t>
  </si>
  <si>
    <t>W03-71010075-Y</t>
  </si>
  <si>
    <t>W03-25040028-Y</t>
  </si>
  <si>
    <t>Tanggal Order</t>
  </si>
  <si>
    <t>Manufacture Order</t>
  </si>
  <si>
    <t>Material Issue</t>
  </si>
  <si>
    <t>Part Number</t>
  </si>
  <si>
    <t>Panjang</t>
  </si>
  <si>
    <t>QTY Order</t>
  </si>
  <si>
    <t>Satuan</t>
  </si>
  <si>
    <t>Total Produksi</t>
  </si>
  <si>
    <t>Kurang</t>
  </si>
  <si>
    <t>PCS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</si>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</sst>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[$-409]mmm;@"/>
    <numFmt numFmtId="166" formatCode="#,##0\ &quot;PCS&quot;"/>
    <numFmt numFmtId="167" formatCode="#,##0.000"/>
    <numFmt numFmtId="168" formatCode="#\ &quot;PCS&quot;"/>
    <numFmt numFmtId="169" formatCode="m/d;@"/>
  </numFmts>
  <fonts count="6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sz val="20"/>
      <color theme="1"/>
      <name val="Times New Roman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2" fillId="0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166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167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8" fontId="1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9" fontId="1" fillId="6" borderId="4" xfId="0" applyNumberFormat="1" applyFont="1" applyFill="1" applyBorder="1" applyAlignment="1">
      <alignment horizontal="center"/>
    </xf>
    <xf numFmtId="169" fontId="1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169" fontId="1" fillId="5" borderId="3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68" fontId="2" fillId="2" borderId="4" xfId="0" applyNumberFormat="1" applyFont="1" applyFill="1" applyBorder="1" applyAlignment="1">
      <alignment horizontal="center"/>
    </xf>
    <xf numFmtId="168" fontId="2" fillId="2" borderId="4" xfId="0" applyNumberFormat="1" applyFont="1" applyFill="1" applyBorder="1" applyAlignment="1">
      <alignment horizontal="center" vertical="center" wrapText="1"/>
    </xf>
    <xf numFmtId="168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center" vertical="center" wrapText="1"/>
    </xf>
    <xf numFmtId="169" fontId="1" fillId="8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1" fontId="2" fillId="8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69" fontId="1" fillId="9" borderId="4" xfId="0" applyNumberFormat="1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309838</xdr:colOff>
      <xdr:row>0</xdr:row>
      <xdr:rowOff>80186</xdr:rowOff>
    </xdr:from>
    <xdr:to>
      <xdr:col>13</xdr:col>
      <xdr:colOff>457756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3360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233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6590" y="49530"/>
          <a:ext cx="833755" cy="1012825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492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6590" y="49530"/>
          <a:ext cx="833755" cy="1012825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492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3934" y="50107"/>
          <a:ext cx="747994" cy="1012626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3382" y="57152"/>
          <a:ext cx="752476" cy="10252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2023Laporan%20Produk%20Jadi%20Kabel%20-%20&#32447;&#26448;&#25104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/>
      <sheetData sheetId="1"/>
      <sheetData sheetId="2"/>
      <sheetData sheetId="3"/>
      <sheetData sheetId="4">
        <row r="9">
          <cell r="AL9">
            <v>95319</v>
          </cell>
        </row>
        <row r="10">
          <cell r="AL10">
            <v>75001</v>
          </cell>
        </row>
        <row r="12">
          <cell r="AL12">
            <v>17897</v>
          </cell>
        </row>
        <row r="13">
          <cell r="AL13">
            <v>20880</v>
          </cell>
        </row>
        <row r="14">
          <cell r="AL14">
            <v>3204</v>
          </cell>
        </row>
        <row r="15">
          <cell r="AL15">
            <v>15871</v>
          </cell>
        </row>
        <row r="16">
          <cell r="AL16">
            <v>309</v>
          </cell>
        </row>
        <row r="24">
          <cell r="AL24">
            <v>3765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zoomScale="95" zoomScaleNormal="95" workbookViewId="0">
      <pane xSplit="7" ySplit="8" topLeftCell="H9" activePane="bottomRight" state="frozen"/>
      <selection pane="topRight"/>
      <selection pane="bottomLeft"/>
      <selection pane="bottomRight" activeCell="A13" sqref="A13:XFD13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0.7109375" style="2" customWidth="1"/>
    <col min="5" max="5" width="15.42578125" style="2" customWidth="1"/>
    <col min="6" max="6" width="16" style="2" customWidth="1"/>
    <col min="7" max="7" width="17.5703125" style="2" customWidth="1"/>
    <col min="8" max="38" width="9" style="2"/>
    <col min="39" max="39" width="13" style="2" customWidth="1"/>
    <col min="40" max="40" width="13.7109375" style="2" customWidth="1"/>
    <col min="41" max="16384" width="9" style="2"/>
  </cols>
  <sheetData>
    <row r="1" spans="1:40" ht="1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</row>
    <row r="2" spans="1:40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</row>
    <row r="3" spans="1:40" ht="1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</row>
    <row r="4" spans="1:40" ht="1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</row>
    <row r="5" spans="1:40" ht="1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</row>
    <row r="6" spans="1:40" ht="15" customHeight="1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</row>
    <row r="7" spans="1:40" ht="15" customHeight="1">
      <c r="A7" s="77" t="s">
        <v>1</v>
      </c>
      <c r="B7" s="77" t="s">
        <v>2</v>
      </c>
      <c r="C7" s="71" t="s">
        <v>3</v>
      </c>
      <c r="D7" s="71" t="s">
        <v>4</v>
      </c>
      <c r="E7" s="77" t="s">
        <v>5</v>
      </c>
      <c r="F7" s="77" t="s">
        <v>6</v>
      </c>
      <c r="G7" s="77" t="s">
        <v>7</v>
      </c>
      <c r="H7" s="74" t="s">
        <v>8</v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6"/>
      <c r="AM7" s="71" t="s">
        <v>9</v>
      </c>
      <c r="AN7" s="71" t="s">
        <v>10</v>
      </c>
    </row>
    <row r="8" spans="1:40">
      <c r="A8" s="78"/>
      <c r="B8" s="78"/>
      <c r="C8" s="72"/>
      <c r="D8" s="72"/>
      <c r="E8" s="78"/>
      <c r="F8" s="78"/>
      <c r="G8" s="78"/>
      <c r="H8" s="25">
        <v>45291</v>
      </c>
      <c r="I8" s="48">
        <v>45292</v>
      </c>
      <c r="J8" s="48">
        <v>45293</v>
      </c>
      <c r="K8" s="48">
        <v>45294</v>
      </c>
      <c r="L8" s="48">
        <v>45295</v>
      </c>
      <c r="M8" s="48">
        <v>45296</v>
      </c>
      <c r="N8" s="48">
        <v>45297</v>
      </c>
      <c r="O8" s="48">
        <v>45298</v>
      </c>
      <c r="P8" s="48">
        <v>45299</v>
      </c>
      <c r="Q8" s="48">
        <v>45300</v>
      </c>
      <c r="R8" s="48">
        <v>45301</v>
      </c>
      <c r="S8" s="48">
        <v>45302</v>
      </c>
      <c r="T8" s="48">
        <v>45303</v>
      </c>
      <c r="U8" s="48">
        <v>45304</v>
      </c>
      <c r="V8" s="48">
        <v>45305</v>
      </c>
      <c r="W8" s="48">
        <v>45306</v>
      </c>
      <c r="X8" s="48">
        <v>45307</v>
      </c>
      <c r="Y8" s="48">
        <v>45308</v>
      </c>
      <c r="Z8" s="48">
        <v>45309</v>
      </c>
      <c r="AA8" s="48">
        <v>45310</v>
      </c>
      <c r="AB8" s="48">
        <v>45311</v>
      </c>
      <c r="AC8" s="48">
        <v>45312</v>
      </c>
      <c r="AD8" s="48">
        <v>45313</v>
      </c>
      <c r="AE8" s="48">
        <v>45314</v>
      </c>
      <c r="AF8" s="48">
        <v>45315</v>
      </c>
      <c r="AG8" s="48">
        <v>45316</v>
      </c>
      <c r="AH8" s="48">
        <v>45317</v>
      </c>
      <c r="AI8" s="48">
        <v>45318</v>
      </c>
      <c r="AJ8" s="48">
        <v>45319</v>
      </c>
      <c r="AK8" s="48">
        <v>45320</v>
      </c>
      <c r="AL8" s="48">
        <v>45321</v>
      </c>
      <c r="AM8" s="72"/>
      <c r="AN8" s="72"/>
    </row>
    <row r="9" spans="1:40">
      <c r="A9" s="29" t="s">
        <v>11</v>
      </c>
      <c r="B9" s="31" t="s">
        <v>12</v>
      </c>
      <c r="C9" s="31" t="s">
        <v>13</v>
      </c>
      <c r="D9" s="31"/>
      <c r="E9" s="31">
        <v>20230922001</v>
      </c>
      <c r="F9" s="31">
        <v>20230922013</v>
      </c>
      <c r="G9" s="62">
        <v>100000</v>
      </c>
      <c r="H9" s="28">
        <f>'[1]12'!$AL$9</f>
        <v>95319</v>
      </c>
      <c r="I9" s="26"/>
      <c r="J9" s="26"/>
      <c r="K9" s="26"/>
      <c r="L9" s="26"/>
      <c r="M9" s="26">
        <v>4681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8">
        <f>SUM(H9:AL9)</f>
        <v>100000</v>
      </c>
      <c r="AN9" s="59">
        <f>AM9-G9</f>
        <v>0</v>
      </c>
    </row>
    <row r="10" spans="1:40">
      <c r="A10" s="29" t="s">
        <v>14</v>
      </c>
      <c r="B10" s="29" t="s">
        <v>15</v>
      </c>
      <c r="C10" s="29" t="s">
        <v>16</v>
      </c>
      <c r="D10" s="29"/>
      <c r="E10" s="29">
        <v>20231007001</v>
      </c>
      <c r="F10" s="29">
        <v>20231007012</v>
      </c>
      <c r="G10" s="63">
        <v>82000</v>
      </c>
      <c r="H10" s="70">
        <f>'[1]12'!$AL$10</f>
        <v>75001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>
        <v>7000</v>
      </c>
      <c r="T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28">
        <f t="shared" ref="AM10:AM40" si="0">SUM(H10:AL10)</f>
        <v>82001</v>
      </c>
      <c r="AN10" s="59">
        <f>AM10-G10</f>
        <v>1</v>
      </c>
    </row>
    <row r="11" spans="1:40">
      <c r="A11" s="33" t="s">
        <v>17</v>
      </c>
      <c r="B11" s="33" t="s">
        <v>18</v>
      </c>
      <c r="C11" s="26" t="s">
        <v>19</v>
      </c>
      <c r="D11" s="26"/>
      <c r="E11" s="34">
        <v>20231027005</v>
      </c>
      <c r="F11" s="34">
        <v>30231101005</v>
      </c>
      <c r="G11" s="64">
        <v>31000</v>
      </c>
      <c r="H11" s="28">
        <f>'[1]12'!$AL$12</f>
        <v>17897</v>
      </c>
      <c r="I11" s="26"/>
      <c r="J11" s="26"/>
      <c r="K11" s="26"/>
      <c r="L11" s="26"/>
      <c r="M11" s="26">
        <v>7644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8">
        <f t="shared" si="0"/>
        <v>25541</v>
      </c>
      <c r="AN11" s="58">
        <f>AM11-G11</f>
        <v>-5459</v>
      </c>
    </row>
    <row r="12" spans="1:40">
      <c r="A12" s="29" t="s">
        <v>17</v>
      </c>
      <c r="B12" s="29" t="s">
        <v>18</v>
      </c>
      <c r="C12" s="31" t="s">
        <v>20</v>
      </c>
      <c r="D12" s="31"/>
      <c r="E12" s="31">
        <v>20231027006</v>
      </c>
      <c r="F12" s="31">
        <v>30231101006</v>
      </c>
      <c r="G12" s="62">
        <v>21200</v>
      </c>
      <c r="H12" s="28">
        <f>'[1]12'!$AL$13</f>
        <v>20880</v>
      </c>
      <c r="I12" s="26"/>
      <c r="J12" s="26"/>
      <c r="K12" s="26"/>
      <c r="L12" s="26"/>
      <c r="M12" s="26"/>
      <c r="N12" s="26"/>
      <c r="O12" s="26"/>
      <c r="P12" s="26"/>
      <c r="Q12" s="26">
        <v>320</v>
      </c>
      <c r="R12" s="26"/>
      <c r="S12" s="26"/>
      <c r="T12" s="26"/>
      <c r="U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8">
        <f t="shared" si="0"/>
        <v>21200</v>
      </c>
      <c r="AN12" s="59">
        <f>AM12-G12</f>
        <v>0</v>
      </c>
    </row>
    <row r="13" spans="1:40">
      <c r="A13" s="29" t="s">
        <v>17</v>
      </c>
      <c r="B13" s="29" t="s">
        <v>18</v>
      </c>
      <c r="C13" s="31" t="s">
        <v>21</v>
      </c>
      <c r="D13" s="31"/>
      <c r="E13" s="31">
        <v>20231027007</v>
      </c>
      <c r="F13" s="31">
        <v>30231101007</v>
      </c>
      <c r="G13" s="62">
        <v>16500</v>
      </c>
      <c r="H13" s="28">
        <f>'[1]12'!$AL$14</f>
        <v>3204</v>
      </c>
      <c r="I13" s="26"/>
      <c r="J13" s="26"/>
      <c r="K13" s="26"/>
      <c r="L13" s="26"/>
      <c r="M13" s="26"/>
      <c r="N13" s="26"/>
      <c r="O13" s="26"/>
      <c r="P13" s="26"/>
      <c r="Q13" s="26">
        <v>4317</v>
      </c>
      <c r="R13" s="26"/>
      <c r="S13" s="26"/>
      <c r="T13" s="26">
        <v>3600</v>
      </c>
      <c r="V13" s="26"/>
      <c r="W13" s="26"/>
      <c r="X13" s="26"/>
      <c r="Y13" s="26"/>
      <c r="Z13" s="26">
        <v>5379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8">
        <f t="shared" si="0"/>
        <v>16500</v>
      </c>
      <c r="AN13" s="59">
        <f>AM13-G13</f>
        <v>0</v>
      </c>
    </row>
    <row r="14" spans="1:40">
      <c r="A14" s="26" t="s">
        <v>22</v>
      </c>
      <c r="B14" s="26" t="s">
        <v>23</v>
      </c>
      <c r="C14" s="26" t="s">
        <v>24</v>
      </c>
      <c r="D14" s="26"/>
      <c r="E14" s="34">
        <v>20231109001</v>
      </c>
      <c r="F14" s="34">
        <v>20231120017</v>
      </c>
      <c r="G14" s="64">
        <v>171000</v>
      </c>
      <c r="H14" s="26">
        <f>'[1]12'!$AL$15</f>
        <v>15871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>
        <v>8773</v>
      </c>
      <c r="AC14" s="26"/>
      <c r="AD14" s="26">
        <v>13408</v>
      </c>
      <c r="AE14" s="26"/>
      <c r="AF14" s="26"/>
      <c r="AG14" s="26"/>
      <c r="AH14" s="26"/>
      <c r="AI14" s="26"/>
      <c r="AJ14" s="26"/>
      <c r="AK14" s="26">
        <v>8100</v>
      </c>
      <c r="AL14" s="26"/>
      <c r="AM14" s="28">
        <f t="shared" si="0"/>
        <v>46152</v>
      </c>
      <c r="AN14" s="58">
        <f t="shared" ref="AN14:AN40" si="1">AM14-G14</f>
        <v>-124848</v>
      </c>
    </row>
    <row r="15" spans="1:40" s="10" customFormat="1">
      <c r="A15" s="29" t="s">
        <v>17</v>
      </c>
      <c r="B15" s="29" t="s">
        <v>25</v>
      </c>
      <c r="C15" s="29" t="s">
        <v>26</v>
      </c>
      <c r="D15" s="29"/>
      <c r="E15" s="31">
        <v>20231127001</v>
      </c>
      <c r="F15" s="31">
        <v>20231127047</v>
      </c>
      <c r="G15" s="62">
        <v>4200</v>
      </c>
      <c r="H15" s="42">
        <f>'[1]12'!$AL$16</f>
        <v>309</v>
      </c>
      <c r="I15" s="34"/>
      <c r="J15" s="34"/>
      <c r="K15" s="34"/>
      <c r="L15" s="34"/>
      <c r="M15" s="34">
        <v>3891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28">
        <f t="shared" si="0"/>
        <v>4200</v>
      </c>
      <c r="AN15" s="59">
        <f t="shared" si="1"/>
        <v>0</v>
      </c>
    </row>
    <row r="16" spans="1:40">
      <c r="A16" s="29" t="s">
        <v>17</v>
      </c>
      <c r="B16" s="29" t="s">
        <v>18</v>
      </c>
      <c r="C16" s="31" t="s">
        <v>20</v>
      </c>
      <c r="D16" s="31"/>
      <c r="E16" s="31">
        <v>20231127004</v>
      </c>
      <c r="F16" s="31">
        <v>20231127050</v>
      </c>
      <c r="G16" s="62">
        <v>7200</v>
      </c>
      <c r="H16" s="28">
        <v>0</v>
      </c>
      <c r="I16" s="26"/>
      <c r="J16" s="26"/>
      <c r="K16" s="26"/>
      <c r="L16" s="26"/>
      <c r="M16" s="26"/>
      <c r="N16" s="26"/>
      <c r="O16" s="26"/>
      <c r="P16" s="26"/>
      <c r="Q16" s="26">
        <v>7200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8">
        <f t="shared" si="0"/>
        <v>7200</v>
      </c>
      <c r="AN16" s="59">
        <f t="shared" si="1"/>
        <v>0</v>
      </c>
    </row>
    <row r="17" spans="1:40">
      <c r="A17" s="29" t="s">
        <v>17</v>
      </c>
      <c r="B17" s="29" t="s">
        <v>18</v>
      </c>
      <c r="C17" s="31" t="s">
        <v>21</v>
      </c>
      <c r="D17" s="31"/>
      <c r="E17" s="31">
        <v>20231127005</v>
      </c>
      <c r="F17" s="31">
        <v>20231127051</v>
      </c>
      <c r="G17" s="62">
        <v>3700</v>
      </c>
      <c r="H17" s="28">
        <v>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>
        <v>3700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8">
        <f t="shared" si="0"/>
        <v>3700</v>
      </c>
      <c r="AN17" s="59">
        <f t="shared" si="1"/>
        <v>0</v>
      </c>
    </row>
    <row r="18" spans="1:40">
      <c r="A18" s="26" t="s">
        <v>27</v>
      </c>
      <c r="B18" s="38" t="s">
        <v>28</v>
      </c>
      <c r="C18" s="38" t="s">
        <v>29</v>
      </c>
      <c r="D18" s="38"/>
      <c r="E18" s="38">
        <v>20231213004</v>
      </c>
      <c r="F18" s="38"/>
      <c r="G18" s="65">
        <v>21000</v>
      </c>
      <c r="H18" s="70">
        <f>'[1]12'!$AL$24</f>
        <v>3765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>
        <v>14643</v>
      </c>
      <c r="T18" s="38"/>
      <c r="U18" s="26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28">
        <f t="shared" si="0"/>
        <v>18408</v>
      </c>
      <c r="AN18" s="58">
        <f t="shared" si="1"/>
        <v>-2592</v>
      </c>
    </row>
    <row r="19" spans="1:40">
      <c r="A19" s="29" t="s">
        <v>17</v>
      </c>
      <c r="B19" s="29" t="s">
        <v>18</v>
      </c>
      <c r="C19" s="31" t="s">
        <v>21</v>
      </c>
      <c r="D19" s="31"/>
      <c r="E19" s="31">
        <v>20231213003</v>
      </c>
      <c r="F19" s="31"/>
      <c r="G19" s="62">
        <v>8600</v>
      </c>
      <c r="H19" s="28">
        <v>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>
        <v>678</v>
      </c>
      <c r="AA19" s="26"/>
      <c r="AB19" s="26"/>
      <c r="AC19" s="26"/>
      <c r="AD19" s="26"/>
      <c r="AE19" s="26">
        <v>6994</v>
      </c>
      <c r="AF19" s="26"/>
      <c r="AG19" s="26"/>
      <c r="AH19" s="26">
        <v>928</v>
      </c>
      <c r="AI19" s="26"/>
      <c r="AJ19" s="26"/>
      <c r="AK19" s="26"/>
      <c r="AL19" s="26"/>
      <c r="AM19" s="28">
        <f t="shared" si="0"/>
        <v>8600</v>
      </c>
      <c r="AN19" s="59">
        <f t="shared" si="1"/>
        <v>0</v>
      </c>
    </row>
    <row r="20" spans="1:40">
      <c r="A20" s="29" t="s">
        <v>11</v>
      </c>
      <c r="B20" s="31" t="s">
        <v>12</v>
      </c>
      <c r="C20" s="31" t="s">
        <v>13</v>
      </c>
      <c r="D20" s="31"/>
      <c r="E20" s="31">
        <v>20231219001</v>
      </c>
      <c r="F20" s="31"/>
      <c r="G20" s="62">
        <v>50000</v>
      </c>
      <c r="H20" s="28">
        <v>0</v>
      </c>
      <c r="I20" s="26"/>
      <c r="J20" s="26"/>
      <c r="K20" s="26"/>
      <c r="L20" s="26"/>
      <c r="M20" s="26">
        <v>7100</v>
      </c>
      <c r="N20" s="26"/>
      <c r="O20" s="26"/>
      <c r="P20" s="26"/>
      <c r="Q20" s="26"/>
      <c r="R20" s="26">
        <v>20293</v>
      </c>
      <c r="S20" s="26"/>
      <c r="T20" s="26"/>
      <c r="U20" s="26">
        <v>10000</v>
      </c>
      <c r="V20" s="26"/>
      <c r="W20" s="26">
        <v>12607</v>
      </c>
      <c r="X20" s="26"/>
      <c r="Y20" s="26"/>
      <c r="Z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8">
        <f t="shared" si="0"/>
        <v>50000</v>
      </c>
      <c r="AN20" s="59">
        <f t="shared" si="1"/>
        <v>0</v>
      </c>
    </row>
    <row r="21" spans="1:40">
      <c r="A21" s="29" t="s">
        <v>11</v>
      </c>
      <c r="B21" s="31" t="s">
        <v>12</v>
      </c>
      <c r="C21" s="31" t="s">
        <v>13</v>
      </c>
      <c r="D21" s="31"/>
      <c r="E21" s="31">
        <v>20240103027</v>
      </c>
      <c r="F21" s="31"/>
      <c r="G21" s="62">
        <v>75200</v>
      </c>
      <c r="H21" s="28">
        <v>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>
        <v>7013</v>
      </c>
      <c r="X21" s="26"/>
      <c r="Y21" s="26"/>
      <c r="Z21" s="26"/>
      <c r="AA21" s="26">
        <v>28671</v>
      </c>
      <c r="AB21" s="26"/>
      <c r="AC21" s="26"/>
      <c r="AD21" s="26"/>
      <c r="AE21" s="26"/>
      <c r="AF21" s="26"/>
      <c r="AG21" s="26">
        <f>3000+8000+12727</f>
        <v>23727</v>
      </c>
      <c r="AH21" s="26"/>
      <c r="AI21" s="26"/>
      <c r="AJ21" s="26"/>
      <c r="AK21" s="26">
        <v>6846</v>
      </c>
      <c r="AL21" s="26">
        <v>8943</v>
      </c>
      <c r="AM21" s="28">
        <f t="shared" si="0"/>
        <v>75200</v>
      </c>
      <c r="AN21" s="59">
        <f t="shared" si="1"/>
        <v>0</v>
      </c>
    </row>
    <row r="22" spans="1:40">
      <c r="A22" s="33" t="s">
        <v>17</v>
      </c>
      <c r="B22" s="33" t="s">
        <v>18</v>
      </c>
      <c r="C22" s="26" t="s">
        <v>19</v>
      </c>
      <c r="D22" s="26"/>
      <c r="E22" s="34">
        <v>20240103031</v>
      </c>
      <c r="F22" s="34"/>
      <c r="G22" s="64">
        <v>27200</v>
      </c>
      <c r="H22" s="28">
        <v>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8">
        <f t="shared" si="0"/>
        <v>0</v>
      </c>
      <c r="AN22" s="58">
        <f t="shared" si="1"/>
        <v>-27200</v>
      </c>
    </row>
    <row r="23" spans="1:40">
      <c r="A23" s="33" t="s">
        <v>17</v>
      </c>
      <c r="B23" s="33" t="s">
        <v>18</v>
      </c>
      <c r="C23" s="26" t="s">
        <v>21</v>
      </c>
      <c r="D23" s="26"/>
      <c r="E23" s="34">
        <v>20240103032</v>
      </c>
      <c r="F23" s="34"/>
      <c r="G23" s="64">
        <v>11000</v>
      </c>
      <c r="H23" s="28">
        <v>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>
        <v>6883</v>
      </c>
      <c r="AI23" s="26"/>
      <c r="AJ23" s="26"/>
      <c r="AK23" s="26"/>
      <c r="AL23" s="26"/>
      <c r="AM23" s="28">
        <f t="shared" si="0"/>
        <v>6883</v>
      </c>
      <c r="AN23" s="58">
        <f t="shared" si="1"/>
        <v>-4117</v>
      </c>
    </row>
    <row r="24" spans="1:40">
      <c r="A24" s="26" t="s">
        <v>30</v>
      </c>
      <c r="B24" s="26" t="s">
        <v>31</v>
      </c>
      <c r="C24" s="26" t="s">
        <v>32</v>
      </c>
      <c r="D24" s="26"/>
      <c r="E24" s="26">
        <v>20240103028</v>
      </c>
      <c r="F24" s="26"/>
      <c r="G24" s="64">
        <v>36000</v>
      </c>
      <c r="H24" s="28">
        <v>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>
        <v>3385</v>
      </c>
      <c r="AL24" s="26"/>
      <c r="AM24" s="28">
        <f t="shared" si="0"/>
        <v>3385</v>
      </c>
      <c r="AN24" s="58">
        <f t="shared" si="1"/>
        <v>-32615</v>
      </c>
    </row>
    <row r="25" spans="1:40">
      <c r="A25" s="26" t="s">
        <v>33</v>
      </c>
      <c r="B25" s="26"/>
      <c r="C25" s="26" t="s">
        <v>34</v>
      </c>
      <c r="D25" s="26"/>
      <c r="E25" s="26">
        <v>20240103033</v>
      </c>
      <c r="F25" s="26"/>
      <c r="G25" s="64">
        <v>5000</v>
      </c>
      <c r="H25" s="28">
        <v>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8">
        <f t="shared" si="0"/>
        <v>0</v>
      </c>
      <c r="AN25" s="58">
        <f t="shared" si="1"/>
        <v>-5000</v>
      </c>
    </row>
    <row r="26" spans="1:40">
      <c r="A26" s="37" t="s">
        <v>11</v>
      </c>
      <c r="B26" s="26" t="s">
        <v>12</v>
      </c>
      <c r="C26" s="34" t="s">
        <v>13</v>
      </c>
      <c r="D26" s="34"/>
      <c r="E26" s="34">
        <v>20240108003</v>
      </c>
      <c r="F26" s="34"/>
      <c r="G26" s="64">
        <v>100000</v>
      </c>
      <c r="H26" s="28">
        <v>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>
        <f>57+16205</f>
        <v>16262</v>
      </c>
      <c r="AM26" s="28">
        <f t="shared" si="0"/>
        <v>16262</v>
      </c>
      <c r="AN26" s="58">
        <f t="shared" si="1"/>
        <v>-83738</v>
      </c>
    </row>
    <row r="27" spans="1:40">
      <c r="A27" s="26" t="s">
        <v>27</v>
      </c>
      <c r="B27" s="38" t="s">
        <v>28</v>
      </c>
      <c r="C27" s="38" t="s">
        <v>29</v>
      </c>
      <c r="D27" s="38"/>
      <c r="E27" s="38">
        <v>20240111009</v>
      </c>
      <c r="F27" s="38"/>
      <c r="G27" s="65">
        <v>10000</v>
      </c>
      <c r="H27" s="28">
        <v>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28">
        <f t="shared" si="0"/>
        <v>0</v>
      </c>
      <c r="AN27" s="58">
        <f t="shared" si="1"/>
        <v>-10000</v>
      </c>
    </row>
    <row r="28" spans="1:40">
      <c r="A28" s="33" t="s">
        <v>14</v>
      </c>
      <c r="B28" s="33" t="s">
        <v>15</v>
      </c>
      <c r="C28" s="33" t="s">
        <v>16</v>
      </c>
      <c r="D28" s="33"/>
      <c r="E28" s="33">
        <v>20240111008</v>
      </c>
      <c r="F28" s="33"/>
      <c r="G28" s="65">
        <v>40000</v>
      </c>
      <c r="H28" s="28">
        <v>0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>
        <v>7223</v>
      </c>
      <c r="AJ28" s="38"/>
      <c r="AK28" s="38"/>
      <c r="AL28" s="38"/>
      <c r="AM28" s="28">
        <f t="shared" si="0"/>
        <v>7223</v>
      </c>
      <c r="AN28" s="58">
        <f t="shared" si="1"/>
        <v>-32777</v>
      </c>
    </row>
    <row r="29" spans="1:40">
      <c r="A29" s="33" t="s">
        <v>35</v>
      </c>
      <c r="B29" s="33" t="s">
        <v>36</v>
      </c>
      <c r="C29" s="26" t="s">
        <v>37</v>
      </c>
      <c r="D29" s="26"/>
      <c r="E29" s="34">
        <v>20240111001</v>
      </c>
      <c r="F29" s="34"/>
      <c r="G29" s="64">
        <v>3000</v>
      </c>
      <c r="H29" s="28">
        <v>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8">
        <f t="shared" si="0"/>
        <v>0</v>
      </c>
      <c r="AN29" s="58">
        <f t="shared" si="1"/>
        <v>-3000</v>
      </c>
    </row>
    <row r="30" spans="1:40">
      <c r="A30" s="37" t="s">
        <v>11</v>
      </c>
      <c r="B30" s="26" t="s">
        <v>12</v>
      </c>
      <c r="C30" s="34" t="s">
        <v>13</v>
      </c>
      <c r="D30" s="34"/>
      <c r="E30" s="34">
        <v>20240115001</v>
      </c>
      <c r="F30" s="34"/>
      <c r="G30" s="64">
        <v>100000</v>
      </c>
      <c r="H30" s="28">
        <v>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8">
        <f t="shared" si="0"/>
        <v>0</v>
      </c>
      <c r="AN30" s="58">
        <f t="shared" si="1"/>
        <v>-100000</v>
      </c>
    </row>
    <row r="31" spans="1:40">
      <c r="A31" s="33" t="s">
        <v>35</v>
      </c>
      <c r="B31" s="33" t="s">
        <v>36</v>
      </c>
      <c r="C31" s="26" t="s">
        <v>38</v>
      </c>
      <c r="D31" s="26"/>
      <c r="E31" s="34">
        <v>20240118012</v>
      </c>
      <c r="F31" s="34"/>
      <c r="G31" s="64">
        <v>14100</v>
      </c>
      <c r="H31" s="28">
        <v>0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8">
        <f t="shared" si="0"/>
        <v>0</v>
      </c>
      <c r="AN31" s="58">
        <f t="shared" si="1"/>
        <v>-14100</v>
      </c>
    </row>
    <row r="32" spans="1:40">
      <c r="A32" s="26" t="s">
        <v>22</v>
      </c>
      <c r="B32" s="26" t="s">
        <v>23</v>
      </c>
      <c r="C32" s="26" t="s">
        <v>24</v>
      </c>
      <c r="D32" s="26"/>
      <c r="E32" s="34">
        <v>20240122002</v>
      </c>
      <c r="F32" s="34"/>
      <c r="G32" s="64">
        <v>50000</v>
      </c>
      <c r="H32" s="28">
        <v>0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8">
        <f t="shared" si="0"/>
        <v>0</v>
      </c>
      <c r="AN32" s="58">
        <f t="shared" si="1"/>
        <v>-50000</v>
      </c>
    </row>
    <row r="33" spans="1:40">
      <c r="A33" s="26" t="s">
        <v>30</v>
      </c>
      <c r="B33" s="26" t="s">
        <v>31</v>
      </c>
      <c r="C33" s="26" t="s">
        <v>32</v>
      </c>
      <c r="D33" s="26"/>
      <c r="E33" s="26">
        <v>20240122001</v>
      </c>
      <c r="F33" s="26"/>
      <c r="G33" s="64">
        <v>75000</v>
      </c>
      <c r="H33" s="28">
        <v>0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8">
        <f t="shared" si="0"/>
        <v>0</v>
      </c>
      <c r="AN33" s="58">
        <f t="shared" si="1"/>
        <v>-75000</v>
      </c>
    </row>
    <row r="34" spans="1:40">
      <c r="A34" s="33" t="s">
        <v>17</v>
      </c>
      <c r="B34" s="33" t="s">
        <v>18</v>
      </c>
      <c r="C34" s="26" t="s">
        <v>19</v>
      </c>
      <c r="D34" s="26"/>
      <c r="E34" s="34">
        <v>20240124002</v>
      </c>
      <c r="F34" s="34"/>
      <c r="G34" s="64">
        <v>10000</v>
      </c>
      <c r="H34" s="28">
        <v>0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8">
        <f t="shared" si="0"/>
        <v>0</v>
      </c>
      <c r="AN34" s="58">
        <f t="shared" si="1"/>
        <v>-10000</v>
      </c>
    </row>
    <row r="35" spans="1:40">
      <c r="A35" s="33" t="s">
        <v>17</v>
      </c>
      <c r="B35" s="33" t="s">
        <v>18</v>
      </c>
      <c r="C35" s="26" t="s">
        <v>20</v>
      </c>
      <c r="D35" s="26"/>
      <c r="E35" s="34">
        <v>20240124003</v>
      </c>
      <c r="F35" s="34"/>
      <c r="G35" s="64">
        <v>5000</v>
      </c>
      <c r="H35" s="28">
        <v>0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8">
        <f t="shared" si="0"/>
        <v>0</v>
      </c>
      <c r="AN35" s="58">
        <f t="shared" si="1"/>
        <v>-5000</v>
      </c>
    </row>
    <row r="36" spans="1:40">
      <c r="A36" s="33" t="s">
        <v>35</v>
      </c>
      <c r="B36" s="33" t="s">
        <v>36</v>
      </c>
      <c r="C36" s="26" t="s">
        <v>39</v>
      </c>
      <c r="D36" s="26"/>
      <c r="E36" s="34">
        <v>20240124004</v>
      </c>
      <c r="F36" s="34"/>
      <c r="G36" s="64">
        <v>5000</v>
      </c>
      <c r="H36" s="28">
        <v>0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8">
        <f t="shared" si="0"/>
        <v>0</v>
      </c>
      <c r="AN36" s="58">
        <f t="shared" si="1"/>
        <v>-5000</v>
      </c>
    </row>
    <row r="37" spans="1:40">
      <c r="A37" s="33" t="s">
        <v>35</v>
      </c>
      <c r="B37" s="33" t="s">
        <v>36</v>
      </c>
      <c r="C37" s="26" t="s">
        <v>40</v>
      </c>
      <c r="D37" s="26"/>
      <c r="E37" s="34">
        <v>20240124005</v>
      </c>
      <c r="F37" s="34"/>
      <c r="G37" s="64">
        <v>5000</v>
      </c>
      <c r="H37" s="28">
        <v>0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8">
        <f t="shared" si="0"/>
        <v>0</v>
      </c>
      <c r="AN37" s="58">
        <f t="shared" si="1"/>
        <v>-5000</v>
      </c>
    </row>
    <row r="38" spans="1:40">
      <c r="A38" s="33" t="s">
        <v>17</v>
      </c>
      <c r="B38" s="33" t="s">
        <v>18</v>
      </c>
      <c r="C38" s="26" t="s">
        <v>21</v>
      </c>
      <c r="D38" s="26"/>
      <c r="E38" s="34">
        <v>20240124006</v>
      </c>
      <c r="F38" s="34"/>
      <c r="G38" s="64">
        <v>5000</v>
      </c>
      <c r="H38" s="28">
        <v>0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8">
        <f t="shared" si="0"/>
        <v>0</v>
      </c>
      <c r="AN38" s="58">
        <f t="shared" si="1"/>
        <v>-5000</v>
      </c>
    </row>
    <row r="39" spans="1:40">
      <c r="A39" s="26" t="s">
        <v>41</v>
      </c>
      <c r="B39" s="26" t="s">
        <v>42</v>
      </c>
      <c r="C39" s="26" t="s">
        <v>43</v>
      </c>
      <c r="D39" s="26"/>
      <c r="E39" s="26">
        <v>20240130001</v>
      </c>
      <c r="F39" s="34"/>
      <c r="G39" s="64">
        <v>100000</v>
      </c>
      <c r="H39" s="28">
        <v>0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8">
        <f t="shared" si="0"/>
        <v>0</v>
      </c>
      <c r="AN39" s="58">
        <f t="shared" si="1"/>
        <v>-100000</v>
      </c>
    </row>
    <row r="40" spans="1:40">
      <c r="A40" s="33" t="s">
        <v>17</v>
      </c>
      <c r="B40" s="33" t="s">
        <v>18</v>
      </c>
      <c r="C40" s="26" t="s">
        <v>44</v>
      </c>
      <c r="D40" s="26"/>
      <c r="E40" s="34">
        <v>20240130025</v>
      </c>
      <c r="F40" s="34"/>
      <c r="G40" s="64">
        <v>5855</v>
      </c>
      <c r="H40" s="28">
        <v>0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8">
        <f t="shared" si="0"/>
        <v>0</v>
      </c>
      <c r="AN40" s="58">
        <f t="shared" si="1"/>
        <v>-5855</v>
      </c>
    </row>
    <row r="44" spans="1:40">
      <c r="B44" s="1" t="s">
        <v>45</v>
      </c>
      <c r="C44" s="46">
        <f>SUM(I9:AL762)</f>
        <v>260209</v>
      </c>
      <c r="D44" s="46"/>
    </row>
    <row r="45" spans="1:40">
      <c r="E45" s="47"/>
    </row>
  </sheetData>
  <autoFilter ref="A7:G44"/>
  <mergeCells count="11">
    <mergeCell ref="AM7:AM8"/>
    <mergeCell ref="AN7:AN8"/>
    <mergeCell ref="A1:AN6"/>
    <mergeCell ref="H7:AL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workbookViewId="0">
      <pane xSplit="7" ySplit="8" topLeftCell="AI9" activePane="bottomRight" state="frozen"/>
      <selection pane="topRight"/>
      <selection pane="bottomLeft"/>
      <selection pane="bottomRight" activeCell="AB19" sqref="AB19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1" width="9" style="2"/>
    <col min="12" max="12" width="9" style="61"/>
    <col min="13" max="15" width="9" style="2"/>
    <col min="16" max="19" width="9" style="61"/>
    <col min="20" max="21" width="9" style="2"/>
    <col min="22" max="22" width="9" style="61"/>
    <col min="23" max="25" width="9" style="2"/>
    <col min="26" max="26" width="9" style="61"/>
    <col min="27" max="32" width="9" style="2"/>
    <col min="33" max="33" width="9" style="61"/>
    <col min="34" max="38" width="9" style="2"/>
    <col min="39" max="39" width="13" style="2" customWidth="1"/>
    <col min="40" max="40" width="13.7109375" style="2" customWidth="1"/>
    <col min="41" max="16384" width="9" style="2"/>
  </cols>
  <sheetData>
    <row r="1" spans="1:40" ht="15" customHeight="1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9"/>
      <c r="M1" s="73"/>
      <c r="N1" s="73"/>
      <c r="O1" s="73"/>
      <c r="P1" s="79"/>
      <c r="Q1" s="79"/>
      <c r="R1" s="79"/>
      <c r="S1" s="79"/>
      <c r="T1" s="73"/>
      <c r="U1" s="73"/>
      <c r="V1" s="79"/>
      <c r="W1" s="73"/>
      <c r="X1" s="73"/>
      <c r="Y1" s="73"/>
      <c r="Z1" s="79"/>
      <c r="AA1" s="73"/>
      <c r="AB1" s="73"/>
      <c r="AC1" s="73"/>
      <c r="AD1" s="73"/>
      <c r="AE1" s="73"/>
      <c r="AF1" s="73"/>
      <c r="AG1" s="79"/>
      <c r="AH1" s="73"/>
      <c r="AI1" s="73"/>
      <c r="AJ1" s="73"/>
      <c r="AK1" s="73"/>
      <c r="AL1" s="73"/>
      <c r="AM1" s="73"/>
      <c r="AN1" s="73"/>
    </row>
    <row r="2" spans="1:40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9"/>
      <c r="M2" s="73"/>
      <c r="N2" s="73"/>
      <c r="O2" s="73"/>
      <c r="P2" s="79"/>
      <c r="Q2" s="79"/>
      <c r="R2" s="79"/>
      <c r="S2" s="79"/>
      <c r="T2" s="73"/>
      <c r="U2" s="73"/>
      <c r="V2" s="79"/>
      <c r="W2" s="73"/>
      <c r="X2" s="73"/>
      <c r="Y2" s="73"/>
      <c r="Z2" s="79"/>
      <c r="AA2" s="73"/>
      <c r="AB2" s="73"/>
      <c r="AC2" s="73"/>
      <c r="AD2" s="73"/>
      <c r="AE2" s="73"/>
      <c r="AF2" s="73"/>
      <c r="AG2" s="79"/>
      <c r="AH2" s="73"/>
      <c r="AI2" s="73"/>
      <c r="AJ2" s="73"/>
      <c r="AK2" s="73"/>
      <c r="AL2" s="73"/>
      <c r="AM2" s="73"/>
      <c r="AN2" s="73"/>
    </row>
    <row r="3" spans="1:40" ht="1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9"/>
      <c r="M3" s="73"/>
      <c r="N3" s="73"/>
      <c r="O3" s="73"/>
      <c r="P3" s="79"/>
      <c r="Q3" s="79"/>
      <c r="R3" s="79"/>
      <c r="S3" s="79"/>
      <c r="T3" s="73"/>
      <c r="U3" s="73"/>
      <c r="V3" s="79"/>
      <c r="W3" s="73"/>
      <c r="X3" s="73"/>
      <c r="Y3" s="73"/>
      <c r="Z3" s="79"/>
      <c r="AA3" s="73"/>
      <c r="AB3" s="73"/>
      <c r="AC3" s="73"/>
      <c r="AD3" s="73"/>
      <c r="AE3" s="73"/>
      <c r="AF3" s="73"/>
      <c r="AG3" s="79"/>
      <c r="AH3" s="73"/>
      <c r="AI3" s="73"/>
      <c r="AJ3" s="73"/>
      <c r="AK3" s="73"/>
      <c r="AL3" s="73"/>
      <c r="AM3" s="73"/>
      <c r="AN3" s="73"/>
    </row>
    <row r="4" spans="1:40" ht="1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9"/>
      <c r="M4" s="73"/>
      <c r="N4" s="73"/>
      <c r="O4" s="73"/>
      <c r="P4" s="79"/>
      <c r="Q4" s="79"/>
      <c r="R4" s="79"/>
      <c r="S4" s="79"/>
      <c r="T4" s="73"/>
      <c r="U4" s="73"/>
      <c r="V4" s="79"/>
      <c r="W4" s="73"/>
      <c r="X4" s="73"/>
      <c r="Y4" s="73"/>
      <c r="Z4" s="79"/>
      <c r="AA4" s="73"/>
      <c r="AB4" s="73"/>
      <c r="AC4" s="73"/>
      <c r="AD4" s="73"/>
      <c r="AE4" s="73"/>
      <c r="AF4" s="73"/>
      <c r="AG4" s="79"/>
      <c r="AH4" s="73"/>
      <c r="AI4" s="73"/>
      <c r="AJ4" s="73"/>
      <c r="AK4" s="73"/>
      <c r="AL4" s="73"/>
      <c r="AM4" s="73"/>
      <c r="AN4" s="73"/>
    </row>
    <row r="5" spans="1:40" ht="1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9"/>
      <c r="M5" s="73"/>
      <c r="N5" s="73"/>
      <c r="O5" s="73"/>
      <c r="P5" s="79"/>
      <c r="Q5" s="79"/>
      <c r="R5" s="79"/>
      <c r="S5" s="79"/>
      <c r="T5" s="73"/>
      <c r="U5" s="73"/>
      <c r="V5" s="79"/>
      <c r="W5" s="73"/>
      <c r="X5" s="73"/>
      <c r="Y5" s="73"/>
      <c r="Z5" s="79"/>
      <c r="AA5" s="73"/>
      <c r="AB5" s="73"/>
      <c r="AC5" s="73"/>
      <c r="AD5" s="73"/>
      <c r="AE5" s="73"/>
      <c r="AF5" s="73"/>
      <c r="AG5" s="79"/>
      <c r="AH5" s="73"/>
      <c r="AI5" s="73"/>
      <c r="AJ5" s="73"/>
      <c r="AK5" s="73"/>
      <c r="AL5" s="73"/>
      <c r="AM5" s="73"/>
      <c r="AN5" s="73"/>
    </row>
    <row r="6" spans="1:40" ht="15" customHeight="1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9"/>
      <c r="M6" s="73"/>
      <c r="N6" s="73"/>
      <c r="O6" s="73"/>
      <c r="P6" s="79"/>
      <c r="Q6" s="79"/>
      <c r="R6" s="79"/>
      <c r="S6" s="79"/>
      <c r="T6" s="73"/>
      <c r="U6" s="73"/>
      <c r="V6" s="79"/>
      <c r="W6" s="73"/>
      <c r="X6" s="73"/>
      <c r="Y6" s="73"/>
      <c r="Z6" s="79"/>
      <c r="AA6" s="73"/>
      <c r="AB6" s="73"/>
      <c r="AC6" s="73"/>
      <c r="AD6" s="73"/>
      <c r="AE6" s="73"/>
      <c r="AF6" s="73"/>
      <c r="AG6" s="79"/>
      <c r="AH6" s="73"/>
      <c r="AI6" s="73"/>
      <c r="AJ6" s="73"/>
      <c r="AK6" s="73"/>
      <c r="AL6" s="73"/>
      <c r="AM6" s="73"/>
      <c r="AN6" s="73"/>
    </row>
    <row r="7" spans="1:40" ht="15" customHeight="1">
      <c r="A7" s="77" t="s">
        <v>1</v>
      </c>
      <c r="B7" s="77" t="s">
        <v>2</v>
      </c>
      <c r="C7" s="71" t="s">
        <v>3</v>
      </c>
      <c r="D7" s="71" t="s">
        <v>47</v>
      </c>
      <c r="E7" s="77" t="s">
        <v>5</v>
      </c>
      <c r="F7" s="77" t="s">
        <v>6</v>
      </c>
      <c r="G7" s="77" t="s">
        <v>7</v>
      </c>
      <c r="H7" s="74" t="s">
        <v>8</v>
      </c>
      <c r="I7" s="75"/>
      <c r="J7" s="75"/>
      <c r="K7" s="75"/>
      <c r="L7" s="80"/>
      <c r="M7" s="75"/>
      <c r="N7" s="75"/>
      <c r="O7" s="75"/>
      <c r="P7" s="80"/>
      <c r="Q7" s="80"/>
      <c r="R7" s="80"/>
      <c r="S7" s="80"/>
      <c r="T7" s="75"/>
      <c r="U7" s="75"/>
      <c r="V7" s="80"/>
      <c r="W7" s="75"/>
      <c r="X7" s="75"/>
      <c r="Y7" s="75"/>
      <c r="Z7" s="80"/>
      <c r="AA7" s="75"/>
      <c r="AB7" s="75"/>
      <c r="AC7" s="75"/>
      <c r="AD7" s="75"/>
      <c r="AE7" s="75"/>
      <c r="AF7" s="75"/>
      <c r="AG7" s="80"/>
      <c r="AH7" s="75"/>
      <c r="AI7" s="75"/>
      <c r="AJ7" s="75"/>
      <c r="AK7" s="75"/>
      <c r="AL7" s="76"/>
      <c r="AM7" s="71" t="s">
        <v>9</v>
      </c>
      <c r="AN7" s="71" t="s">
        <v>10</v>
      </c>
    </row>
    <row r="8" spans="1:40">
      <c r="A8" s="78"/>
      <c r="B8" s="78"/>
      <c r="C8" s="72"/>
      <c r="D8" s="72"/>
      <c r="E8" s="78"/>
      <c r="F8" s="78"/>
      <c r="G8" s="78"/>
      <c r="H8" s="25">
        <v>45322</v>
      </c>
      <c r="I8" s="48">
        <v>45323</v>
      </c>
      <c r="J8" s="48">
        <v>45324</v>
      </c>
      <c r="K8" s="48">
        <v>45325</v>
      </c>
      <c r="L8" s="66">
        <v>45326</v>
      </c>
      <c r="M8" s="48">
        <v>45327</v>
      </c>
      <c r="N8" s="48">
        <v>45328</v>
      </c>
      <c r="O8" s="48">
        <v>45329</v>
      </c>
      <c r="P8" s="66">
        <v>45330</v>
      </c>
      <c r="Q8" s="66">
        <v>45331</v>
      </c>
      <c r="R8" s="66">
        <v>45332</v>
      </c>
      <c r="S8" s="66">
        <v>45333</v>
      </c>
      <c r="T8" s="48">
        <v>45334</v>
      </c>
      <c r="U8" s="48">
        <v>45335</v>
      </c>
      <c r="V8" s="66">
        <v>45336</v>
      </c>
      <c r="W8" s="48">
        <v>45337</v>
      </c>
      <c r="X8" s="48">
        <v>45338</v>
      </c>
      <c r="Y8" s="48">
        <v>45339</v>
      </c>
      <c r="Z8" s="66">
        <v>45340</v>
      </c>
      <c r="AA8" s="48">
        <v>45341</v>
      </c>
      <c r="AB8" s="48">
        <v>45342</v>
      </c>
      <c r="AC8" s="48">
        <v>45343</v>
      </c>
      <c r="AD8" s="48">
        <v>45344</v>
      </c>
      <c r="AE8" s="48">
        <v>45345</v>
      </c>
      <c r="AF8" s="48">
        <v>45346</v>
      </c>
      <c r="AG8" s="66">
        <v>45347</v>
      </c>
      <c r="AH8" s="48">
        <v>45348</v>
      </c>
      <c r="AI8" s="48">
        <v>45349</v>
      </c>
      <c r="AJ8" s="48">
        <v>45350</v>
      </c>
      <c r="AK8" s="48">
        <v>45351</v>
      </c>
      <c r="AL8" s="48">
        <v>45352</v>
      </c>
      <c r="AM8" s="72"/>
      <c r="AN8" s="72"/>
    </row>
    <row r="9" spans="1:40">
      <c r="A9" s="29" t="s">
        <v>17</v>
      </c>
      <c r="B9" s="29" t="s">
        <v>18</v>
      </c>
      <c r="C9" s="31" t="s">
        <v>19</v>
      </c>
      <c r="D9" s="31">
        <v>1.82</v>
      </c>
      <c r="E9" s="31">
        <v>20231027005</v>
      </c>
      <c r="F9" s="31">
        <v>30231101005</v>
      </c>
      <c r="G9" s="62">
        <v>31000</v>
      </c>
      <c r="H9" s="28">
        <f>IFERROR(IF(SUMIF('01'!$E$7:$E$460,E9,'01'!$AM$7:$AM$460)&lt;0,0,SUMIF('01'!$E$7:$E$460,E9,'01'!$AM$7:$AM$460)),0)</f>
        <v>25541</v>
      </c>
      <c r="I9" s="26"/>
      <c r="J9" s="26"/>
      <c r="K9" s="26"/>
      <c r="L9" s="67"/>
      <c r="M9" s="26">
        <v>5459</v>
      </c>
      <c r="N9" s="26"/>
      <c r="O9" s="26"/>
      <c r="P9" s="67"/>
      <c r="Q9" s="67"/>
      <c r="R9" s="67"/>
      <c r="S9" s="67"/>
      <c r="T9" s="26"/>
      <c r="U9" s="26"/>
      <c r="V9" s="67"/>
      <c r="W9" s="26"/>
      <c r="X9" s="26"/>
      <c r="Y9" s="26"/>
      <c r="Z9" s="67"/>
      <c r="AA9" s="26"/>
      <c r="AB9" s="26"/>
      <c r="AC9" s="26"/>
      <c r="AD9" s="26"/>
      <c r="AE9" s="26"/>
      <c r="AF9" s="26"/>
      <c r="AG9" s="67"/>
      <c r="AH9" s="26"/>
      <c r="AI9" s="26"/>
      <c r="AJ9" s="26"/>
      <c r="AK9" s="26"/>
      <c r="AL9" s="26"/>
      <c r="AM9" s="28">
        <f>SUM(H9:AL9)</f>
        <v>31000</v>
      </c>
      <c r="AN9" s="59">
        <f t="shared" ref="AN9:AN31" si="0">AM9-G9</f>
        <v>0</v>
      </c>
    </row>
    <row r="10" spans="1:40">
      <c r="A10" s="31" t="s">
        <v>22</v>
      </c>
      <c r="B10" s="31" t="s">
        <v>23</v>
      </c>
      <c r="C10" s="31" t="s">
        <v>24</v>
      </c>
      <c r="D10" s="31">
        <v>1.59</v>
      </c>
      <c r="E10" s="31">
        <v>20231109001</v>
      </c>
      <c r="F10" s="31">
        <v>20231120017</v>
      </c>
      <c r="G10" s="62">
        <v>171000</v>
      </c>
      <c r="H10" s="28">
        <f>IFERROR(IF(SUMIF('01'!$E$7:$E$460,E10,'01'!$AM$7:$AM$460)&lt;0,0,SUMIF('01'!$E$7:$E$460,E10,'01'!$AM$7:$AM$460)),0)</f>
        <v>46152</v>
      </c>
      <c r="I10" s="26">
        <v>12750</v>
      </c>
      <c r="J10" s="26"/>
      <c r="K10" s="26"/>
      <c r="L10" s="67"/>
      <c r="M10" s="26"/>
      <c r="N10" s="26"/>
      <c r="O10" s="26">
        <v>16221</v>
      </c>
      <c r="P10" s="67"/>
      <c r="Q10" s="67"/>
      <c r="R10" s="67"/>
      <c r="S10" s="67"/>
      <c r="T10" s="26"/>
      <c r="U10" s="26">
        <v>10684</v>
      </c>
      <c r="V10" s="67"/>
      <c r="W10" s="26"/>
      <c r="X10" s="26"/>
      <c r="Y10" s="26"/>
      <c r="Z10" s="67"/>
      <c r="AA10" s="26">
        <v>18480</v>
      </c>
      <c r="AB10" s="26"/>
      <c r="AC10" s="26">
        <v>19743</v>
      </c>
      <c r="AD10" s="26">
        <v>11278</v>
      </c>
      <c r="AE10" s="26"/>
      <c r="AF10" s="26">
        <v>9407</v>
      </c>
      <c r="AG10" s="67"/>
      <c r="AH10" s="26">
        <v>6623</v>
      </c>
      <c r="AI10" s="26">
        <v>6466</v>
      </c>
      <c r="AJ10" s="26">
        <v>13196</v>
      </c>
      <c r="AK10" s="26"/>
      <c r="AL10" s="26"/>
      <c r="AM10" s="28">
        <f>SUM(H10:AL10)</f>
        <v>171000</v>
      </c>
      <c r="AN10" s="59">
        <f t="shared" si="0"/>
        <v>0</v>
      </c>
    </row>
    <row r="11" spans="1:40">
      <c r="A11" s="31" t="s">
        <v>27</v>
      </c>
      <c r="B11" s="36" t="s">
        <v>15</v>
      </c>
      <c r="C11" s="36" t="s">
        <v>29</v>
      </c>
      <c r="D11" s="36">
        <v>1.0900000000000001</v>
      </c>
      <c r="E11" s="36">
        <v>20231213004</v>
      </c>
      <c r="F11" s="36"/>
      <c r="G11" s="63">
        <v>21000</v>
      </c>
      <c r="H11" s="28">
        <f>IFERROR(IF(SUMIF('01'!$E$7:$E$460,E11,'01'!$AM$7:$AM$460)&lt;0,0,SUMIF('01'!$E$7:$E$460,E11,'01'!$AM$7:$AM$460)),0)</f>
        <v>18408</v>
      </c>
      <c r="I11" s="38"/>
      <c r="J11" s="38"/>
      <c r="K11" s="38"/>
      <c r="L11" s="68"/>
      <c r="M11" s="38"/>
      <c r="N11" s="38"/>
      <c r="O11" s="38"/>
      <c r="P11" s="68"/>
      <c r="Q11" s="68"/>
      <c r="R11" s="68"/>
      <c r="S11" s="68"/>
      <c r="T11" s="38"/>
      <c r="U11" s="26"/>
      <c r="V11" s="68"/>
      <c r="W11" s="38">
        <v>2592</v>
      </c>
      <c r="X11" s="38"/>
      <c r="Y11" s="38"/>
      <c r="Z11" s="68"/>
      <c r="AA11" s="38"/>
      <c r="AB11" s="38"/>
      <c r="AC11" s="38"/>
      <c r="AD11" s="38"/>
      <c r="AE11" s="38"/>
      <c r="AF11" s="38"/>
      <c r="AG11" s="68"/>
      <c r="AH11" s="38"/>
      <c r="AI11" s="38"/>
      <c r="AJ11" s="38"/>
      <c r="AK11" s="38"/>
      <c r="AL11" s="38"/>
      <c r="AM11" s="28">
        <f t="shared" ref="AM11:AM31" si="1">SUM(H11:AL11)</f>
        <v>21000</v>
      </c>
      <c r="AN11" s="59">
        <f t="shared" si="0"/>
        <v>0</v>
      </c>
    </row>
    <row r="12" spans="1:40">
      <c r="A12" s="29" t="s">
        <v>17</v>
      </c>
      <c r="B12" s="29" t="s">
        <v>18</v>
      </c>
      <c r="C12" s="31" t="s">
        <v>19</v>
      </c>
      <c r="D12" s="31">
        <v>1.82</v>
      </c>
      <c r="E12" s="31">
        <v>20240103031</v>
      </c>
      <c r="F12" s="31"/>
      <c r="G12" s="62">
        <v>27200</v>
      </c>
      <c r="H12" s="28">
        <f>IFERROR(IF(SUMIF('01'!$E$7:$E$460,E12,'01'!$AM$7:$AM$460)&lt;0,0,SUMIF('01'!$E$7:$E$460,E12,'01'!$AM$7:$AM$460)),0)</f>
        <v>0</v>
      </c>
      <c r="I12" s="26"/>
      <c r="J12" s="26"/>
      <c r="K12" s="26"/>
      <c r="L12" s="67"/>
      <c r="M12" s="26">
        <v>9805</v>
      </c>
      <c r="N12" s="26"/>
      <c r="O12" s="26"/>
      <c r="P12" s="67"/>
      <c r="Q12" s="67"/>
      <c r="R12" s="67"/>
      <c r="S12" s="67"/>
      <c r="T12" s="26"/>
      <c r="U12" s="26">
        <v>5050</v>
      </c>
      <c r="V12" s="67"/>
      <c r="W12" s="26"/>
      <c r="X12" s="26">
        <v>997</v>
      </c>
      <c r="Y12" s="26"/>
      <c r="Z12" s="67"/>
      <c r="AA12" s="26"/>
      <c r="AB12" s="26">
        <v>8121</v>
      </c>
      <c r="AC12" s="26"/>
      <c r="AD12" s="26"/>
      <c r="AE12" s="26">
        <v>3227</v>
      </c>
      <c r="AF12" s="26"/>
      <c r="AG12" s="67"/>
      <c r="AH12" s="26"/>
      <c r="AI12" s="26"/>
      <c r="AJ12" s="26"/>
      <c r="AK12" s="26"/>
      <c r="AL12" s="26"/>
      <c r="AM12" s="28">
        <f t="shared" si="1"/>
        <v>27200</v>
      </c>
      <c r="AN12" s="59">
        <f t="shared" si="0"/>
        <v>0</v>
      </c>
    </row>
    <row r="13" spans="1:40">
      <c r="A13" s="29" t="s">
        <v>17</v>
      </c>
      <c r="B13" s="29" t="s">
        <v>18</v>
      </c>
      <c r="C13" s="31" t="s">
        <v>21</v>
      </c>
      <c r="D13" s="31">
        <v>4.55</v>
      </c>
      <c r="E13" s="31">
        <v>20240103032</v>
      </c>
      <c r="F13" s="31"/>
      <c r="G13" s="62">
        <v>11000</v>
      </c>
      <c r="H13" s="28">
        <f>IFERROR(IF(SUMIF('01'!$E$7:$E$460,E13,'01'!$AM$7:$AM$460)&lt;0,0,SUMIF('01'!$E$7:$E$460,E13,'01'!$AM$7:$AM$460)),0)</f>
        <v>6883</v>
      </c>
      <c r="I13" s="26"/>
      <c r="J13" s="26"/>
      <c r="K13" s="26"/>
      <c r="L13" s="67"/>
      <c r="M13" s="26"/>
      <c r="N13" s="26"/>
      <c r="O13" s="26"/>
      <c r="P13" s="67"/>
      <c r="Q13" s="67"/>
      <c r="R13" s="67"/>
      <c r="S13" s="67"/>
      <c r="T13" s="26"/>
      <c r="U13" s="26">
        <v>202</v>
      </c>
      <c r="V13" s="69"/>
      <c r="W13" s="26"/>
      <c r="X13" s="26"/>
      <c r="Y13" s="26"/>
      <c r="Z13" s="67"/>
      <c r="AA13" s="26"/>
      <c r="AB13" s="26">
        <v>3915</v>
      </c>
      <c r="AC13" s="26"/>
      <c r="AD13" s="26"/>
      <c r="AE13" s="26"/>
      <c r="AF13" s="26"/>
      <c r="AG13" s="67"/>
      <c r="AH13" s="26"/>
      <c r="AI13" s="26"/>
      <c r="AJ13" s="26"/>
      <c r="AK13" s="26"/>
      <c r="AL13" s="26"/>
      <c r="AM13" s="28">
        <f t="shared" si="1"/>
        <v>11000</v>
      </c>
      <c r="AN13" s="59">
        <f t="shared" si="0"/>
        <v>0</v>
      </c>
    </row>
    <row r="14" spans="1:40">
      <c r="A14" s="31" t="s">
        <v>30</v>
      </c>
      <c r="B14" s="31" t="s">
        <v>31</v>
      </c>
      <c r="C14" s="31" t="s">
        <v>32</v>
      </c>
      <c r="D14" s="31">
        <v>1.59</v>
      </c>
      <c r="E14" s="31">
        <v>20240103028</v>
      </c>
      <c r="F14" s="31"/>
      <c r="G14" s="62">
        <v>36000</v>
      </c>
      <c r="H14" s="28">
        <f>IFERROR(IF(SUMIF('01'!$E$7:$E$460,E14,'01'!$AM$7:$AM$460)&lt;0,0,SUMIF('01'!$E$7:$E$460,E14,'01'!$AM$7:$AM$460)),0)</f>
        <v>3385</v>
      </c>
      <c r="I14" s="26"/>
      <c r="J14" s="26"/>
      <c r="K14" s="26">
        <f>9000+6150</f>
        <v>15150</v>
      </c>
      <c r="L14" s="67"/>
      <c r="M14" s="26"/>
      <c r="N14" s="26">
        <v>6042</v>
      </c>
      <c r="O14" s="26">
        <v>7762</v>
      </c>
      <c r="P14" s="67"/>
      <c r="Q14" s="67"/>
      <c r="R14" s="67"/>
      <c r="S14" s="67"/>
      <c r="T14" s="26"/>
      <c r="U14" s="26"/>
      <c r="V14" s="67"/>
      <c r="W14" s="26"/>
      <c r="X14" s="26"/>
      <c r="Y14" s="26">
        <v>3661</v>
      </c>
      <c r="Z14" s="67"/>
      <c r="AA14" s="26"/>
      <c r="AB14" s="26"/>
      <c r="AC14" s="26"/>
      <c r="AD14" s="26"/>
      <c r="AE14" s="26"/>
      <c r="AF14" s="26"/>
      <c r="AG14" s="67"/>
      <c r="AH14" s="26"/>
      <c r="AI14" s="26"/>
      <c r="AJ14" s="26"/>
      <c r="AK14" s="26"/>
      <c r="AL14" s="26"/>
      <c r="AM14" s="28">
        <f t="shared" si="1"/>
        <v>36000</v>
      </c>
      <c r="AN14" s="59">
        <f t="shared" si="0"/>
        <v>0</v>
      </c>
    </row>
    <row r="15" spans="1:40">
      <c r="A15" s="26" t="s">
        <v>33</v>
      </c>
      <c r="B15" s="26"/>
      <c r="C15" s="26" t="s">
        <v>34</v>
      </c>
      <c r="D15" s="26">
        <v>1.4750000000000001</v>
      </c>
      <c r="E15" s="26">
        <v>20240103033</v>
      </c>
      <c r="F15" s="26"/>
      <c r="G15" s="64">
        <v>5000</v>
      </c>
      <c r="H15" s="28">
        <f>IFERROR(IF(SUMIF('01'!$E$7:$E$460,E15,'01'!$AM$7:$AM$460)&lt;0,0,SUMIF('01'!$E$7:$E$460,E15,'01'!$AM$7:$AM$460)),0)</f>
        <v>0</v>
      </c>
      <c r="I15" s="26"/>
      <c r="J15" s="26"/>
      <c r="K15" s="26"/>
      <c r="L15" s="67"/>
      <c r="M15" s="26"/>
      <c r="N15" s="26"/>
      <c r="O15" s="26"/>
      <c r="P15" s="67"/>
      <c r="Q15" s="67"/>
      <c r="R15" s="67"/>
      <c r="S15" s="67"/>
      <c r="T15" s="26"/>
      <c r="U15" s="26"/>
      <c r="V15" s="67"/>
      <c r="W15" s="26"/>
      <c r="X15" s="26"/>
      <c r="Y15" s="26"/>
      <c r="Z15" s="67"/>
      <c r="AA15" s="26"/>
      <c r="AB15" s="26"/>
      <c r="AC15" s="26"/>
      <c r="AD15" s="26"/>
      <c r="AE15" s="26"/>
      <c r="AF15" s="26"/>
      <c r="AG15" s="67"/>
      <c r="AH15" s="26"/>
      <c r="AI15" s="26"/>
      <c r="AJ15" s="26"/>
      <c r="AK15" s="26"/>
      <c r="AL15" s="26"/>
      <c r="AM15" s="28">
        <f t="shared" si="1"/>
        <v>0</v>
      </c>
      <c r="AN15" s="58">
        <f t="shared" si="0"/>
        <v>-5000</v>
      </c>
    </row>
    <row r="16" spans="1:40">
      <c r="A16" s="29" t="s">
        <v>11</v>
      </c>
      <c r="B16" s="31" t="s">
        <v>12</v>
      </c>
      <c r="C16" s="31" t="s">
        <v>13</v>
      </c>
      <c r="D16" s="31">
        <v>1.2749999999999999</v>
      </c>
      <c r="E16" s="31">
        <v>20240108003</v>
      </c>
      <c r="F16" s="31"/>
      <c r="G16" s="62">
        <v>100000</v>
      </c>
      <c r="H16" s="28">
        <f>IFERROR(IF(SUMIF('01'!$E$7:$E$460,E16,'01'!$AM$7:$AM$460)&lt;0,0,SUMIF('01'!$E$7:$E$460,E16,'01'!$AM$7:$AM$460)),0)</f>
        <v>16262</v>
      </c>
      <c r="I16" s="26"/>
      <c r="J16" s="26">
        <f>5800+6000+9632+5646</f>
        <v>27078</v>
      </c>
      <c r="K16" s="26"/>
      <c r="L16" s="67"/>
      <c r="M16" s="26"/>
      <c r="N16" s="26">
        <v>20283</v>
      </c>
      <c r="O16" s="26"/>
      <c r="P16" s="67"/>
      <c r="Q16" s="67"/>
      <c r="R16" s="67"/>
      <c r="S16" s="67"/>
      <c r="T16" s="26">
        <v>13399</v>
      </c>
      <c r="U16" s="26"/>
      <c r="V16" s="67"/>
      <c r="W16" s="26"/>
      <c r="X16" s="26">
        <v>8054</v>
      </c>
      <c r="Y16" s="26">
        <v>12527</v>
      </c>
      <c r="Z16" s="67"/>
      <c r="AA16" s="26"/>
      <c r="AB16" s="26">
        <v>2397</v>
      </c>
      <c r="AC16" s="26"/>
      <c r="AD16" s="26"/>
      <c r="AE16" s="26"/>
      <c r="AF16" s="26"/>
      <c r="AG16" s="67"/>
      <c r="AH16" s="26"/>
      <c r="AI16" s="26"/>
      <c r="AJ16" s="26"/>
      <c r="AK16" s="26"/>
      <c r="AL16" s="26"/>
      <c r="AM16" s="28">
        <f t="shared" si="1"/>
        <v>100000</v>
      </c>
      <c r="AN16" s="59">
        <f t="shared" si="0"/>
        <v>0</v>
      </c>
    </row>
    <row r="17" spans="1:40">
      <c r="A17" s="31" t="s">
        <v>27</v>
      </c>
      <c r="B17" s="36" t="s">
        <v>15</v>
      </c>
      <c r="C17" s="36" t="s">
        <v>29</v>
      </c>
      <c r="D17" s="36">
        <v>1.0900000000000001</v>
      </c>
      <c r="E17" s="36">
        <v>20240111009</v>
      </c>
      <c r="F17" s="36"/>
      <c r="G17" s="63">
        <v>10000</v>
      </c>
      <c r="H17" s="28">
        <f>IFERROR(IF(SUMIF('01'!$E$7:$E$460,E17,'01'!$AM$7:$AM$460)&lt;0,0,SUMIF('01'!$E$7:$E$460,E17,'01'!$AM$7:$AM$460)),0)</f>
        <v>0</v>
      </c>
      <c r="I17" s="38"/>
      <c r="J17" s="38"/>
      <c r="K17" s="38"/>
      <c r="L17" s="68"/>
      <c r="M17" s="38"/>
      <c r="N17" s="38"/>
      <c r="O17" s="38"/>
      <c r="P17" s="68"/>
      <c r="Q17" s="68"/>
      <c r="R17" s="68"/>
      <c r="S17" s="68"/>
      <c r="T17" s="38"/>
      <c r="U17" s="38"/>
      <c r="V17" s="68"/>
      <c r="W17" s="38">
        <v>10000</v>
      </c>
      <c r="X17" s="38"/>
      <c r="Y17" s="38"/>
      <c r="Z17" s="68"/>
      <c r="AA17" s="38"/>
      <c r="AB17" s="38"/>
      <c r="AC17" s="38"/>
      <c r="AD17" s="38"/>
      <c r="AE17" s="38"/>
      <c r="AF17" s="38"/>
      <c r="AG17" s="68"/>
      <c r="AH17" s="38"/>
      <c r="AI17" s="38"/>
      <c r="AJ17" s="38"/>
      <c r="AK17" s="38"/>
      <c r="AL17" s="38"/>
      <c r="AM17" s="28">
        <f t="shared" si="1"/>
        <v>10000</v>
      </c>
      <c r="AN17" s="59">
        <f t="shared" si="0"/>
        <v>0</v>
      </c>
    </row>
    <row r="18" spans="1:40">
      <c r="A18" s="33" t="s">
        <v>14</v>
      </c>
      <c r="B18" s="33" t="s">
        <v>15</v>
      </c>
      <c r="C18" s="33" t="s">
        <v>16</v>
      </c>
      <c r="D18" s="33">
        <v>1.56</v>
      </c>
      <c r="E18" s="33">
        <v>20240111008</v>
      </c>
      <c r="F18" s="33"/>
      <c r="G18" s="65">
        <v>40000</v>
      </c>
      <c r="H18" s="28">
        <f>IFERROR(IF(SUMIF('01'!$E$7:$E$460,E18,'01'!$AM$7:$AM$460)&lt;0,0,SUMIF('01'!$E$7:$E$460,E18,'01'!$AM$7:$AM$460)),0)</f>
        <v>7223</v>
      </c>
      <c r="I18" s="38"/>
      <c r="J18" s="38"/>
      <c r="K18" s="38"/>
      <c r="L18" s="68"/>
      <c r="M18" s="38"/>
      <c r="N18" s="38"/>
      <c r="O18" s="38"/>
      <c r="P18" s="68"/>
      <c r="Q18" s="68"/>
      <c r="R18" s="68"/>
      <c r="S18" s="68"/>
      <c r="T18" s="38"/>
      <c r="U18" s="38"/>
      <c r="V18" s="68"/>
      <c r="W18" s="38">
        <v>6611</v>
      </c>
      <c r="X18" s="38"/>
      <c r="Y18" s="38"/>
      <c r="Z18" s="68"/>
      <c r="AA18" s="38"/>
      <c r="AB18" s="38"/>
      <c r="AC18" s="38"/>
      <c r="AD18" s="38"/>
      <c r="AE18" s="38"/>
      <c r="AF18" s="38"/>
      <c r="AG18" s="68"/>
      <c r="AH18" s="38"/>
      <c r="AI18" s="38">
        <v>10272</v>
      </c>
      <c r="AJ18" s="38"/>
      <c r="AK18" s="38"/>
      <c r="AL18" s="38"/>
      <c r="AM18" s="28">
        <f t="shared" si="1"/>
        <v>24106</v>
      </c>
      <c r="AN18" s="58">
        <f t="shared" si="0"/>
        <v>-15894</v>
      </c>
    </row>
    <row r="19" spans="1:40">
      <c r="A19" s="29" t="s">
        <v>35</v>
      </c>
      <c r="B19" s="29" t="s">
        <v>36</v>
      </c>
      <c r="C19" s="31" t="s">
        <v>37</v>
      </c>
      <c r="D19" s="31">
        <v>4.57</v>
      </c>
      <c r="E19" s="31">
        <v>20240111001</v>
      </c>
      <c r="F19" s="31"/>
      <c r="G19" s="62">
        <v>3000</v>
      </c>
      <c r="H19" s="28">
        <f>IFERROR(IF(SUMIF('01'!$E$7:$E$460,E19,'01'!$AM$7:$AM$460)&lt;0,0,SUMIF('01'!$E$7:$E$460,E19,'01'!$AM$7:$AM$460)),0)</f>
        <v>0</v>
      </c>
      <c r="I19" s="26"/>
      <c r="J19" s="26"/>
      <c r="K19" s="26"/>
      <c r="L19" s="67"/>
      <c r="M19" s="26">
        <v>2285</v>
      </c>
      <c r="N19" s="26"/>
      <c r="O19" s="26"/>
      <c r="P19" s="67"/>
      <c r="Q19" s="67"/>
      <c r="R19" s="67"/>
      <c r="S19" s="67"/>
      <c r="T19" s="26">
        <v>715</v>
      </c>
      <c r="U19" s="26"/>
      <c r="V19" s="67"/>
      <c r="W19" s="26"/>
      <c r="X19" s="26"/>
      <c r="Y19" s="26"/>
      <c r="Z19" s="67"/>
      <c r="AA19" s="26"/>
      <c r="AB19" s="26"/>
      <c r="AC19" s="26"/>
      <c r="AD19" s="26"/>
      <c r="AE19" s="26"/>
      <c r="AF19" s="26"/>
      <c r="AG19" s="67"/>
      <c r="AH19" s="26"/>
      <c r="AI19" s="26"/>
      <c r="AJ19" s="26"/>
      <c r="AK19" s="26"/>
      <c r="AL19" s="26"/>
      <c r="AM19" s="28">
        <f t="shared" si="1"/>
        <v>3000</v>
      </c>
      <c r="AN19" s="59">
        <f t="shared" si="0"/>
        <v>0</v>
      </c>
    </row>
    <row r="20" spans="1:40">
      <c r="A20" s="37" t="s">
        <v>11</v>
      </c>
      <c r="B20" s="26" t="s">
        <v>12</v>
      </c>
      <c r="C20" s="34" t="s">
        <v>13</v>
      </c>
      <c r="D20" s="34">
        <v>1.2749999999999999</v>
      </c>
      <c r="E20" s="34">
        <v>20240115001</v>
      </c>
      <c r="F20" s="34"/>
      <c r="G20" s="64">
        <v>100000</v>
      </c>
      <c r="H20" s="28">
        <f>IFERROR(IF(SUMIF('01'!$E$7:$E$460,E20,'01'!$AM$7:$AM$460)&lt;0,0,SUMIF('01'!$E$7:$E$460,E20,'01'!$AM$7:$AM$460)),0)</f>
        <v>0</v>
      </c>
      <c r="I20" s="26"/>
      <c r="J20" s="26"/>
      <c r="K20" s="26"/>
      <c r="L20" s="67"/>
      <c r="M20" s="26"/>
      <c r="N20" s="26"/>
      <c r="O20" s="26"/>
      <c r="P20" s="67"/>
      <c r="Q20" s="67"/>
      <c r="R20" s="67"/>
      <c r="S20" s="67"/>
      <c r="T20" s="26"/>
      <c r="U20" s="26"/>
      <c r="V20" s="67"/>
      <c r="W20" s="26"/>
      <c r="X20" s="26"/>
      <c r="Y20" s="26"/>
      <c r="Z20" s="67"/>
      <c r="AA20" s="26"/>
      <c r="AB20" s="26">
        <v>8221</v>
      </c>
      <c r="AC20" s="26">
        <f>10000+8224</f>
        <v>18224</v>
      </c>
      <c r="AD20" s="26"/>
      <c r="AE20" s="26">
        <v>12550</v>
      </c>
      <c r="AF20" s="26"/>
      <c r="AG20" s="67"/>
      <c r="AH20" s="26">
        <v>15546</v>
      </c>
      <c r="AI20" s="26">
        <v>16413</v>
      </c>
      <c r="AJ20" s="26"/>
      <c r="AK20" s="26">
        <v>23332</v>
      </c>
      <c r="AL20" s="26"/>
      <c r="AM20" s="28">
        <f t="shared" si="1"/>
        <v>94286</v>
      </c>
      <c r="AN20" s="58">
        <f t="shared" si="0"/>
        <v>-5714</v>
      </c>
    </row>
    <row r="21" spans="1:40">
      <c r="A21" s="29" t="s">
        <v>35</v>
      </c>
      <c r="B21" s="29" t="s">
        <v>36</v>
      </c>
      <c r="C21" s="31" t="s">
        <v>38</v>
      </c>
      <c r="D21" s="31">
        <v>0.91500000000000004</v>
      </c>
      <c r="E21" s="31">
        <v>20240118012</v>
      </c>
      <c r="F21" s="31"/>
      <c r="G21" s="62">
        <v>14100</v>
      </c>
      <c r="H21" s="28">
        <f>IFERROR(IF(SUMIF('01'!$E$7:$E$460,E21,'01'!$AM$7:$AM$460)&lt;0,0,SUMIF('01'!$E$7:$E$460,E21,'01'!$AM$7:$AM$460)),0)</f>
        <v>0</v>
      </c>
      <c r="I21" s="26"/>
      <c r="J21" s="26"/>
      <c r="K21" s="26"/>
      <c r="L21" s="67"/>
      <c r="M21" s="26"/>
      <c r="N21" s="26"/>
      <c r="O21" s="26"/>
      <c r="P21" s="67"/>
      <c r="Q21" s="67"/>
      <c r="R21" s="67"/>
      <c r="S21" s="67"/>
      <c r="T21" s="26">
        <v>14100</v>
      </c>
      <c r="U21" s="26"/>
      <c r="V21" s="67"/>
      <c r="W21" s="26"/>
      <c r="X21" s="26"/>
      <c r="Y21" s="26"/>
      <c r="Z21" s="67"/>
      <c r="AA21" s="26"/>
      <c r="AB21" s="26"/>
      <c r="AC21" s="26"/>
      <c r="AD21" s="26"/>
      <c r="AE21" s="26"/>
      <c r="AF21" s="26"/>
      <c r="AG21" s="67"/>
      <c r="AH21" s="26"/>
      <c r="AI21" s="26"/>
      <c r="AJ21" s="26"/>
      <c r="AK21" s="26"/>
      <c r="AL21" s="26"/>
      <c r="AM21" s="28">
        <f t="shared" si="1"/>
        <v>14100</v>
      </c>
      <c r="AN21" s="59">
        <f t="shared" si="0"/>
        <v>0</v>
      </c>
    </row>
    <row r="22" spans="1:40">
      <c r="A22" s="26" t="s">
        <v>22</v>
      </c>
      <c r="B22" s="26" t="s">
        <v>23</v>
      </c>
      <c r="C22" s="26" t="s">
        <v>24</v>
      </c>
      <c r="D22" s="26">
        <v>1.59</v>
      </c>
      <c r="E22" s="34">
        <v>20240122002</v>
      </c>
      <c r="F22" s="34"/>
      <c r="G22" s="64">
        <v>50000</v>
      </c>
      <c r="H22" s="28">
        <f>IFERROR(IF(SUMIF('01'!$E$7:$E$460,E22,'01'!$AM$7:$AM$460)&lt;0,0,SUMIF('01'!$E$7:$E$460,E22,'01'!$AM$7:$AM$460)),0)</f>
        <v>0</v>
      </c>
      <c r="I22" s="26"/>
      <c r="J22" s="26"/>
      <c r="K22" s="26"/>
      <c r="L22" s="67"/>
      <c r="M22" s="26"/>
      <c r="N22" s="26"/>
      <c r="O22" s="26"/>
      <c r="P22" s="67"/>
      <c r="Q22" s="67"/>
      <c r="R22" s="67"/>
      <c r="S22" s="67"/>
      <c r="T22" s="26"/>
      <c r="U22" s="26"/>
      <c r="V22" s="67"/>
      <c r="W22" s="26"/>
      <c r="X22" s="26"/>
      <c r="Y22" s="26"/>
      <c r="Z22" s="67"/>
      <c r="AA22" s="26"/>
      <c r="AB22" s="26"/>
      <c r="AC22" s="26"/>
      <c r="AD22" s="26"/>
      <c r="AE22" s="26"/>
      <c r="AF22" s="26"/>
      <c r="AG22" s="67"/>
      <c r="AH22" s="26"/>
      <c r="AI22" s="26"/>
      <c r="AJ22" s="26">
        <v>4100</v>
      </c>
      <c r="AK22" s="26"/>
      <c r="AL22" s="26"/>
      <c r="AM22" s="28">
        <f t="shared" si="1"/>
        <v>4100</v>
      </c>
      <c r="AN22" s="58">
        <f t="shared" si="0"/>
        <v>-45900</v>
      </c>
    </row>
    <row r="23" spans="1:40">
      <c r="A23" s="26" t="s">
        <v>30</v>
      </c>
      <c r="B23" s="26" t="s">
        <v>31</v>
      </c>
      <c r="C23" s="26" t="s">
        <v>32</v>
      </c>
      <c r="D23" s="26">
        <v>1.59</v>
      </c>
      <c r="E23" s="26">
        <v>20240122001</v>
      </c>
      <c r="F23" s="26"/>
      <c r="G23" s="64">
        <v>75000</v>
      </c>
      <c r="H23" s="28">
        <f>IFERROR(IF(SUMIF('01'!$E$7:$E$460,E23,'01'!$AM$7:$AM$460)&lt;0,0,SUMIF('01'!$E$7:$E$460,E23,'01'!$AM$7:$AM$460)),0)</f>
        <v>0</v>
      </c>
      <c r="I23" s="26"/>
      <c r="J23" s="26"/>
      <c r="K23" s="26"/>
      <c r="L23" s="67"/>
      <c r="M23" s="26"/>
      <c r="N23" s="26"/>
      <c r="O23" s="26"/>
      <c r="P23" s="67"/>
      <c r="Q23" s="67"/>
      <c r="R23" s="67"/>
      <c r="S23" s="67"/>
      <c r="T23" s="26"/>
      <c r="U23" s="26"/>
      <c r="V23" s="67"/>
      <c r="W23" s="26"/>
      <c r="X23" s="26"/>
      <c r="Y23" s="26">
        <v>2248</v>
      </c>
      <c r="Z23" s="67"/>
      <c r="AA23" s="26">
        <v>8437</v>
      </c>
      <c r="AB23" s="26"/>
      <c r="AC23" s="26"/>
      <c r="AD23" s="26"/>
      <c r="AE23" s="26"/>
      <c r="AF23" s="26"/>
      <c r="AG23" s="67"/>
      <c r="AH23" s="26"/>
      <c r="AI23" s="26"/>
      <c r="AJ23" s="26">
        <v>16880</v>
      </c>
      <c r="AK23" s="26"/>
      <c r="AL23" s="26"/>
      <c r="AM23" s="28">
        <f t="shared" si="1"/>
        <v>27565</v>
      </c>
      <c r="AN23" s="58">
        <f t="shared" si="0"/>
        <v>-47435</v>
      </c>
    </row>
    <row r="24" spans="1:40">
      <c r="A24" s="33" t="s">
        <v>17</v>
      </c>
      <c r="B24" s="33" t="s">
        <v>18</v>
      </c>
      <c r="C24" s="26" t="s">
        <v>19</v>
      </c>
      <c r="D24" s="26">
        <v>1.82</v>
      </c>
      <c r="E24" s="34">
        <v>20240124002</v>
      </c>
      <c r="F24" s="34"/>
      <c r="G24" s="64">
        <v>10000</v>
      </c>
      <c r="H24" s="28">
        <f>IFERROR(IF(SUMIF('01'!$E$7:$E$460,E24,'01'!$AM$7:$AM$460)&lt;0,0,SUMIF('01'!$E$7:$E$460,E24,'01'!$AM$7:$AM$460)),0)</f>
        <v>0</v>
      </c>
      <c r="I24" s="26"/>
      <c r="J24" s="26"/>
      <c r="K24" s="26"/>
      <c r="L24" s="67"/>
      <c r="M24" s="26"/>
      <c r="N24" s="26"/>
      <c r="O24" s="26"/>
      <c r="P24" s="67"/>
      <c r="Q24" s="67"/>
      <c r="R24" s="67"/>
      <c r="S24" s="67"/>
      <c r="T24" s="26"/>
      <c r="U24" s="26"/>
      <c r="V24" s="67"/>
      <c r="W24" s="26"/>
      <c r="X24" s="26"/>
      <c r="Y24" s="26"/>
      <c r="Z24" s="67"/>
      <c r="AA24" s="26"/>
      <c r="AB24" s="26"/>
      <c r="AC24" s="26"/>
      <c r="AD24" s="26"/>
      <c r="AE24" s="26">
        <v>4288</v>
      </c>
      <c r="AF24" s="26"/>
      <c r="AG24" s="67"/>
      <c r="AH24" s="26"/>
      <c r="AI24" s="26"/>
      <c r="AJ24" s="26"/>
      <c r="AK24" s="26"/>
      <c r="AL24" s="26"/>
      <c r="AM24" s="28">
        <f t="shared" si="1"/>
        <v>4288</v>
      </c>
      <c r="AN24" s="58">
        <f t="shared" si="0"/>
        <v>-5712</v>
      </c>
    </row>
    <row r="25" spans="1:40">
      <c r="A25" s="33" t="s">
        <v>17</v>
      </c>
      <c r="B25" s="33" t="s">
        <v>18</v>
      </c>
      <c r="C25" s="26" t="s">
        <v>20</v>
      </c>
      <c r="D25" s="26">
        <v>3.03</v>
      </c>
      <c r="E25" s="34">
        <v>20240124003</v>
      </c>
      <c r="F25" s="34"/>
      <c r="G25" s="64">
        <v>5000</v>
      </c>
      <c r="H25" s="28">
        <f>IFERROR(IF(SUMIF('01'!$E$7:$E$460,E25,'01'!$AM$7:$AM$460)&lt;0,0,SUMIF('01'!$E$7:$E$460,E25,'01'!$AM$7:$AM$460)),0)</f>
        <v>0</v>
      </c>
      <c r="I25" s="26"/>
      <c r="J25" s="26"/>
      <c r="K25" s="26"/>
      <c r="L25" s="67"/>
      <c r="M25" s="26"/>
      <c r="N25" s="26"/>
      <c r="O25" s="26"/>
      <c r="P25" s="67"/>
      <c r="Q25" s="67"/>
      <c r="R25" s="67"/>
      <c r="S25" s="67"/>
      <c r="T25" s="26"/>
      <c r="U25" s="26"/>
      <c r="V25" s="67"/>
      <c r="W25" s="26"/>
      <c r="X25" s="26"/>
      <c r="Y25" s="26"/>
      <c r="Z25" s="67"/>
      <c r="AA25" s="26"/>
      <c r="AB25" s="26"/>
      <c r="AC25" s="26"/>
      <c r="AD25" s="26"/>
      <c r="AE25" s="26">
        <v>3250</v>
      </c>
      <c r="AF25" s="26"/>
      <c r="AG25" s="67"/>
      <c r="AH25" s="26"/>
      <c r="AI25" s="26"/>
      <c r="AJ25" s="26"/>
      <c r="AK25" s="26"/>
      <c r="AL25" s="26"/>
      <c r="AM25" s="28">
        <f t="shared" si="1"/>
        <v>3250</v>
      </c>
      <c r="AN25" s="58">
        <f t="shared" si="0"/>
        <v>-1750</v>
      </c>
    </row>
    <row r="26" spans="1:40">
      <c r="A26" s="29" t="s">
        <v>35</v>
      </c>
      <c r="B26" s="29" t="s">
        <v>36</v>
      </c>
      <c r="C26" s="31" t="s">
        <v>39</v>
      </c>
      <c r="D26" s="31">
        <v>1.83</v>
      </c>
      <c r="E26" s="31">
        <v>20240124004</v>
      </c>
      <c r="F26" s="31"/>
      <c r="G26" s="62">
        <v>5000</v>
      </c>
      <c r="H26" s="28">
        <f>IFERROR(IF(SUMIF('01'!$E$7:$E$460,E26,'01'!$AM$7:$AM$460)&lt;0,0,SUMIF('01'!$E$7:$E$460,E26,'01'!$AM$7:$AM$460)),0)</f>
        <v>0</v>
      </c>
      <c r="I26" s="26"/>
      <c r="J26" s="26"/>
      <c r="K26" s="26"/>
      <c r="L26" s="67"/>
      <c r="M26" s="26"/>
      <c r="N26" s="26"/>
      <c r="O26" s="26"/>
      <c r="P26" s="67"/>
      <c r="Q26" s="67"/>
      <c r="R26" s="67"/>
      <c r="S26" s="67"/>
      <c r="T26" s="26">
        <v>1387</v>
      </c>
      <c r="U26" s="26"/>
      <c r="V26" s="67"/>
      <c r="W26" s="26"/>
      <c r="X26" s="26">
        <v>3613</v>
      </c>
      <c r="Y26" s="26"/>
      <c r="Z26" s="67"/>
      <c r="AA26" s="26"/>
      <c r="AB26" s="26"/>
      <c r="AC26" s="26"/>
      <c r="AD26" s="26"/>
      <c r="AE26" s="26"/>
      <c r="AF26" s="26"/>
      <c r="AG26" s="67"/>
      <c r="AH26" s="26"/>
      <c r="AI26" s="26"/>
      <c r="AJ26" s="26"/>
      <c r="AK26" s="26"/>
      <c r="AL26" s="26"/>
      <c r="AM26" s="28">
        <f t="shared" si="1"/>
        <v>5000</v>
      </c>
      <c r="AN26" s="59">
        <f t="shared" si="0"/>
        <v>0</v>
      </c>
    </row>
    <row r="27" spans="1:40">
      <c r="A27" s="33" t="s">
        <v>35</v>
      </c>
      <c r="B27" s="33" t="s">
        <v>36</v>
      </c>
      <c r="C27" s="26" t="s">
        <v>40</v>
      </c>
      <c r="D27" s="26">
        <v>3.05</v>
      </c>
      <c r="E27" s="34">
        <v>20240124005</v>
      </c>
      <c r="F27" s="34"/>
      <c r="G27" s="64">
        <v>5000</v>
      </c>
      <c r="H27" s="28">
        <f>IFERROR(IF(SUMIF('01'!$E$7:$E$460,E27,'01'!$AM$7:$AM$460)&lt;0,0,SUMIF('01'!$E$7:$E$460,E27,'01'!$AM$7:$AM$460)),0)</f>
        <v>0</v>
      </c>
      <c r="I27" s="26"/>
      <c r="J27" s="26"/>
      <c r="K27" s="26"/>
      <c r="L27" s="67"/>
      <c r="M27" s="26"/>
      <c r="N27" s="26"/>
      <c r="O27" s="26"/>
      <c r="P27" s="67"/>
      <c r="Q27" s="67"/>
      <c r="R27" s="67"/>
      <c r="S27" s="67"/>
      <c r="T27" s="26">
        <v>941</v>
      </c>
      <c r="U27" s="26"/>
      <c r="V27" s="67"/>
      <c r="W27" s="26"/>
      <c r="X27" s="26">
        <v>3700</v>
      </c>
      <c r="Y27" s="26"/>
      <c r="Z27" s="67"/>
      <c r="AA27" s="26"/>
      <c r="AB27" s="26"/>
      <c r="AC27" s="26"/>
      <c r="AD27" s="26"/>
      <c r="AE27" s="26"/>
      <c r="AF27" s="26"/>
      <c r="AG27" s="67"/>
      <c r="AH27" s="26"/>
      <c r="AI27" s="26"/>
      <c r="AJ27" s="26"/>
      <c r="AK27" s="26"/>
      <c r="AL27" s="26"/>
      <c r="AM27" s="28">
        <f t="shared" si="1"/>
        <v>4641</v>
      </c>
      <c r="AN27" s="58">
        <f t="shared" si="0"/>
        <v>-359</v>
      </c>
    </row>
    <row r="28" spans="1:40">
      <c r="A28" s="33" t="s">
        <v>17</v>
      </c>
      <c r="B28" s="33" t="s">
        <v>18</v>
      </c>
      <c r="C28" s="26" t="s">
        <v>21</v>
      </c>
      <c r="D28" s="26">
        <v>4.55</v>
      </c>
      <c r="E28" s="34">
        <v>20240124006</v>
      </c>
      <c r="F28" s="34"/>
      <c r="G28" s="64">
        <v>5000</v>
      </c>
      <c r="H28" s="28">
        <f>IFERROR(IF(SUMIF('01'!$E$7:$E$460,E28,'01'!$AM$7:$AM$460)&lt;0,0,SUMIF('01'!$E$7:$E$460,E28,'01'!$AM$7:$AM$460)),0)</f>
        <v>0</v>
      </c>
      <c r="I28" s="26"/>
      <c r="J28" s="26"/>
      <c r="K28" s="26"/>
      <c r="L28" s="67"/>
      <c r="M28" s="26"/>
      <c r="N28" s="26"/>
      <c r="O28" s="26"/>
      <c r="P28" s="67"/>
      <c r="Q28" s="67"/>
      <c r="R28" s="67"/>
      <c r="S28" s="67"/>
      <c r="T28" s="26"/>
      <c r="U28" s="26"/>
      <c r="V28" s="67"/>
      <c r="W28" s="26"/>
      <c r="X28" s="26"/>
      <c r="Y28" s="26"/>
      <c r="Z28" s="67"/>
      <c r="AA28" s="26"/>
      <c r="AB28" s="26">
        <v>254</v>
      </c>
      <c r="AC28" s="26"/>
      <c r="AD28" s="26"/>
      <c r="AE28" s="26"/>
      <c r="AF28" s="26"/>
      <c r="AG28" s="67"/>
      <c r="AH28" s="26"/>
      <c r="AI28" s="26"/>
      <c r="AJ28" s="26"/>
      <c r="AK28" s="26"/>
      <c r="AL28" s="26"/>
      <c r="AM28" s="28">
        <f t="shared" si="1"/>
        <v>254</v>
      </c>
      <c r="AN28" s="58">
        <f t="shared" si="0"/>
        <v>-4746</v>
      </c>
    </row>
    <row r="29" spans="1:40">
      <c r="A29" s="26" t="s">
        <v>41</v>
      </c>
      <c r="B29" s="26" t="s">
        <v>48</v>
      </c>
      <c r="C29" s="26" t="s">
        <v>43</v>
      </c>
      <c r="D29" s="41">
        <v>1.5549999999999999</v>
      </c>
      <c r="E29" s="26">
        <v>20240130001</v>
      </c>
      <c r="F29" s="34"/>
      <c r="G29" s="64">
        <v>100000</v>
      </c>
      <c r="H29" s="28">
        <f>IFERROR(IF(SUMIF('01'!$E$7:$E$460,E29,'01'!$AM$7:$AM$460)&lt;0,0,SUMIF('01'!$E$7:$E$460,E29,'01'!$AM$7:$AM$460)),0)</f>
        <v>0</v>
      </c>
      <c r="I29" s="26"/>
      <c r="J29" s="26"/>
      <c r="K29" s="26"/>
      <c r="L29" s="67"/>
      <c r="M29" s="26"/>
      <c r="N29" s="26"/>
      <c r="O29" s="26"/>
      <c r="P29" s="67"/>
      <c r="Q29" s="67"/>
      <c r="R29" s="67"/>
      <c r="S29" s="67"/>
      <c r="T29" s="26"/>
      <c r="U29" s="26"/>
      <c r="V29" s="67"/>
      <c r="W29" s="26"/>
      <c r="X29" s="26"/>
      <c r="Y29" s="26"/>
      <c r="Z29" s="67"/>
      <c r="AA29" s="26"/>
      <c r="AB29" s="26"/>
      <c r="AC29" s="26"/>
      <c r="AD29" s="26"/>
      <c r="AE29" s="26"/>
      <c r="AF29" s="26">
        <v>13269</v>
      </c>
      <c r="AG29" s="67"/>
      <c r="AH29" s="26"/>
      <c r="AI29" s="26"/>
      <c r="AJ29" s="26"/>
      <c r="AK29" s="26"/>
      <c r="AL29" s="26"/>
      <c r="AM29" s="28">
        <f t="shared" si="1"/>
        <v>13269</v>
      </c>
      <c r="AN29" s="58">
        <f t="shared" si="0"/>
        <v>-86731</v>
      </c>
    </row>
    <row r="30" spans="1:40">
      <c r="A30" s="29" t="s">
        <v>17</v>
      </c>
      <c r="B30" s="29" t="s">
        <v>18</v>
      </c>
      <c r="C30" s="31" t="s">
        <v>44</v>
      </c>
      <c r="D30" s="31">
        <v>0.45500000000000002</v>
      </c>
      <c r="E30" s="31">
        <v>20240130025</v>
      </c>
      <c r="F30" s="31"/>
      <c r="G30" s="62">
        <v>5855</v>
      </c>
      <c r="H30" s="28">
        <f>IFERROR(IF(SUMIF('01'!$E$7:$E$460,E30,'01'!$AM$7:$AM$460)&lt;0,0,SUMIF('01'!$E$7:$E$460,E30,'01'!$AM$7:$AM$460)),0)</f>
        <v>0</v>
      </c>
      <c r="I30" s="26"/>
      <c r="J30" s="26"/>
      <c r="K30" s="26"/>
      <c r="L30" s="67"/>
      <c r="M30" s="26"/>
      <c r="N30" s="26"/>
      <c r="O30" s="26"/>
      <c r="P30" s="67"/>
      <c r="Q30" s="67"/>
      <c r="R30" s="67"/>
      <c r="S30" s="67"/>
      <c r="T30" s="26"/>
      <c r="U30" s="26">
        <v>5855</v>
      </c>
      <c r="V30" s="69"/>
      <c r="W30" s="26"/>
      <c r="X30" s="26"/>
      <c r="Y30" s="26"/>
      <c r="Z30" s="67"/>
      <c r="AA30" s="26"/>
      <c r="AB30" s="26"/>
      <c r="AC30" s="26"/>
      <c r="AD30" s="26"/>
      <c r="AE30" s="26"/>
      <c r="AF30" s="26"/>
      <c r="AG30" s="67"/>
      <c r="AH30" s="26"/>
      <c r="AI30" s="26"/>
      <c r="AJ30" s="26"/>
      <c r="AK30" s="26"/>
      <c r="AL30" s="26"/>
      <c r="AM30" s="28">
        <f t="shared" si="1"/>
        <v>5855</v>
      </c>
      <c r="AN30" s="59">
        <f t="shared" si="0"/>
        <v>0</v>
      </c>
    </row>
    <row r="31" spans="1:40">
      <c r="A31" s="26" t="s">
        <v>22</v>
      </c>
      <c r="B31" s="26" t="s">
        <v>23</v>
      </c>
      <c r="C31" s="26" t="s">
        <v>24</v>
      </c>
      <c r="D31" s="26">
        <v>1.59</v>
      </c>
      <c r="E31" s="34">
        <v>20240202002</v>
      </c>
      <c r="F31" s="34"/>
      <c r="G31" s="64">
        <v>100000</v>
      </c>
      <c r="H31" s="28">
        <f>IFERROR(IF(SUMIF('01'!$E$7:$E$460,E31,'01'!$AM$7:$AM$460)&lt;0,0,SUMIF('01'!$E$7:$E$460,E31,'01'!$AM$7:$AM$460)),0)</f>
        <v>0</v>
      </c>
      <c r="I31" s="26"/>
      <c r="J31" s="26"/>
      <c r="K31" s="26"/>
      <c r="L31" s="67"/>
      <c r="M31" s="26"/>
      <c r="N31" s="26"/>
      <c r="O31" s="26"/>
      <c r="P31" s="67"/>
      <c r="Q31" s="67"/>
      <c r="R31" s="67"/>
      <c r="S31" s="67"/>
      <c r="T31" s="26"/>
      <c r="U31" s="26"/>
      <c r="V31" s="67"/>
      <c r="W31" s="26"/>
      <c r="X31" s="26"/>
      <c r="Y31" s="26"/>
      <c r="Z31" s="67"/>
      <c r="AA31" s="26"/>
      <c r="AB31" s="26"/>
      <c r="AC31" s="26"/>
      <c r="AD31" s="26"/>
      <c r="AE31" s="26"/>
      <c r="AF31" s="26"/>
      <c r="AG31" s="67"/>
      <c r="AH31" s="26"/>
      <c r="AI31" s="26"/>
      <c r="AJ31" s="26"/>
      <c r="AK31" s="26"/>
      <c r="AL31" s="26"/>
      <c r="AM31" s="28">
        <f t="shared" si="1"/>
        <v>0</v>
      </c>
      <c r="AN31" s="58">
        <f t="shared" si="0"/>
        <v>-100000</v>
      </c>
    </row>
    <row r="32" spans="1:40">
      <c r="A32" s="26" t="s">
        <v>30</v>
      </c>
      <c r="B32" s="26" t="s">
        <v>31</v>
      </c>
      <c r="C32" s="26" t="s">
        <v>32</v>
      </c>
      <c r="D32" s="26">
        <v>1.59</v>
      </c>
      <c r="E32" s="26">
        <v>20240206022</v>
      </c>
      <c r="F32" s="26"/>
      <c r="G32" s="64">
        <v>30000</v>
      </c>
      <c r="H32" s="28">
        <f>IFERROR(IF(SUMIF('01'!$E$7:$E$460,E32,'01'!$AM$7:$AM$460)&lt;0,0,SUMIF('01'!$E$7:$E$460,E32,'01'!$AM$7:$AM$460)),0)</f>
        <v>0</v>
      </c>
      <c r="I32" s="26"/>
      <c r="J32" s="26"/>
      <c r="K32" s="26"/>
      <c r="L32" s="67"/>
      <c r="M32" s="26"/>
      <c r="N32" s="26"/>
      <c r="O32" s="26"/>
      <c r="P32" s="67"/>
      <c r="Q32" s="67"/>
      <c r="R32" s="67"/>
      <c r="S32" s="67"/>
      <c r="T32" s="26"/>
      <c r="U32" s="26"/>
      <c r="V32" s="67"/>
      <c r="W32" s="26"/>
      <c r="X32" s="26"/>
      <c r="Y32" s="26"/>
      <c r="Z32" s="67"/>
      <c r="AA32" s="26"/>
      <c r="AB32" s="26"/>
      <c r="AC32" s="26"/>
      <c r="AD32" s="26"/>
      <c r="AE32" s="26"/>
      <c r="AF32" s="26"/>
      <c r="AG32" s="67"/>
      <c r="AH32" s="26"/>
      <c r="AI32" s="26"/>
      <c r="AJ32" s="26"/>
      <c r="AK32" s="26"/>
      <c r="AL32" s="26"/>
      <c r="AM32" s="28">
        <f t="shared" ref="AM32:AM45" si="2">SUM(H32:AL32)</f>
        <v>0</v>
      </c>
      <c r="AN32" s="58">
        <f t="shared" ref="AN32:AN45" si="3">AM32-G32</f>
        <v>-30000</v>
      </c>
    </row>
    <row r="33" spans="1:40">
      <c r="A33" s="26" t="s">
        <v>22</v>
      </c>
      <c r="B33" s="26" t="s">
        <v>23</v>
      </c>
      <c r="C33" s="26" t="s">
        <v>24</v>
      </c>
      <c r="D33" s="26">
        <v>1.59</v>
      </c>
      <c r="E33" s="34">
        <v>20240207003</v>
      </c>
      <c r="F33" s="34"/>
      <c r="G33" s="64">
        <v>12400</v>
      </c>
      <c r="H33" s="28">
        <f>IFERROR(IF(SUMIF('01'!$E$7:$E$460,E33,'01'!$AM$7:$AM$460)&lt;0,0,SUMIF('01'!$E$7:$E$460,E33,'01'!$AM$7:$AM$460)),0)</f>
        <v>0</v>
      </c>
      <c r="I33" s="26"/>
      <c r="J33" s="26"/>
      <c r="K33" s="26"/>
      <c r="L33" s="67"/>
      <c r="M33" s="26"/>
      <c r="N33" s="26"/>
      <c r="O33" s="26"/>
      <c r="P33" s="67"/>
      <c r="Q33" s="67"/>
      <c r="R33" s="67"/>
      <c r="S33" s="67"/>
      <c r="T33" s="26"/>
      <c r="U33" s="26"/>
      <c r="V33" s="67"/>
      <c r="W33" s="26"/>
      <c r="X33" s="26"/>
      <c r="Y33" s="26"/>
      <c r="Z33" s="67"/>
      <c r="AA33" s="26"/>
      <c r="AB33" s="26"/>
      <c r="AC33" s="26"/>
      <c r="AD33" s="26"/>
      <c r="AE33" s="26"/>
      <c r="AF33" s="26"/>
      <c r="AG33" s="67"/>
      <c r="AH33" s="26"/>
      <c r="AI33" s="26"/>
      <c r="AJ33" s="26"/>
      <c r="AK33" s="26"/>
      <c r="AL33" s="26"/>
      <c r="AM33" s="28">
        <f t="shared" si="2"/>
        <v>0</v>
      </c>
      <c r="AN33" s="58">
        <f t="shared" si="3"/>
        <v>-12400</v>
      </c>
    </row>
    <row r="34" spans="1:40">
      <c r="A34" s="26" t="s">
        <v>22</v>
      </c>
      <c r="B34" s="26" t="s">
        <v>23</v>
      </c>
      <c r="C34" s="26" t="s">
        <v>24</v>
      </c>
      <c r="D34" s="26">
        <v>1.59</v>
      </c>
      <c r="E34" s="34">
        <v>20240207004</v>
      </c>
      <c r="F34" s="34"/>
      <c r="G34" s="64">
        <v>40600</v>
      </c>
      <c r="H34" s="28">
        <f>IFERROR(IF(SUMIF('01'!$E$7:$E$460,E34,'01'!$AM$7:$AM$460)&lt;0,0,SUMIF('01'!$E$7:$E$460,E34,'01'!$AM$7:$AM$460)),0)</f>
        <v>0</v>
      </c>
      <c r="I34" s="26"/>
      <c r="J34" s="26"/>
      <c r="K34" s="26"/>
      <c r="L34" s="67"/>
      <c r="M34" s="26"/>
      <c r="N34" s="26"/>
      <c r="O34" s="26"/>
      <c r="P34" s="67"/>
      <c r="Q34" s="67"/>
      <c r="R34" s="67"/>
      <c r="S34" s="67"/>
      <c r="T34" s="26"/>
      <c r="U34" s="26"/>
      <c r="V34" s="67"/>
      <c r="W34" s="26"/>
      <c r="X34" s="26"/>
      <c r="Y34" s="26"/>
      <c r="Z34" s="67"/>
      <c r="AA34" s="26"/>
      <c r="AB34" s="26"/>
      <c r="AC34" s="26"/>
      <c r="AD34" s="26"/>
      <c r="AE34" s="26"/>
      <c r="AF34" s="26"/>
      <c r="AG34" s="67"/>
      <c r="AH34" s="26"/>
      <c r="AI34" s="26"/>
      <c r="AJ34" s="26"/>
      <c r="AK34" s="26"/>
      <c r="AL34" s="26"/>
      <c r="AM34" s="28">
        <f t="shared" si="2"/>
        <v>0</v>
      </c>
      <c r="AN34" s="58">
        <f t="shared" si="3"/>
        <v>-40600</v>
      </c>
    </row>
    <row r="35" spans="1:40">
      <c r="A35" s="37" t="s">
        <v>11</v>
      </c>
      <c r="B35" s="26" t="s">
        <v>12</v>
      </c>
      <c r="C35" s="34" t="s">
        <v>13</v>
      </c>
      <c r="D35" s="34">
        <v>1.2749999999999999</v>
      </c>
      <c r="E35" s="34">
        <v>20240207005</v>
      </c>
      <c r="F35" s="34"/>
      <c r="G35" s="64">
        <v>130000</v>
      </c>
      <c r="H35" s="28">
        <f>IFERROR(IF(SUMIF('01'!$E$7:$E$460,E35,'01'!$AM$7:$AM$460)&lt;0,0,SUMIF('01'!$E$7:$E$460,E35,'01'!$AM$7:$AM$460)),0)</f>
        <v>0</v>
      </c>
      <c r="I35" s="26"/>
      <c r="J35" s="26"/>
      <c r="K35" s="26"/>
      <c r="L35" s="67"/>
      <c r="M35" s="26"/>
      <c r="N35" s="26"/>
      <c r="O35" s="26"/>
      <c r="P35" s="67"/>
      <c r="Q35" s="67"/>
      <c r="R35" s="67"/>
      <c r="S35" s="67"/>
      <c r="T35" s="26"/>
      <c r="U35" s="26"/>
      <c r="V35" s="67"/>
      <c r="W35" s="26"/>
      <c r="X35" s="26"/>
      <c r="Y35" s="26"/>
      <c r="Z35" s="67"/>
      <c r="AA35" s="26"/>
      <c r="AB35" s="26"/>
      <c r="AC35" s="26"/>
      <c r="AD35" s="26"/>
      <c r="AE35" s="26"/>
      <c r="AF35" s="26"/>
      <c r="AG35" s="67"/>
      <c r="AH35" s="26"/>
      <c r="AI35" s="26"/>
      <c r="AJ35" s="26"/>
      <c r="AK35" s="26"/>
      <c r="AL35" s="26"/>
      <c r="AM35" s="28">
        <f t="shared" si="2"/>
        <v>0</v>
      </c>
      <c r="AN35" s="58">
        <f t="shared" si="3"/>
        <v>-130000</v>
      </c>
    </row>
    <row r="36" spans="1:40">
      <c r="A36" s="33" t="s">
        <v>17</v>
      </c>
      <c r="B36" s="33" t="s">
        <v>18</v>
      </c>
      <c r="C36" s="26" t="s">
        <v>19</v>
      </c>
      <c r="D36" s="26">
        <v>1.82</v>
      </c>
      <c r="E36" s="34">
        <v>20240207006</v>
      </c>
      <c r="F36" s="34"/>
      <c r="G36" s="64">
        <v>20200</v>
      </c>
      <c r="H36" s="28">
        <f>IFERROR(IF(SUMIF('01'!$E$7:$E$460,E36,'01'!$AM$7:$AM$460)&lt;0,0,SUMIF('01'!$E$7:$E$460,E36,'01'!$AM$7:$AM$460)),0)</f>
        <v>0</v>
      </c>
      <c r="I36" s="26"/>
      <c r="J36" s="26"/>
      <c r="K36" s="26"/>
      <c r="L36" s="67"/>
      <c r="M36" s="26"/>
      <c r="N36" s="26"/>
      <c r="O36" s="26"/>
      <c r="P36" s="67"/>
      <c r="Q36" s="67"/>
      <c r="R36" s="67"/>
      <c r="S36" s="67"/>
      <c r="T36" s="26"/>
      <c r="U36" s="26"/>
      <c r="V36" s="67"/>
      <c r="W36" s="26"/>
      <c r="X36" s="26"/>
      <c r="Y36" s="26"/>
      <c r="Z36" s="67"/>
      <c r="AA36" s="26"/>
      <c r="AB36" s="26"/>
      <c r="AC36" s="26"/>
      <c r="AD36" s="26"/>
      <c r="AE36" s="26"/>
      <c r="AF36" s="26"/>
      <c r="AG36" s="67"/>
      <c r="AH36" s="26"/>
      <c r="AI36" s="26"/>
      <c r="AJ36" s="26"/>
      <c r="AK36" s="26"/>
      <c r="AL36" s="26"/>
      <c r="AM36" s="28">
        <f t="shared" si="2"/>
        <v>0</v>
      </c>
      <c r="AN36" s="58">
        <f t="shared" si="3"/>
        <v>-20200</v>
      </c>
    </row>
    <row r="37" spans="1:40">
      <c r="A37" s="33" t="s">
        <v>17</v>
      </c>
      <c r="B37" s="33" t="s">
        <v>18</v>
      </c>
      <c r="C37" s="26" t="s">
        <v>20</v>
      </c>
      <c r="D37" s="26">
        <v>3.03</v>
      </c>
      <c r="E37" s="34">
        <v>20240207007</v>
      </c>
      <c r="F37" s="34"/>
      <c r="G37" s="64">
        <v>11700</v>
      </c>
      <c r="H37" s="28">
        <f>IFERROR(IF(SUMIF('01'!$E$7:$E$460,E37,'01'!$AM$7:$AM$460)&lt;0,0,SUMIF('01'!$E$7:$E$460,E37,'01'!$AM$7:$AM$460)),0)</f>
        <v>0</v>
      </c>
      <c r="I37" s="26"/>
      <c r="J37" s="26"/>
      <c r="K37" s="26"/>
      <c r="L37" s="67"/>
      <c r="M37" s="26"/>
      <c r="N37" s="26"/>
      <c r="O37" s="26"/>
      <c r="P37" s="67"/>
      <c r="Q37" s="67"/>
      <c r="R37" s="67"/>
      <c r="S37" s="67"/>
      <c r="T37" s="26"/>
      <c r="U37" s="26"/>
      <c r="V37" s="67"/>
      <c r="W37" s="26"/>
      <c r="X37" s="26"/>
      <c r="Y37" s="26"/>
      <c r="Z37" s="67"/>
      <c r="AA37" s="26"/>
      <c r="AB37" s="26"/>
      <c r="AC37" s="26"/>
      <c r="AD37" s="26"/>
      <c r="AE37" s="26"/>
      <c r="AF37" s="26"/>
      <c r="AG37" s="67"/>
      <c r="AH37" s="26"/>
      <c r="AI37" s="26"/>
      <c r="AJ37" s="26"/>
      <c r="AK37" s="26"/>
      <c r="AL37" s="26"/>
      <c r="AM37" s="28">
        <f t="shared" si="2"/>
        <v>0</v>
      </c>
      <c r="AN37" s="58">
        <f t="shared" si="3"/>
        <v>-11700</v>
      </c>
    </row>
    <row r="38" spans="1:40">
      <c r="A38" s="33" t="s">
        <v>17</v>
      </c>
      <c r="B38" s="33" t="s">
        <v>18</v>
      </c>
      <c r="C38" s="26" t="s">
        <v>21</v>
      </c>
      <c r="D38" s="26">
        <v>4.55</v>
      </c>
      <c r="E38" s="34">
        <v>20240207008</v>
      </c>
      <c r="F38" s="34"/>
      <c r="G38" s="64">
        <v>1600</v>
      </c>
      <c r="H38" s="28">
        <f>IFERROR(IF(SUMIF('01'!$E$7:$E$460,E38,'01'!$AM$7:$AM$460)&lt;0,0,SUMIF('01'!$E$7:$E$460,E38,'01'!$AM$7:$AM$460)),0)</f>
        <v>0</v>
      </c>
      <c r="I38" s="26"/>
      <c r="J38" s="26"/>
      <c r="K38" s="26"/>
      <c r="L38" s="67"/>
      <c r="M38" s="26"/>
      <c r="N38" s="26"/>
      <c r="O38" s="26"/>
      <c r="P38" s="67"/>
      <c r="Q38" s="67"/>
      <c r="R38" s="67"/>
      <c r="S38" s="67"/>
      <c r="T38" s="26"/>
      <c r="U38" s="26"/>
      <c r="V38" s="67"/>
      <c r="W38" s="26"/>
      <c r="X38" s="26"/>
      <c r="Y38" s="26"/>
      <c r="Z38" s="67"/>
      <c r="AA38" s="26"/>
      <c r="AB38" s="26"/>
      <c r="AC38" s="26"/>
      <c r="AD38" s="26"/>
      <c r="AE38" s="26"/>
      <c r="AF38" s="26"/>
      <c r="AG38" s="67"/>
      <c r="AH38" s="26"/>
      <c r="AI38" s="26"/>
      <c r="AJ38" s="26"/>
      <c r="AK38" s="26"/>
      <c r="AL38" s="26"/>
      <c r="AM38" s="28">
        <f t="shared" si="2"/>
        <v>0</v>
      </c>
      <c r="AN38" s="58">
        <f t="shared" si="3"/>
        <v>-1600</v>
      </c>
    </row>
    <row r="39" spans="1:40">
      <c r="A39" s="33" t="s">
        <v>35</v>
      </c>
      <c r="B39" s="33" t="s">
        <v>36</v>
      </c>
      <c r="C39" s="26" t="s">
        <v>39</v>
      </c>
      <c r="D39" s="26">
        <v>1.83</v>
      </c>
      <c r="E39" s="34">
        <v>20240207009</v>
      </c>
      <c r="F39" s="34"/>
      <c r="G39" s="64">
        <v>11000</v>
      </c>
      <c r="H39" s="28">
        <f>IFERROR(IF(SUMIF('01'!$E$7:$E$460,E39,'01'!$AM$7:$AM$460)&lt;0,0,SUMIF('01'!$E$7:$E$460,E39,'01'!$AM$7:$AM$460)),0)</f>
        <v>0</v>
      </c>
      <c r="I39" s="26"/>
      <c r="J39" s="26"/>
      <c r="K39" s="26"/>
      <c r="L39" s="67"/>
      <c r="M39" s="26"/>
      <c r="N39" s="26"/>
      <c r="O39" s="26"/>
      <c r="P39" s="67"/>
      <c r="Q39" s="67"/>
      <c r="R39" s="67"/>
      <c r="S39" s="67"/>
      <c r="T39" s="26"/>
      <c r="U39" s="26"/>
      <c r="V39" s="67"/>
      <c r="W39" s="26"/>
      <c r="X39" s="26"/>
      <c r="Y39" s="26"/>
      <c r="Z39" s="67"/>
      <c r="AA39" s="26"/>
      <c r="AB39" s="26"/>
      <c r="AC39" s="26"/>
      <c r="AD39" s="26"/>
      <c r="AE39" s="26"/>
      <c r="AF39" s="26"/>
      <c r="AG39" s="67"/>
      <c r="AH39" s="26"/>
      <c r="AI39" s="26"/>
      <c r="AJ39" s="26"/>
      <c r="AK39" s="26"/>
      <c r="AL39" s="26"/>
      <c r="AM39" s="28">
        <f t="shared" si="2"/>
        <v>0</v>
      </c>
      <c r="AN39" s="58">
        <f t="shared" si="3"/>
        <v>-11000</v>
      </c>
    </row>
    <row r="40" spans="1:40">
      <c r="A40" s="29" t="s">
        <v>35</v>
      </c>
      <c r="B40" s="29" t="s">
        <v>36</v>
      </c>
      <c r="C40" s="31" t="s">
        <v>37</v>
      </c>
      <c r="D40" s="31">
        <v>4.57</v>
      </c>
      <c r="E40" s="31">
        <v>20240207010</v>
      </c>
      <c r="F40" s="31"/>
      <c r="G40" s="62">
        <v>900</v>
      </c>
      <c r="H40" s="28">
        <f>IFERROR(IF(SUMIF('01'!$E$7:$E$460,E40,'01'!$AM$7:$AM$460)&lt;0,0,SUMIF('01'!$E$7:$E$460,E40,'01'!$AM$7:$AM$460)),0)</f>
        <v>0</v>
      </c>
      <c r="I40" s="26"/>
      <c r="J40" s="26"/>
      <c r="K40" s="26"/>
      <c r="L40" s="67"/>
      <c r="M40" s="26"/>
      <c r="N40" s="26"/>
      <c r="O40" s="26"/>
      <c r="P40" s="67"/>
      <c r="Q40" s="67"/>
      <c r="R40" s="67"/>
      <c r="S40" s="67"/>
      <c r="T40" s="26">
        <v>900</v>
      </c>
      <c r="U40" s="26"/>
      <c r="V40" s="67"/>
      <c r="W40" s="26"/>
      <c r="X40" s="26"/>
      <c r="Y40" s="26"/>
      <c r="Z40" s="67"/>
      <c r="AA40" s="26"/>
      <c r="AB40" s="26"/>
      <c r="AC40" s="26"/>
      <c r="AD40" s="26"/>
      <c r="AE40" s="26"/>
      <c r="AF40" s="26"/>
      <c r="AG40" s="67"/>
      <c r="AH40" s="26"/>
      <c r="AI40" s="26"/>
      <c r="AJ40" s="26"/>
      <c r="AK40" s="26"/>
      <c r="AL40" s="26"/>
      <c r="AM40" s="28">
        <f t="shared" si="2"/>
        <v>900</v>
      </c>
      <c r="AN40" s="59">
        <f t="shared" si="3"/>
        <v>0</v>
      </c>
    </row>
    <row r="41" spans="1:40">
      <c r="A41" s="33" t="s">
        <v>14</v>
      </c>
      <c r="B41" s="33" t="s">
        <v>15</v>
      </c>
      <c r="C41" s="33" t="s">
        <v>16</v>
      </c>
      <c r="D41" s="33">
        <v>1.56</v>
      </c>
      <c r="E41" s="34">
        <v>20240207011</v>
      </c>
      <c r="F41" s="33"/>
      <c r="G41" s="65">
        <v>15000</v>
      </c>
      <c r="H41" s="28">
        <f>IFERROR(IF(SUMIF('01'!$E$7:$E$460,E41,'01'!$AM$7:$AM$460)&lt;0,0,SUMIF('01'!$E$7:$E$460,E41,'01'!$AM$7:$AM$460)),0)</f>
        <v>0</v>
      </c>
      <c r="I41" s="38"/>
      <c r="J41" s="38"/>
      <c r="K41" s="38"/>
      <c r="L41" s="68"/>
      <c r="M41" s="38"/>
      <c r="N41" s="38"/>
      <c r="O41" s="38"/>
      <c r="P41" s="68"/>
      <c r="Q41" s="68"/>
      <c r="R41" s="68"/>
      <c r="S41" s="68"/>
      <c r="T41" s="38"/>
      <c r="U41" s="38"/>
      <c r="V41" s="68"/>
      <c r="W41" s="38"/>
      <c r="X41" s="38"/>
      <c r="Y41" s="38"/>
      <c r="Z41" s="68"/>
      <c r="AA41" s="38"/>
      <c r="AB41" s="38"/>
      <c r="AC41" s="38"/>
      <c r="AD41" s="38"/>
      <c r="AE41" s="38"/>
      <c r="AF41" s="38"/>
      <c r="AG41" s="68"/>
      <c r="AH41" s="38"/>
      <c r="AI41" s="38"/>
      <c r="AJ41" s="38"/>
      <c r="AK41" s="38"/>
      <c r="AL41" s="38"/>
      <c r="AM41" s="28">
        <f t="shared" si="2"/>
        <v>0</v>
      </c>
      <c r="AN41" s="58">
        <f t="shared" si="3"/>
        <v>-15000</v>
      </c>
    </row>
    <row r="42" spans="1:40">
      <c r="A42" s="31" t="s">
        <v>27</v>
      </c>
      <c r="B42" s="36" t="s">
        <v>15</v>
      </c>
      <c r="C42" s="36" t="s">
        <v>29</v>
      </c>
      <c r="D42" s="36">
        <v>1.0900000000000001</v>
      </c>
      <c r="E42" s="36">
        <v>20240213001</v>
      </c>
      <c r="F42" s="36"/>
      <c r="G42" s="63">
        <v>10000</v>
      </c>
      <c r="H42" s="28">
        <f>IFERROR(IF(SUMIF('01'!$E$7:$E$460,E42,'01'!$AM$7:$AM$460)&lt;0,0,SUMIF('01'!$E$7:$E$460,E42,'01'!$AM$7:$AM$460)),0)</f>
        <v>0</v>
      </c>
      <c r="I42" s="38"/>
      <c r="J42" s="38"/>
      <c r="K42" s="38"/>
      <c r="L42" s="68"/>
      <c r="M42" s="38"/>
      <c r="N42" s="38"/>
      <c r="O42" s="38"/>
      <c r="P42" s="68"/>
      <c r="Q42" s="68"/>
      <c r="R42" s="68"/>
      <c r="S42" s="68"/>
      <c r="T42" s="38"/>
      <c r="U42" s="26"/>
      <c r="V42" s="68"/>
      <c r="W42" s="38">
        <f>1500+8500</f>
        <v>10000</v>
      </c>
      <c r="X42" s="38"/>
      <c r="Y42" s="38"/>
      <c r="Z42" s="68"/>
      <c r="AA42" s="38"/>
      <c r="AB42" s="38"/>
      <c r="AC42" s="38"/>
      <c r="AD42" s="38"/>
      <c r="AE42" s="38"/>
      <c r="AF42" s="38"/>
      <c r="AG42" s="68"/>
      <c r="AH42" s="38"/>
      <c r="AI42" s="38"/>
      <c r="AJ42" s="38"/>
      <c r="AK42" s="38"/>
      <c r="AL42" s="38"/>
      <c r="AM42" s="28">
        <f t="shared" si="2"/>
        <v>10000</v>
      </c>
      <c r="AN42" s="59">
        <f t="shared" si="3"/>
        <v>0</v>
      </c>
    </row>
    <row r="43" spans="1:40">
      <c r="A43" s="26" t="s">
        <v>49</v>
      </c>
      <c r="B43" s="38" t="s">
        <v>50</v>
      </c>
      <c r="C43" s="38" t="s">
        <v>51</v>
      </c>
      <c r="D43" s="38">
        <v>1.5249999999999999</v>
      </c>
      <c r="E43" s="38">
        <v>20240213002</v>
      </c>
      <c r="F43" s="38"/>
      <c r="G43" s="65">
        <v>20000</v>
      </c>
      <c r="H43" s="28">
        <f>IFERROR(IF(SUMIF('01'!$E$7:$E$460,E43,'01'!$AM$7:$AM$460)&lt;0,0,SUMIF('01'!$E$7:$E$460,E43,'01'!$AM$7:$AM$460)),0)</f>
        <v>0</v>
      </c>
      <c r="I43" s="38"/>
      <c r="J43" s="38"/>
      <c r="K43" s="38"/>
      <c r="L43" s="68"/>
      <c r="M43" s="38"/>
      <c r="N43" s="38"/>
      <c r="O43" s="38"/>
      <c r="P43" s="68"/>
      <c r="Q43" s="68"/>
      <c r="R43" s="68"/>
      <c r="S43" s="68"/>
      <c r="T43" s="38"/>
      <c r="U43" s="26"/>
      <c r="V43" s="68"/>
      <c r="W43" s="38"/>
      <c r="X43" s="38"/>
      <c r="Y43" s="38"/>
      <c r="Z43" s="68"/>
      <c r="AA43" s="38"/>
      <c r="AB43" s="38"/>
      <c r="AC43" s="38"/>
      <c r="AD43" s="38">
        <v>18959</v>
      </c>
      <c r="AE43" s="38"/>
      <c r="AF43" s="38"/>
      <c r="AG43" s="68"/>
      <c r="AH43" s="38"/>
      <c r="AI43" s="38"/>
      <c r="AJ43" s="38"/>
      <c r="AK43" s="38"/>
      <c r="AL43" s="38"/>
      <c r="AM43" s="28">
        <f t="shared" si="2"/>
        <v>18959</v>
      </c>
      <c r="AN43" s="58">
        <f t="shared" si="3"/>
        <v>-1041</v>
      </c>
    </row>
    <row r="44" spans="1:40">
      <c r="A44" s="26" t="s">
        <v>33</v>
      </c>
      <c r="B44" s="26"/>
      <c r="C44" s="26" t="s">
        <v>34</v>
      </c>
      <c r="D44" s="26">
        <v>1.4750000000000001</v>
      </c>
      <c r="E44" s="26">
        <v>20240217007</v>
      </c>
      <c r="F44" s="26"/>
      <c r="G44" s="64">
        <v>10000</v>
      </c>
      <c r="H44" s="28">
        <f>IFERROR(IF(SUMIF('01'!$E$7:$E$460,E44,'01'!$AM$7:$AM$460)&lt;0,0,SUMIF('01'!$E$7:$E$460,E44,'01'!$AM$7:$AM$460)),0)</f>
        <v>0</v>
      </c>
      <c r="I44" s="26"/>
      <c r="J44" s="26"/>
      <c r="K44" s="26"/>
      <c r="L44" s="67"/>
      <c r="M44" s="26"/>
      <c r="N44" s="26"/>
      <c r="O44" s="26"/>
      <c r="P44" s="67"/>
      <c r="Q44" s="67"/>
      <c r="R44" s="67"/>
      <c r="S44" s="67"/>
      <c r="T44" s="26"/>
      <c r="U44" s="26"/>
      <c r="V44" s="67"/>
      <c r="W44" s="26"/>
      <c r="X44" s="26"/>
      <c r="Y44" s="26"/>
      <c r="Z44" s="67"/>
      <c r="AA44" s="26"/>
      <c r="AB44" s="26"/>
      <c r="AC44" s="26"/>
      <c r="AD44" s="26"/>
      <c r="AE44" s="26"/>
      <c r="AF44" s="26"/>
      <c r="AG44" s="67"/>
      <c r="AH44" s="26"/>
      <c r="AI44" s="26"/>
      <c r="AJ44" s="26"/>
      <c r="AK44" s="26"/>
      <c r="AL44" s="26"/>
      <c r="AM44" s="28">
        <f t="shared" si="2"/>
        <v>0</v>
      </c>
      <c r="AN44" s="58">
        <f t="shared" si="3"/>
        <v>-10000</v>
      </c>
    </row>
    <row r="45" spans="1:40">
      <c r="A45" s="33" t="s">
        <v>17</v>
      </c>
      <c r="B45" s="33" t="s">
        <v>18</v>
      </c>
      <c r="C45" s="26" t="s">
        <v>52</v>
      </c>
      <c r="D45" s="26">
        <v>1.82</v>
      </c>
      <c r="E45" s="26">
        <v>20240217008</v>
      </c>
      <c r="F45" s="34"/>
      <c r="G45" s="64">
        <v>10000</v>
      </c>
      <c r="H45" s="28">
        <f>IFERROR(IF(SUMIF('01'!$E$7:$E$460,E45,'01'!$AM$7:$AM$460)&lt;0,0,SUMIF('01'!$E$7:$E$460,E45,'01'!$AM$7:$AM$460)),0)</f>
        <v>0</v>
      </c>
      <c r="I45" s="26"/>
      <c r="J45" s="26"/>
      <c r="K45" s="26"/>
      <c r="L45" s="67"/>
      <c r="M45" s="26"/>
      <c r="N45" s="26"/>
      <c r="O45" s="26"/>
      <c r="P45" s="67"/>
      <c r="Q45" s="67"/>
      <c r="R45" s="67"/>
      <c r="S45" s="67"/>
      <c r="T45" s="26"/>
      <c r="U45" s="26"/>
      <c r="V45" s="67"/>
      <c r="W45" s="26"/>
      <c r="X45" s="26"/>
      <c r="Y45" s="26"/>
      <c r="Z45" s="67"/>
      <c r="AA45" s="26"/>
      <c r="AB45" s="26"/>
      <c r="AC45" s="26"/>
      <c r="AD45" s="26"/>
      <c r="AE45" s="26"/>
      <c r="AF45" s="26"/>
      <c r="AG45" s="67"/>
      <c r="AH45" s="26"/>
      <c r="AI45" s="26"/>
      <c r="AJ45" s="26"/>
      <c r="AK45" s="26"/>
      <c r="AL45" s="26"/>
      <c r="AM45" s="28">
        <f t="shared" si="2"/>
        <v>0</v>
      </c>
      <c r="AN45" s="58">
        <f t="shared" si="3"/>
        <v>-10000</v>
      </c>
    </row>
    <row r="48" spans="1:40">
      <c r="B48" s="1" t="s">
        <v>45</v>
      </c>
      <c r="C48" s="46">
        <f>SUM(I$9:AL$1048576)</f>
        <v>516919</v>
      </c>
      <c r="D48" s="46"/>
    </row>
    <row r="49" spans="5:5">
      <c r="E49" s="47"/>
    </row>
  </sheetData>
  <autoFilter ref="A7:G48"/>
  <mergeCells count="11">
    <mergeCell ref="AM7:AM8"/>
    <mergeCell ref="AN7:AN8"/>
    <mergeCell ref="A1:AN6"/>
    <mergeCell ref="H7:AL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workbookViewId="0">
      <pane xSplit="7" ySplit="8" topLeftCell="AK9" activePane="bottomRight" state="frozen"/>
      <selection pane="topRight"/>
      <selection pane="bottomLeft"/>
      <selection pane="bottomRight" activeCell="AO25" sqref="AO25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0" width="9" style="2"/>
    <col min="11" max="11" width="9" style="23"/>
    <col min="12" max="12" width="9" style="10"/>
    <col min="13" max="15" width="9" style="2"/>
    <col min="16" max="17" width="9" style="10"/>
    <col min="18" max="19" width="9" style="23"/>
    <col min="20" max="21" width="9" style="2"/>
    <col min="22" max="22" width="9" style="10"/>
    <col min="23" max="24" width="9" style="2"/>
    <col min="25" max="25" width="9" style="23"/>
    <col min="26" max="26" width="9" style="10"/>
    <col min="27" max="31" width="9" style="2"/>
    <col min="32" max="32" width="9" style="23"/>
    <col min="33" max="33" width="9" style="10"/>
    <col min="34" max="36" width="9" style="2"/>
    <col min="37" max="37" width="9" style="23"/>
    <col min="38" max="38" width="9" style="2"/>
    <col min="39" max="39" width="9" style="23"/>
    <col min="40" max="40" width="9" style="24"/>
    <col min="41" max="41" width="13" style="2" customWidth="1"/>
    <col min="42" max="42" width="13.7109375" style="2" customWidth="1"/>
    <col min="43" max="16384" width="9" style="2"/>
  </cols>
  <sheetData>
    <row r="1" spans="1:42" ht="15" customHeight="1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9"/>
      <c r="M1" s="73"/>
      <c r="N1" s="73"/>
      <c r="O1" s="73"/>
      <c r="P1" s="79"/>
      <c r="Q1" s="79"/>
      <c r="R1" s="79"/>
      <c r="S1" s="79"/>
      <c r="T1" s="73"/>
      <c r="U1" s="73"/>
      <c r="V1" s="79"/>
      <c r="W1" s="73"/>
      <c r="X1" s="73"/>
      <c r="Y1" s="73"/>
      <c r="Z1" s="79"/>
      <c r="AA1" s="73"/>
      <c r="AB1" s="73"/>
      <c r="AC1" s="73"/>
      <c r="AD1" s="73"/>
      <c r="AE1" s="73"/>
      <c r="AF1" s="73"/>
      <c r="AG1" s="79"/>
      <c r="AH1" s="73"/>
      <c r="AI1" s="73"/>
      <c r="AJ1" s="73"/>
      <c r="AK1" s="73"/>
      <c r="AL1" s="73"/>
      <c r="AM1" s="73"/>
      <c r="AN1" s="73"/>
      <c r="AO1" s="73"/>
      <c r="AP1" s="73"/>
    </row>
    <row r="2" spans="1:42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9"/>
      <c r="M2" s="73"/>
      <c r="N2" s="73"/>
      <c r="O2" s="73"/>
      <c r="P2" s="79"/>
      <c r="Q2" s="79"/>
      <c r="R2" s="79"/>
      <c r="S2" s="79"/>
      <c r="T2" s="73"/>
      <c r="U2" s="73"/>
      <c r="V2" s="79"/>
      <c r="W2" s="73"/>
      <c r="X2" s="73"/>
      <c r="Y2" s="73"/>
      <c r="Z2" s="79"/>
      <c r="AA2" s="73"/>
      <c r="AB2" s="73"/>
      <c r="AC2" s="73"/>
      <c r="AD2" s="73"/>
      <c r="AE2" s="73"/>
      <c r="AF2" s="73"/>
      <c r="AG2" s="79"/>
      <c r="AH2" s="73"/>
      <c r="AI2" s="73"/>
      <c r="AJ2" s="73"/>
      <c r="AK2" s="73"/>
      <c r="AL2" s="73"/>
      <c r="AM2" s="73"/>
      <c r="AN2" s="73"/>
      <c r="AO2" s="73"/>
      <c r="AP2" s="73"/>
    </row>
    <row r="3" spans="1:42" ht="1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9"/>
      <c r="M3" s="73"/>
      <c r="N3" s="73"/>
      <c r="O3" s="73"/>
      <c r="P3" s="79"/>
      <c r="Q3" s="79"/>
      <c r="R3" s="79"/>
      <c r="S3" s="79"/>
      <c r="T3" s="73"/>
      <c r="U3" s="73"/>
      <c r="V3" s="79"/>
      <c r="W3" s="73"/>
      <c r="X3" s="73"/>
      <c r="Y3" s="73"/>
      <c r="Z3" s="79"/>
      <c r="AA3" s="73"/>
      <c r="AB3" s="73"/>
      <c r="AC3" s="73"/>
      <c r="AD3" s="73"/>
      <c r="AE3" s="73"/>
      <c r="AF3" s="73"/>
      <c r="AG3" s="79"/>
      <c r="AH3" s="73"/>
      <c r="AI3" s="73"/>
      <c r="AJ3" s="73"/>
      <c r="AK3" s="73"/>
      <c r="AL3" s="73"/>
      <c r="AM3" s="73"/>
      <c r="AN3" s="73"/>
      <c r="AO3" s="73"/>
      <c r="AP3" s="73"/>
    </row>
    <row r="4" spans="1:42" ht="1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9"/>
      <c r="M4" s="73"/>
      <c r="N4" s="73"/>
      <c r="O4" s="73"/>
      <c r="P4" s="79"/>
      <c r="Q4" s="79"/>
      <c r="R4" s="79"/>
      <c r="S4" s="79"/>
      <c r="T4" s="73"/>
      <c r="U4" s="73"/>
      <c r="V4" s="79"/>
      <c r="W4" s="73"/>
      <c r="X4" s="73"/>
      <c r="Y4" s="73"/>
      <c r="Z4" s="79"/>
      <c r="AA4" s="73"/>
      <c r="AB4" s="73"/>
      <c r="AC4" s="73"/>
      <c r="AD4" s="73"/>
      <c r="AE4" s="73"/>
      <c r="AF4" s="73"/>
      <c r="AG4" s="79"/>
      <c r="AH4" s="73"/>
      <c r="AI4" s="73"/>
      <c r="AJ4" s="73"/>
      <c r="AK4" s="73"/>
      <c r="AL4" s="73"/>
      <c r="AM4" s="73"/>
      <c r="AN4" s="73"/>
      <c r="AO4" s="73"/>
      <c r="AP4" s="73"/>
    </row>
    <row r="5" spans="1:42" ht="1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9"/>
      <c r="M5" s="73"/>
      <c r="N5" s="73"/>
      <c r="O5" s="73"/>
      <c r="P5" s="79"/>
      <c r="Q5" s="79"/>
      <c r="R5" s="79"/>
      <c r="S5" s="79"/>
      <c r="T5" s="73"/>
      <c r="U5" s="73"/>
      <c r="V5" s="79"/>
      <c r="W5" s="73"/>
      <c r="X5" s="73"/>
      <c r="Y5" s="73"/>
      <c r="Z5" s="79"/>
      <c r="AA5" s="73"/>
      <c r="AB5" s="73"/>
      <c r="AC5" s="73"/>
      <c r="AD5" s="73"/>
      <c r="AE5" s="73"/>
      <c r="AF5" s="73"/>
      <c r="AG5" s="79"/>
      <c r="AH5" s="73"/>
      <c r="AI5" s="73"/>
      <c r="AJ5" s="73"/>
      <c r="AK5" s="73"/>
      <c r="AL5" s="73"/>
      <c r="AM5" s="73"/>
      <c r="AN5" s="73"/>
      <c r="AO5" s="73"/>
      <c r="AP5" s="73"/>
    </row>
    <row r="6" spans="1:42" ht="15" customHeight="1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9"/>
      <c r="M6" s="73"/>
      <c r="N6" s="73"/>
      <c r="O6" s="73"/>
      <c r="P6" s="79"/>
      <c r="Q6" s="79"/>
      <c r="R6" s="79"/>
      <c r="S6" s="79"/>
      <c r="T6" s="73"/>
      <c r="U6" s="73"/>
      <c r="V6" s="79"/>
      <c r="W6" s="73"/>
      <c r="X6" s="73"/>
      <c r="Y6" s="73"/>
      <c r="Z6" s="79"/>
      <c r="AA6" s="73"/>
      <c r="AB6" s="73"/>
      <c r="AC6" s="73"/>
      <c r="AD6" s="73"/>
      <c r="AE6" s="73"/>
      <c r="AF6" s="73"/>
      <c r="AG6" s="79"/>
      <c r="AH6" s="73"/>
      <c r="AI6" s="73"/>
      <c r="AJ6" s="73"/>
      <c r="AK6" s="73"/>
      <c r="AL6" s="73"/>
      <c r="AM6" s="73"/>
      <c r="AN6" s="73"/>
      <c r="AO6" s="73"/>
      <c r="AP6" s="73"/>
    </row>
    <row r="7" spans="1:42" ht="15" customHeight="1">
      <c r="A7" s="77" t="s">
        <v>1</v>
      </c>
      <c r="B7" s="77" t="s">
        <v>2</v>
      </c>
      <c r="C7" s="71" t="s">
        <v>3</v>
      </c>
      <c r="D7" s="71" t="s">
        <v>47</v>
      </c>
      <c r="E7" s="77" t="s">
        <v>5</v>
      </c>
      <c r="F7" s="77" t="s">
        <v>6</v>
      </c>
      <c r="G7" s="77" t="s">
        <v>7</v>
      </c>
      <c r="H7" s="81" t="s">
        <v>8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3"/>
      <c r="AN7" s="53"/>
      <c r="AO7" s="71" t="s">
        <v>9</v>
      </c>
      <c r="AP7" s="71" t="s">
        <v>10</v>
      </c>
    </row>
    <row r="8" spans="1:42">
      <c r="A8" s="78"/>
      <c r="B8" s="78"/>
      <c r="C8" s="72"/>
      <c r="D8" s="72"/>
      <c r="E8" s="78"/>
      <c r="F8" s="78"/>
      <c r="G8" s="78"/>
      <c r="H8" s="25">
        <v>45351</v>
      </c>
      <c r="I8" s="48">
        <v>45352</v>
      </c>
      <c r="J8" s="48">
        <v>45353</v>
      </c>
      <c r="K8" s="49">
        <v>45354</v>
      </c>
      <c r="L8" s="48">
        <v>45355</v>
      </c>
      <c r="M8" s="48">
        <v>45356</v>
      </c>
      <c r="N8" s="48">
        <v>45357</v>
      </c>
      <c r="O8" s="48">
        <v>45358</v>
      </c>
      <c r="P8" s="48">
        <v>45359</v>
      </c>
      <c r="Q8" s="48">
        <v>45360</v>
      </c>
      <c r="R8" s="49">
        <v>45361</v>
      </c>
      <c r="S8" s="49">
        <v>45362</v>
      </c>
      <c r="T8" s="48">
        <v>45363</v>
      </c>
      <c r="U8" s="48">
        <v>45364</v>
      </c>
      <c r="V8" s="48">
        <v>45365</v>
      </c>
      <c r="W8" s="48">
        <v>45366</v>
      </c>
      <c r="X8" s="48">
        <v>45367</v>
      </c>
      <c r="Y8" s="49">
        <v>45368</v>
      </c>
      <c r="Z8" s="48">
        <v>45369</v>
      </c>
      <c r="AA8" s="48">
        <v>45370</v>
      </c>
      <c r="AB8" s="48">
        <v>45371</v>
      </c>
      <c r="AC8" s="48">
        <v>45372</v>
      </c>
      <c r="AD8" s="48">
        <v>45373</v>
      </c>
      <c r="AE8" s="48">
        <v>45374</v>
      </c>
      <c r="AF8" s="49">
        <v>45375</v>
      </c>
      <c r="AG8" s="48">
        <v>45376</v>
      </c>
      <c r="AH8" s="48">
        <v>45377</v>
      </c>
      <c r="AI8" s="48">
        <v>45378</v>
      </c>
      <c r="AJ8" s="48">
        <v>45379</v>
      </c>
      <c r="AK8" s="49">
        <v>45380</v>
      </c>
      <c r="AL8" s="48">
        <v>45381</v>
      </c>
      <c r="AM8" s="49">
        <v>45382</v>
      </c>
      <c r="AN8" s="54"/>
      <c r="AO8" s="72"/>
      <c r="AP8" s="72"/>
    </row>
    <row r="9" spans="1:42">
      <c r="A9" s="26" t="s">
        <v>33</v>
      </c>
      <c r="B9" s="26"/>
      <c r="C9" s="26" t="s">
        <v>34</v>
      </c>
      <c r="D9" s="26">
        <v>1.4750000000000001</v>
      </c>
      <c r="E9" s="26">
        <v>20240103033</v>
      </c>
      <c r="F9" s="26"/>
      <c r="G9" s="27">
        <v>5000</v>
      </c>
      <c r="H9" s="28">
        <f>IFERROR(IF(SUMIF('02'!$E$7:$E$460,E9,'02'!$AM$7:$AM$460)&lt;0,0,SUMIF('02'!$E$7:$E$460,E9,'02'!$AM$7:$AM$460)),0)</f>
        <v>0</v>
      </c>
      <c r="I9" s="26"/>
      <c r="J9" s="26"/>
      <c r="K9" s="50"/>
      <c r="L9" s="34"/>
      <c r="M9" s="26"/>
      <c r="N9" s="26"/>
      <c r="O9" s="26"/>
      <c r="P9" s="34"/>
      <c r="Q9" s="34"/>
      <c r="R9" s="50"/>
      <c r="S9" s="50"/>
      <c r="T9" s="26"/>
      <c r="U9" s="26"/>
      <c r="V9" s="34"/>
      <c r="W9" s="26"/>
      <c r="X9" s="26"/>
      <c r="Y9" s="50"/>
      <c r="Z9" s="34"/>
      <c r="AA9" s="26"/>
      <c r="AB9" s="26"/>
      <c r="AC9" s="26"/>
      <c r="AD9" s="26"/>
      <c r="AE9" s="26"/>
      <c r="AF9" s="50"/>
      <c r="AG9" s="34"/>
      <c r="AH9" s="26"/>
      <c r="AI9" s="26"/>
      <c r="AJ9" s="26"/>
      <c r="AK9" s="50"/>
      <c r="AL9" s="26"/>
      <c r="AM9" s="50"/>
      <c r="AN9" s="55">
        <v>100</v>
      </c>
      <c r="AO9" s="28">
        <f t="shared" ref="AO9:AO31" si="0">SUM(H9:AM9)</f>
        <v>0</v>
      </c>
      <c r="AP9" s="58">
        <f t="shared" ref="AP9:AP45" si="1">AO9-G9+AN9</f>
        <v>-4900</v>
      </c>
    </row>
    <row r="10" spans="1:42">
      <c r="A10" s="29" t="s">
        <v>14</v>
      </c>
      <c r="B10" s="29" t="s">
        <v>15</v>
      </c>
      <c r="C10" s="29" t="s">
        <v>16</v>
      </c>
      <c r="D10" s="29">
        <v>1.56</v>
      </c>
      <c r="E10" s="29">
        <v>20240111008</v>
      </c>
      <c r="F10" s="29"/>
      <c r="G10" s="30">
        <v>40000</v>
      </c>
      <c r="H10" s="28">
        <f>IFERROR(IF(SUMIF('02'!$E$7:$E$460,E10,'02'!$AM$7:$AM$460)&lt;0,0,SUMIF('02'!$E$7:$E$460,E10,'02'!$AM$7:$AM$460)),0)</f>
        <v>24106</v>
      </c>
      <c r="I10" s="38"/>
      <c r="J10" s="38">
        <v>15894</v>
      </c>
      <c r="K10" s="51"/>
      <c r="L10" s="40"/>
      <c r="M10" s="38"/>
      <c r="N10" s="38"/>
      <c r="O10" s="38"/>
      <c r="P10" s="40"/>
      <c r="Q10" s="40"/>
      <c r="R10" s="51"/>
      <c r="S10" s="51"/>
      <c r="T10" s="38"/>
      <c r="U10" s="38"/>
      <c r="V10" s="40"/>
      <c r="W10" s="38"/>
      <c r="X10" s="38"/>
      <c r="Y10" s="51"/>
      <c r="Z10" s="40"/>
      <c r="AA10" s="38"/>
      <c r="AB10" s="38"/>
      <c r="AC10" s="38"/>
      <c r="AD10" s="38"/>
      <c r="AE10" s="38"/>
      <c r="AF10" s="51"/>
      <c r="AG10" s="40"/>
      <c r="AH10" s="38"/>
      <c r="AI10" s="38"/>
      <c r="AJ10" s="38"/>
      <c r="AK10" s="51"/>
      <c r="AL10" s="38"/>
      <c r="AM10" s="51"/>
      <c r="AN10" s="56"/>
      <c r="AO10" s="28">
        <f t="shared" si="0"/>
        <v>40000</v>
      </c>
      <c r="AP10" s="59">
        <f t="shared" si="1"/>
        <v>0</v>
      </c>
    </row>
    <row r="11" spans="1:42">
      <c r="A11" s="29" t="s">
        <v>11</v>
      </c>
      <c r="B11" s="31" t="s">
        <v>12</v>
      </c>
      <c r="C11" s="31" t="s">
        <v>13</v>
      </c>
      <c r="D11" s="31">
        <v>1.2749999999999999</v>
      </c>
      <c r="E11" s="31">
        <v>20240115001</v>
      </c>
      <c r="F11" s="31"/>
      <c r="G11" s="32">
        <v>100000</v>
      </c>
      <c r="H11" s="28">
        <f>IFERROR(IF(SUMIF('02'!$E$7:$E$460,E11,'02'!$AM$7:$AM$460)&lt;0,0,SUMIF('02'!$E$7:$E$460,E11,'02'!$AM$7:$AM$460)),0)</f>
        <v>94286</v>
      </c>
      <c r="I11" s="26"/>
      <c r="J11" s="26"/>
      <c r="K11" s="50"/>
      <c r="L11" s="34">
        <v>5714</v>
      </c>
      <c r="M11" s="26"/>
      <c r="N11" s="26"/>
      <c r="O11" s="26"/>
      <c r="P11" s="34"/>
      <c r="Q11" s="34"/>
      <c r="R11" s="50"/>
      <c r="S11" s="50"/>
      <c r="T11" s="26"/>
      <c r="U11" s="26"/>
      <c r="V11" s="34"/>
      <c r="W11" s="26"/>
      <c r="X11" s="26"/>
      <c r="Y11" s="50"/>
      <c r="Z11" s="34"/>
      <c r="AA11" s="26"/>
      <c r="AB11" s="26"/>
      <c r="AC11" s="26"/>
      <c r="AD11" s="26"/>
      <c r="AE11" s="26"/>
      <c r="AF11" s="50"/>
      <c r="AG11" s="34"/>
      <c r="AH11" s="26"/>
      <c r="AI11" s="26"/>
      <c r="AJ11" s="26"/>
      <c r="AK11" s="50"/>
      <c r="AL11" s="26"/>
      <c r="AM11" s="50"/>
      <c r="AN11" s="55"/>
      <c r="AO11" s="28">
        <f t="shared" si="0"/>
        <v>100000</v>
      </c>
      <c r="AP11" s="59">
        <f t="shared" si="1"/>
        <v>0</v>
      </c>
    </row>
    <row r="12" spans="1:42">
      <c r="A12" s="31" t="s">
        <v>22</v>
      </c>
      <c r="B12" s="31" t="s">
        <v>23</v>
      </c>
      <c r="C12" s="31" t="s">
        <v>24</v>
      </c>
      <c r="D12" s="31">
        <v>1.59</v>
      </c>
      <c r="E12" s="31">
        <v>20240122002</v>
      </c>
      <c r="F12" s="31"/>
      <c r="G12" s="32">
        <v>50000</v>
      </c>
      <c r="H12" s="28">
        <f>IFERROR(IF(SUMIF('02'!$E$7:$E$460,E12,'02'!$AM$7:$AM$460)&lt;0,0,SUMIF('02'!$E$7:$E$460,E12,'02'!$AM$7:$AM$460)),0)</f>
        <v>4100</v>
      </c>
      <c r="I12" s="26">
        <v>7700</v>
      </c>
      <c r="J12" s="26"/>
      <c r="K12" s="50"/>
      <c r="L12" s="34">
        <v>22419</v>
      </c>
      <c r="M12" s="26"/>
      <c r="N12" s="26">
        <v>15781</v>
      </c>
      <c r="O12" s="26"/>
      <c r="P12" s="34"/>
      <c r="Q12" s="34"/>
      <c r="R12" s="50"/>
      <c r="S12" s="50"/>
      <c r="T12" s="26"/>
      <c r="U12" s="26"/>
      <c r="V12" s="34"/>
      <c r="W12" s="26"/>
      <c r="X12" s="26"/>
      <c r="Y12" s="50"/>
      <c r="Z12" s="34"/>
      <c r="AA12" s="26"/>
      <c r="AB12" s="26"/>
      <c r="AC12" s="26"/>
      <c r="AD12" s="26"/>
      <c r="AE12" s="26"/>
      <c r="AF12" s="50"/>
      <c r="AG12" s="34"/>
      <c r="AH12" s="26"/>
      <c r="AI12" s="26"/>
      <c r="AJ12" s="26"/>
      <c r="AK12" s="50"/>
      <c r="AL12" s="26"/>
      <c r="AM12" s="50"/>
      <c r="AN12" s="55"/>
      <c r="AO12" s="28">
        <f t="shared" si="0"/>
        <v>50000</v>
      </c>
      <c r="AP12" s="59">
        <f t="shared" si="1"/>
        <v>0</v>
      </c>
    </row>
    <row r="13" spans="1:42">
      <c r="A13" s="26" t="s">
        <v>30</v>
      </c>
      <c r="B13" s="26" t="s">
        <v>31</v>
      </c>
      <c r="C13" s="26" t="s">
        <v>32</v>
      </c>
      <c r="D13" s="26">
        <v>1.59</v>
      </c>
      <c r="E13" s="26">
        <v>20240122001</v>
      </c>
      <c r="F13" s="26"/>
      <c r="G13" s="27">
        <v>75000</v>
      </c>
      <c r="H13" s="28">
        <f>IFERROR(IF(SUMIF('02'!$E$7:$E$460,E13,'02'!$AM$7:$AM$460)&lt;0,0,SUMIF('02'!$E$7:$E$460,E13,'02'!$AM$7:$AM$460)),0)</f>
        <v>27565</v>
      </c>
      <c r="I13" s="26"/>
      <c r="J13" s="26"/>
      <c r="K13" s="50"/>
      <c r="L13" s="34"/>
      <c r="M13" s="26"/>
      <c r="N13" s="26">
        <v>23000</v>
      </c>
      <c r="O13" s="26"/>
      <c r="P13" s="34"/>
      <c r="Q13" s="34"/>
      <c r="R13" s="50"/>
      <c r="S13" s="50"/>
      <c r="T13" s="26"/>
      <c r="U13" s="26"/>
      <c r="V13" s="34"/>
      <c r="W13" s="26"/>
      <c r="X13" s="26">
        <v>13607</v>
      </c>
      <c r="Y13" s="50"/>
      <c r="Z13" s="34">
        <v>5450</v>
      </c>
      <c r="AA13" s="26"/>
      <c r="AB13" s="26"/>
      <c r="AC13" s="26"/>
      <c r="AD13" s="26"/>
      <c r="AE13" s="26"/>
      <c r="AF13" s="50"/>
      <c r="AG13" s="34"/>
      <c r="AH13" s="26"/>
      <c r="AI13" s="26"/>
      <c r="AJ13" s="26"/>
      <c r="AK13" s="50"/>
      <c r="AL13" s="26"/>
      <c r="AM13" s="50"/>
      <c r="AN13" s="55">
        <v>100</v>
      </c>
      <c r="AO13" s="28">
        <f t="shared" si="0"/>
        <v>69622</v>
      </c>
      <c r="AP13" s="58">
        <f t="shared" si="1"/>
        <v>-5278</v>
      </c>
    </row>
    <row r="14" spans="1:42">
      <c r="A14" s="29" t="s">
        <v>17</v>
      </c>
      <c r="B14" s="29" t="s">
        <v>18</v>
      </c>
      <c r="C14" s="31" t="s">
        <v>19</v>
      </c>
      <c r="D14" s="31">
        <v>1.82</v>
      </c>
      <c r="E14" s="31">
        <v>20240124002</v>
      </c>
      <c r="F14" s="31"/>
      <c r="G14" s="32">
        <v>10000</v>
      </c>
      <c r="H14" s="28">
        <f>IFERROR(IF(SUMIF('02'!$E$7:$E$460,E14,'02'!$AM$7:$AM$460)&lt;0,0,SUMIF('02'!$E$7:$E$460,E14,'02'!$AM$7:$AM$460)),0)</f>
        <v>4288</v>
      </c>
      <c r="I14" s="26">
        <v>5712</v>
      </c>
      <c r="J14" s="26"/>
      <c r="K14" s="50"/>
      <c r="L14" s="34"/>
      <c r="M14" s="26"/>
      <c r="N14" s="26"/>
      <c r="O14" s="26"/>
      <c r="P14" s="34"/>
      <c r="Q14" s="34"/>
      <c r="R14" s="50"/>
      <c r="S14" s="50"/>
      <c r="T14" s="26"/>
      <c r="U14" s="26"/>
      <c r="V14" s="34"/>
      <c r="W14" s="26"/>
      <c r="X14" s="26"/>
      <c r="Y14" s="50"/>
      <c r="Z14" s="34"/>
      <c r="AA14" s="26"/>
      <c r="AB14" s="26"/>
      <c r="AC14" s="26"/>
      <c r="AD14" s="26"/>
      <c r="AE14" s="26"/>
      <c r="AF14" s="50"/>
      <c r="AG14" s="34"/>
      <c r="AH14" s="26"/>
      <c r="AI14" s="26"/>
      <c r="AJ14" s="26"/>
      <c r="AK14" s="50"/>
      <c r="AL14" s="26"/>
      <c r="AM14" s="50"/>
      <c r="AN14" s="55"/>
      <c r="AO14" s="28">
        <f t="shared" si="0"/>
        <v>10000</v>
      </c>
      <c r="AP14" s="59">
        <f t="shared" si="1"/>
        <v>0</v>
      </c>
    </row>
    <row r="15" spans="1:42">
      <c r="A15" s="29" t="s">
        <v>17</v>
      </c>
      <c r="B15" s="29" t="s">
        <v>18</v>
      </c>
      <c r="C15" s="31" t="s">
        <v>20</v>
      </c>
      <c r="D15" s="31">
        <v>3.03</v>
      </c>
      <c r="E15" s="31">
        <v>20240124003</v>
      </c>
      <c r="F15" s="31"/>
      <c r="G15" s="32">
        <v>5000</v>
      </c>
      <c r="H15" s="28">
        <f>IFERROR(IF(SUMIF('02'!$E$7:$E$460,E15,'02'!$AM$7:$AM$460)&lt;0,0,SUMIF('02'!$E$7:$E$460,E15,'02'!$AM$7:$AM$460)),0)</f>
        <v>3250</v>
      </c>
      <c r="I15" s="26"/>
      <c r="J15" s="26"/>
      <c r="K15" s="50"/>
      <c r="L15" s="34"/>
      <c r="M15" s="26"/>
      <c r="N15" s="26"/>
      <c r="O15" s="26"/>
      <c r="P15" s="34"/>
      <c r="Q15" s="34"/>
      <c r="R15" s="50"/>
      <c r="S15" s="50"/>
      <c r="T15" s="26"/>
      <c r="U15" s="26"/>
      <c r="V15" s="34"/>
      <c r="W15" s="26"/>
      <c r="X15" s="26"/>
      <c r="Y15" s="50"/>
      <c r="Z15" s="34">
        <v>1750</v>
      </c>
      <c r="AA15" s="26"/>
      <c r="AB15" s="26"/>
      <c r="AC15" s="26"/>
      <c r="AD15" s="26"/>
      <c r="AE15" s="26"/>
      <c r="AF15" s="50"/>
      <c r="AG15" s="34"/>
      <c r="AH15" s="26"/>
      <c r="AI15" s="26"/>
      <c r="AJ15" s="26"/>
      <c r="AK15" s="50"/>
      <c r="AL15" s="26"/>
      <c r="AM15" s="50"/>
      <c r="AN15" s="55"/>
      <c r="AO15" s="28">
        <f t="shared" si="0"/>
        <v>5000</v>
      </c>
      <c r="AP15" s="59">
        <f t="shared" si="1"/>
        <v>0</v>
      </c>
    </row>
    <row r="16" spans="1:42">
      <c r="A16" s="29" t="s">
        <v>35</v>
      </c>
      <c r="B16" s="29" t="s">
        <v>36</v>
      </c>
      <c r="C16" s="31" t="s">
        <v>40</v>
      </c>
      <c r="D16" s="31">
        <v>3.05</v>
      </c>
      <c r="E16" s="31">
        <v>20240124005</v>
      </c>
      <c r="F16" s="31"/>
      <c r="G16" s="32">
        <v>5000</v>
      </c>
      <c r="H16" s="28">
        <f>IFERROR(IF(SUMIF('02'!$E$7:$E$460,E16,'02'!$AM$7:$AM$460)&lt;0,0,SUMIF('02'!$E$7:$E$460,E16,'02'!$AM$7:$AM$460)),0)</f>
        <v>4641</v>
      </c>
      <c r="I16" s="26"/>
      <c r="J16" s="26"/>
      <c r="K16" s="50"/>
      <c r="L16" s="34"/>
      <c r="M16" s="26">
        <v>370</v>
      </c>
      <c r="N16" s="26"/>
      <c r="O16" s="26"/>
      <c r="P16" s="34"/>
      <c r="Q16" s="34"/>
      <c r="R16" s="50"/>
      <c r="S16" s="50"/>
      <c r="T16" s="26"/>
      <c r="U16" s="26"/>
      <c r="V16" s="34"/>
      <c r="W16" s="26"/>
      <c r="X16" s="26"/>
      <c r="Y16" s="50"/>
      <c r="Z16" s="34"/>
      <c r="AA16" s="26"/>
      <c r="AB16" s="26"/>
      <c r="AC16" s="26"/>
      <c r="AD16" s="26"/>
      <c r="AE16" s="26"/>
      <c r="AF16" s="50"/>
      <c r="AG16" s="34"/>
      <c r="AH16" s="26"/>
      <c r="AI16" s="26"/>
      <c r="AJ16" s="26"/>
      <c r="AK16" s="50"/>
      <c r="AL16" s="26"/>
      <c r="AM16" s="50"/>
      <c r="AN16" s="55"/>
      <c r="AO16" s="28">
        <f t="shared" si="0"/>
        <v>5011</v>
      </c>
      <c r="AP16" s="59">
        <f t="shared" si="1"/>
        <v>11</v>
      </c>
    </row>
    <row r="17" spans="1:42">
      <c r="A17" s="33" t="s">
        <v>17</v>
      </c>
      <c r="B17" s="33" t="s">
        <v>18</v>
      </c>
      <c r="C17" s="26" t="s">
        <v>21</v>
      </c>
      <c r="D17" s="26">
        <v>4.55</v>
      </c>
      <c r="E17" s="34">
        <v>20240124006</v>
      </c>
      <c r="F17" s="34"/>
      <c r="G17" s="27">
        <v>5000</v>
      </c>
      <c r="H17" s="28">
        <f>IFERROR(IF(SUMIF('02'!$E$7:$E$460,E17,'02'!$AM$7:$AM$460)&lt;0,0,SUMIF('02'!$E$7:$E$460,E17,'02'!$AM$7:$AM$460)),0)</f>
        <v>254</v>
      </c>
      <c r="I17" s="26"/>
      <c r="J17" s="26"/>
      <c r="K17" s="50"/>
      <c r="L17" s="34"/>
      <c r="M17" s="26">
        <v>2950</v>
      </c>
      <c r="N17" s="26"/>
      <c r="O17" s="26"/>
      <c r="P17" s="34"/>
      <c r="Q17" s="34"/>
      <c r="R17" s="50"/>
      <c r="S17" s="50"/>
      <c r="T17" s="26"/>
      <c r="U17" s="26"/>
      <c r="V17" s="34"/>
      <c r="W17" s="26"/>
      <c r="X17" s="26"/>
      <c r="Y17" s="50"/>
      <c r="Z17" s="34"/>
      <c r="AA17" s="26"/>
      <c r="AB17" s="26"/>
      <c r="AC17" s="26"/>
      <c r="AD17" s="26"/>
      <c r="AE17" s="26"/>
      <c r="AF17" s="50"/>
      <c r="AG17" s="34"/>
      <c r="AH17" s="26"/>
      <c r="AI17" s="26"/>
      <c r="AJ17" s="26">
        <v>402</v>
      </c>
      <c r="AK17" s="50"/>
      <c r="AL17" s="26"/>
      <c r="AM17" s="50"/>
      <c r="AN17" s="55">
        <v>100</v>
      </c>
      <c r="AO17" s="28">
        <f t="shared" si="0"/>
        <v>3606</v>
      </c>
      <c r="AP17" s="58">
        <f t="shared" si="1"/>
        <v>-1294</v>
      </c>
    </row>
    <row r="18" spans="1:42">
      <c r="A18" s="31" t="s">
        <v>41</v>
      </c>
      <c r="B18" s="31" t="s">
        <v>48</v>
      </c>
      <c r="C18" s="31" t="s">
        <v>43</v>
      </c>
      <c r="D18" s="35">
        <v>1.5549999999999999</v>
      </c>
      <c r="E18" s="31">
        <v>20240130001</v>
      </c>
      <c r="F18" s="31"/>
      <c r="G18" s="32">
        <v>100000</v>
      </c>
      <c r="H18" s="28">
        <f>IFERROR(IF(SUMIF('02'!$E$7:$E$460,E18,'02'!$AM$7:$AM$460)&lt;0,0,SUMIF('02'!$E$7:$E$460,E18,'02'!$AM$7:$AM$460)),0)</f>
        <v>13269</v>
      </c>
      <c r="I18" s="26"/>
      <c r="J18" s="26"/>
      <c r="K18" s="50"/>
      <c r="L18" s="34"/>
      <c r="M18" s="26"/>
      <c r="N18" s="26"/>
      <c r="O18" s="26">
        <v>16197</v>
      </c>
      <c r="P18" s="34">
        <v>29307</v>
      </c>
      <c r="Q18" s="34">
        <v>16167</v>
      </c>
      <c r="R18" s="50"/>
      <c r="S18" s="50"/>
      <c r="T18" s="26"/>
      <c r="U18" s="26"/>
      <c r="V18" s="34"/>
      <c r="W18" s="26"/>
      <c r="X18" s="26"/>
      <c r="Y18" s="50"/>
      <c r="Z18" s="34"/>
      <c r="AA18" s="26"/>
      <c r="AB18" s="26">
        <v>8700</v>
      </c>
      <c r="AC18" s="26">
        <v>16260</v>
      </c>
      <c r="AD18" s="26"/>
      <c r="AE18" s="26"/>
      <c r="AF18" s="50"/>
      <c r="AG18" s="34"/>
      <c r="AH18" s="26"/>
      <c r="AI18" s="26"/>
      <c r="AJ18" s="26"/>
      <c r="AK18" s="50"/>
      <c r="AL18" s="26"/>
      <c r="AM18" s="50"/>
      <c r="AN18" s="55">
        <v>100</v>
      </c>
      <c r="AO18" s="28">
        <f t="shared" si="0"/>
        <v>99900</v>
      </c>
      <c r="AP18" s="59">
        <f t="shared" si="1"/>
        <v>0</v>
      </c>
    </row>
    <row r="19" spans="1:42">
      <c r="A19" s="31" t="s">
        <v>22</v>
      </c>
      <c r="B19" s="31" t="s">
        <v>23</v>
      </c>
      <c r="C19" s="31" t="s">
        <v>24</v>
      </c>
      <c r="D19" s="31">
        <v>1.59</v>
      </c>
      <c r="E19" s="31">
        <v>20240202002</v>
      </c>
      <c r="F19" s="31"/>
      <c r="G19" s="32">
        <v>100000</v>
      </c>
      <c r="H19" s="28">
        <f>IFERROR(IF(SUMIF('02'!$E$7:$E$460,E19,'02'!$AM$7:$AM$460)&lt;0,0,SUMIF('02'!$E$7:$E$460,E19,'02'!$AM$7:$AM$460)),0)</f>
        <v>0</v>
      </c>
      <c r="I19" s="26"/>
      <c r="J19" s="26"/>
      <c r="K19" s="50"/>
      <c r="L19" s="34"/>
      <c r="M19" s="26"/>
      <c r="N19" s="26">
        <v>7833</v>
      </c>
      <c r="O19" s="26">
        <v>23650</v>
      </c>
      <c r="P19" s="34">
        <v>3976</v>
      </c>
      <c r="Q19" s="34">
        <v>9820</v>
      </c>
      <c r="R19" s="50"/>
      <c r="S19" s="50"/>
      <c r="T19" s="26">
        <v>25324</v>
      </c>
      <c r="U19" s="26">
        <v>8614</v>
      </c>
      <c r="V19" s="34">
        <v>20783</v>
      </c>
      <c r="W19" s="26"/>
      <c r="X19" s="26"/>
      <c r="Y19" s="50"/>
      <c r="Z19" s="34"/>
      <c r="AA19" s="26"/>
      <c r="AB19" s="26"/>
      <c r="AC19" s="26"/>
      <c r="AD19" s="26"/>
      <c r="AE19" s="26"/>
      <c r="AF19" s="50"/>
      <c r="AG19" s="34"/>
      <c r="AH19" s="26"/>
      <c r="AI19" s="26"/>
      <c r="AJ19" s="26"/>
      <c r="AK19" s="50"/>
      <c r="AL19" s="26"/>
      <c r="AM19" s="50"/>
      <c r="AN19" s="55"/>
      <c r="AO19" s="28">
        <f t="shared" si="0"/>
        <v>100000</v>
      </c>
      <c r="AP19" s="59">
        <f t="shared" si="1"/>
        <v>0</v>
      </c>
    </row>
    <row r="20" spans="1:42">
      <c r="A20" s="26" t="s">
        <v>30</v>
      </c>
      <c r="B20" s="26" t="s">
        <v>31</v>
      </c>
      <c r="C20" s="26" t="s">
        <v>32</v>
      </c>
      <c r="D20" s="26">
        <v>1.59</v>
      </c>
      <c r="E20" s="26">
        <v>20240206022</v>
      </c>
      <c r="F20" s="26"/>
      <c r="G20" s="27">
        <v>30000</v>
      </c>
      <c r="H20" s="28">
        <f>IFERROR(IF(SUMIF('02'!$E$7:$E$460,E20,'02'!$AM$7:$AM$460)&lt;0,0,SUMIF('02'!$E$7:$E$460,E20,'02'!$AM$7:$AM$460)),0)</f>
        <v>0</v>
      </c>
      <c r="I20" s="26"/>
      <c r="J20" s="26"/>
      <c r="K20" s="50"/>
      <c r="L20" s="34"/>
      <c r="M20" s="26"/>
      <c r="N20" s="26"/>
      <c r="O20" s="26"/>
      <c r="P20" s="34"/>
      <c r="Q20" s="34"/>
      <c r="R20" s="50"/>
      <c r="S20" s="50"/>
      <c r="T20" s="26"/>
      <c r="U20" s="26"/>
      <c r="V20" s="34"/>
      <c r="W20" s="26"/>
      <c r="X20" s="26"/>
      <c r="Y20" s="50"/>
      <c r="Z20" s="34"/>
      <c r="AA20" s="26"/>
      <c r="AB20" s="26"/>
      <c r="AC20" s="26"/>
      <c r="AD20" s="26"/>
      <c r="AE20" s="26"/>
      <c r="AF20" s="50"/>
      <c r="AG20" s="34"/>
      <c r="AH20" s="26"/>
      <c r="AI20" s="26"/>
      <c r="AJ20" s="26"/>
      <c r="AK20" s="50"/>
      <c r="AL20" s="26"/>
      <c r="AM20" s="50"/>
      <c r="AN20" s="55">
        <v>100</v>
      </c>
      <c r="AO20" s="28">
        <f t="shared" si="0"/>
        <v>0</v>
      </c>
      <c r="AP20" s="58">
        <f t="shared" si="1"/>
        <v>-29900</v>
      </c>
    </row>
    <row r="21" spans="1:42">
      <c r="A21" s="31" t="s">
        <v>22</v>
      </c>
      <c r="B21" s="31" t="s">
        <v>23</v>
      </c>
      <c r="C21" s="31" t="s">
        <v>24</v>
      </c>
      <c r="D21" s="31">
        <v>1.59</v>
      </c>
      <c r="E21" s="31">
        <v>20240207003</v>
      </c>
      <c r="F21" s="31"/>
      <c r="G21" s="32">
        <v>12400</v>
      </c>
      <c r="H21" s="28">
        <f>IFERROR(IF(SUMIF('02'!$E$7:$E$460,E21,'02'!$AM$7:$AM$460)&lt;0,0,SUMIF('02'!$E$7:$E$460,E21,'02'!$AM$7:$AM$460)),0)</f>
        <v>0</v>
      </c>
      <c r="I21" s="26"/>
      <c r="J21" s="26"/>
      <c r="K21" s="50"/>
      <c r="L21" s="34"/>
      <c r="M21" s="26"/>
      <c r="N21" s="26"/>
      <c r="O21" s="26"/>
      <c r="P21" s="34"/>
      <c r="Q21" s="34"/>
      <c r="R21" s="50"/>
      <c r="S21" s="50"/>
      <c r="T21" s="26"/>
      <c r="U21" s="26"/>
      <c r="V21" s="34">
        <v>7536</v>
      </c>
      <c r="W21" s="26">
        <v>4864</v>
      </c>
      <c r="X21" s="26"/>
      <c r="Y21" s="50"/>
      <c r="Z21" s="34"/>
      <c r="AA21" s="26"/>
      <c r="AB21" s="26"/>
      <c r="AC21" s="26"/>
      <c r="AD21" s="26"/>
      <c r="AE21" s="26"/>
      <c r="AF21" s="50"/>
      <c r="AG21" s="34"/>
      <c r="AH21" s="26"/>
      <c r="AI21" s="26"/>
      <c r="AJ21" s="26"/>
      <c r="AK21" s="50"/>
      <c r="AL21" s="26"/>
      <c r="AM21" s="50"/>
      <c r="AN21" s="55"/>
      <c r="AO21" s="28">
        <f t="shared" si="0"/>
        <v>12400</v>
      </c>
      <c r="AP21" s="59">
        <f t="shared" si="1"/>
        <v>0</v>
      </c>
    </row>
    <row r="22" spans="1:42">
      <c r="A22" s="31" t="s">
        <v>22</v>
      </c>
      <c r="B22" s="31" t="s">
        <v>23</v>
      </c>
      <c r="C22" s="31" t="s">
        <v>24</v>
      </c>
      <c r="D22" s="31">
        <v>1.59</v>
      </c>
      <c r="E22" s="31">
        <v>20240207004</v>
      </c>
      <c r="F22" s="31"/>
      <c r="G22" s="32">
        <v>40600</v>
      </c>
      <c r="H22" s="28">
        <f>IFERROR(IF(SUMIF('02'!$E$7:$E$460,E22,'02'!$AM$7:$AM$460)&lt;0,0,SUMIF('02'!$E$7:$E$460,E22,'02'!$AM$7:$AM$460)),0)</f>
        <v>0</v>
      </c>
      <c r="I22" s="26"/>
      <c r="J22" s="26"/>
      <c r="K22" s="50"/>
      <c r="L22" s="34"/>
      <c r="M22" s="26"/>
      <c r="N22" s="26"/>
      <c r="O22" s="26"/>
      <c r="P22" s="34"/>
      <c r="Q22" s="34"/>
      <c r="R22" s="50"/>
      <c r="S22" s="50"/>
      <c r="T22" s="26"/>
      <c r="U22" s="26"/>
      <c r="V22" s="34"/>
      <c r="W22" s="26">
        <v>21716</v>
      </c>
      <c r="X22" s="26">
        <v>17034</v>
      </c>
      <c r="Y22" s="50"/>
      <c r="Z22" s="34"/>
      <c r="AA22" s="26">
        <v>1750</v>
      </c>
      <c r="AB22" s="26"/>
      <c r="AC22" s="26"/>
      <c r="AD22" s="26"/>
      <c r="AE22" s="26"/>
      <c r="AF22" s="50"/>
      <c r="AG22" s="34"/>
      <c r="AH22" s="26"/>
      <c r="AI22" s="26"/>
      <c r="AJ22" s="26"/>
      <c r="AK22" s="50"/>
      <c r="AL22" s="26"/>
      <c r="AM22" s="50"/>
      <c r="AN22" s="55">
        <v>100</v>
      </c>
      <c r="AO22" s="28">
        <f t="shared" si="0"/>
        <v>40500</v>
      </c>
      <c r="AP22" s="59">
        <f t="shared" si="1"/>
        <v>0</v>
      </c>
    </row>
    <row r="23" spans="1:42">
      <c r="A23" s="29" t="s">
        <v>11</v>
      </c>
      <c r="B23" s="31" t="s">
        <v>12</v>
      </c>
      <c r="C23" s="31" t="s">
        <v>13</v>
      </c>
      <c r="D23" s="31">
        <v>1.2749999999999999</v>
      </c>
      <c r="E23" s="31">
        <v>20240207005</v>
      </c>
      <c r="F23" s="31"/>
      <c r="G23" s="32">
        <v>130000</v>
      </c>
      <c r="H23" s="28">
        <f>IFERROR(IF(SUMIF('02'!$E$7:$E$460,E23,'02'!$AM$7:$AM$460)&lt;0,0,SUMIF('02'!$E$7:$E$460,E23,'02'!$AM$7:$AM$460)),0)</f>
        <v>0</v>
      </c>
      <c r="I23" s="26"/>
      <c r="J23" s="26"/>
      <c r="K23" s="50"/>
      <c r="L23" s="34">
        <v>15920</v>
      </c>
      <c r="M23" s="26">
        <v>25163</v>
      </c>
      <c r="N23" s="26"/>
      <c r="O23" s="26"/>
      <c r="P23" s="34"/>
      <c r="Q23" s="34"/>
      <c r="R23" s="50"/>
      <c r="S23" s="50"/>
      <c r="T23" s="26">
        <v>28317</v>
      </c>
      <c r="U23" s="26">
        <v>23961</v>
      </c>
      <c r="V23" s="34">
        <v>26643</v>
      </c>
      <c r="W23" s="26">
        <v>9996</v>
      </c>
      <c r="X23" s="26"/>
      <c r="Y23" s="50"/>
      <c r="Z23" s="34"/>
      <c r="AA23" s="26"/>
      <c r="AB23" s="26"/>
      <c r="AC23" s="26"/>
      <c r="AD23" s="26"/>
      <c r="AE23" s="26"/>
      <c r="AF23" s="50"/>
      <c r="AG23" s="34"/>
      <c r="AH23" s="26"/>
      <c r="AI23" s="26"/>
      <c r="AJ23" s="26"/>
      <c r="AK23" s="50"/>
      <c r="AL23" s="26"/>
      <c r="AM23" s="50"/>
      <c r="AN23" s="55"/>
      <c r="AO23" s="28">
        <f t="shared" si="0"/>
        <v>130000</v>
      </c>
      <c r="AP23" s="59">
        <f t="shared" si="1"/>
        <v>0</v>
      </c>
    </row>
    <row r="24" spans="1:42">
      <c r="A24" s="33" t="s">
        <v>17</v>
      </c>
      <c r="B24" s="33" t="s">
        <v>18</v>
      </c>
      <c r="C24" s="26" t="s">
        <v>19</v>
      </c>
      <c r="D24" s="26">
        <v>1.82</v>
      </c>
      <c r="E24" s="34">
        <v>20240207006</v>
      </c>
      <c r="F24" s="34"/>
      <c r="G24" s="27">
        <v>20200</v>
      </c>
      <c r="H24" s="28">
        <f>IFERROR(IF(SUMIF('02'!$E$7:$E$460,E24,'02'!$AM$7:$AM$460)&lt;0,0,SUMIF('02'!$E$7:$E$460,E24,'02'!$AM$7:$AM$460)),0)</f>
        <v>0</v>
      </c>
      <c r="I24" s="26">
        <v>338</v>
      </c>
      <c r="J24" s="26"/>
      <c r="K24" s="50"/>
      <c r="L24" s="34"/>
      <c r="M24" s="26"/>
      <c r="N24" s="26"/>
      <c r="O24" s="26"/>
      <c r="P24" s="34"/>
      <c r="Q24" s="34"/>
      <c r="R24" s="50"/>
      <c r="S24" s="50"/>
      <c r="T24" s="26"/>
      <c r="U24" s="26"/>
      <c r="V24" s="34"/>
      <c r="W24" s="26"/>
      <c r="X24" s="26"/>
      <c r="Y24" s="50"/>
      <c r="Z24" s="34">
        <v>15655</v>
      </c>
      <c r="AA24" s="26"/>
      <c r="AB24" s="26"/>
      <c r="AC24" s="26"/>
      <c r="AD24" s="26"/>
      <c r="AE24" s="26"/>
      <c r="AF24" s="50"/>
      <c r="AG24" s="34"/>
      <c r="AH24" s="26"/>
      <c r="AI24" s="26"/>
      <c r="AJ24" s="26">
        <v>3279</v>
      </c>
      <c r="AK24" s="50"/>
      <c r="AL24" s="26"/>
      <c r="AM24" s="50"/>
      <c r="AN24" s="55">
        <v>100</v>
      </c>
      <c r="AO24" s="28">
        <f t="shared" si="0"/>
        <v>19272</v>
      </c>
      <c r="AP24" s="58">
        <f t="shared" si="1"/>
        <v>-828</v>
      </c>
    </row>
    <row r="25" spans="1:42">
      <c r="A25" s="29" t="s">
        <v>17</v>
      </c>
      <c r="B25" s="29" t="s">
        <v>18</v>
      </c>
      <c r="C25" s="31" t="s">
        <v>20</v>
      </c>
      <c r="D25" s="31">
        <v>3.03</v>
      </c>
      <c r="E25" s="31">
        <v>20240207007</v>
      </c>
      <c r="F25" s="31"/>
      <c r="G25" s="32">
        <v>11700</v>
      </c>
      <c r="H25" s="28">
        <f>IFERROR(IF(SUMIF('02'!$E$7:$E$460,E25,'02'!$AM$7:$AM$460)&lt;0,0,SUMIF('02'!$E$7:$E$460,E25,'02'!$AM$7:$AM$460)),0)</f>
        <v>0</v>
      </c>
      <c r="I25" s="26"/>
      <c r="J25" s="26"/>
      <c r="K25" s="50"/>
      <c r="L25" s="34"/>
      <c r="M25" s="26"/>
      <c r="N25" s="26"/>
      <c r="O25" s="26"/>
      <c r="P25" s="34"/>
      <c r="Q25" s="34"/>
      <c r="R25" s="50"/>
      <c r="S25" s="50"/>
      <c r="T25" s="26"/>
      <c r="U25" s="26"/>
      <c r="V25" s="34"/>
      <c r="W25" s="26"/>
      <c r="X25" s="26"/>
      <c r="Y25" s="50"/>
      <c r="Z25" s="34"/>
      <c r="AA25" s="26"/>
      <c r="AB25" s="26"/>
      <c r="AC25" s="26"/>
      <c r="AD25" s="26"/>
      <c r="AE25" s="26">
        <v>7705</v>
      </c>
      <c r="AF25" s="50"/>
      <c r="AG25" s="34">
        <v>3895</v>
      </c>
      <c r="AH25" s="26"/>
      <c r="AI25" s="26"/>
      <c r="AJ25" s="26"/>
      <c r="AK25" s="50"/>
      <c r="AL25" s="26"/>
      <c r="AM25" s="50"/>
      <c r="AN25" s="55">
        <v>100</v>
      </c>
      <c r="AO25" s="28">
        <f t="shared" si="0"/>
        <v>11600</v>
      </c>
      <c r="AP25" s="59">
        <f t="shared" si="1"/>
        <v>0</v>
      </c>
    </row>
    <row r="26" spans="1:42">
      <c r="A26" s="33" t="s">
        <v>17</v>
      </c>
      <c r="B26" s="33" t="s">
        <v>18</v>
      </c>
      <c r="C26" s="26" t="s">
        <v>21</v>
      </c>
      <c r="D26" s="26">
        <v>4.55</v>
      </c>
      <c r="E26" s="34">
        <v>20240207008</v>
      </c>
      <c r="F26" s="34"/>
      <c r="G26" s="27">
        <v>1600</v>
      </c>
      <c r="H26" s="28">
        <f>IFERROR(IF(SUMIF('02'!$E$7:$E$460,E26,'02'!$AM$7:$AM$460)&lt;0,0,SUMIF('02'!$E$7:$E$460,E26,'02'!$AM$7:$AM$460)),0)</f>
        <v>0</v>
      </c>
      <c r="I26" s="26"/>
      <c r="J26" s="26"/>
      <c r="K26" s="50"/>
      <c r="L26" s="34"/>
      <c r="M26" s="26"/>
      <c r="N26" s="26"/>
      <c r="O26" s="26"/>
      <c r="P26" s="34"/>
      <c r="Q26" s="34"/>
      <c r="R26" s="50"/>
      <c r="S26" s="50"/>
      <c r="T26" s="26"/>
      <c r="U26" s="26"/>
      <c r="V26" s="34"/>
      <c r="W26" s="26"/>
      <c r="X26" s="26"/>
      <c r="Y26" s="50"/>
      <c r="Z26" s="34"/>
      <c r="AA26" s="26"/>
      <c r="AB26" s="26"/>
      <c r="AC26" s="26"/>
      <c r="AD26" s="26"/>
      <c r="AE26" s="26"/>
      <c r="AF26" s="50"/>
      <c r="AG26" s="34"/>
      <c r="AH26" s="26"/>
      <c r="AI26" s="26"/>
      <c r="AJ26" s="26"/>
      <c r="AK26" s="50"/>
      <c r="AL26" s="26"/>
      <c r="AM26" s="50"/>
      <c r="AN26" s="55">
        <v>100</v>
      </c>
      <c r="AO26" s="28">
        <f t="shared" si="0"/>
        <v>0</v>
      </c>
      <c r="AP26" s="58">
        <f t="shared" si="1"/>
        <v>-1500</v>
      </c>
    </row>
    <row r="27" spans="1:42">
      <c r="A27" s="29" t="s">
        <v>35</v>
      </c>
      <c r="B27" s="29" t="s">
        <v>36</v>
      </c>
      <c r="C27" s="31" t="s">
        <v>39</v>
      </c>
      <c r="D27" s="31">
        <v>1.83</v>
      </c>
      <c r="E27" s="31">
        <v>20240207009</v>
      </c>
      <c r="F27" s="31"/>
      <c r="G27" s="32">
        <v>11000</v>
      </c>
      <c r="H27" s="28">
        <f>IFERROR(IF(SUMIF('02'!$E$7:$E$460,E27,'02'!$AM$7:$AM$460)&lt;0,0,SUMIF('02'!$E$7:$E$460,E27,'02'!$AM$7:$AM$460)),0)</f>
        <v>0</v>
      </c>
      <c r="I27" s="26"/>
      <c r="J27" s="26"/>
      <c r="K27" s="50"/>
      <c r="L27" s="34"/>
      <c r="M27" s="26">
        <v>2752</v>
      </c>
      <c r="N27" s="26"/>
      <c r="O27" s="26"/>
      <c r="P27" s="34">
        <v>8248</v>
      </c>
      <c r="Q27" s="34"/>
      <c r="R27" s="50"/>
      <c r="S27" s="50"/>
      <c r="T27" s="26"/>
      <c r="U27" s="26"/>
      <c r="V27" s="34"/>
      <c r="W27" s="26"/>
      <c r="X27" s="26"/>
      <c r="Y27" s="50"/>
      <c r="Z27" s="34"/>
      <c r="AA27" s="26"/>
      <c r="AB27" s="26"/>
      <c r="AC27" s="26"/>
      <c r="AD27" s="26"/>
      <c r="AE27" s="26"/>
      <c r="AF27" s="50"/>
      <c r="AG27" s="34"/>
      <c r="AH27" s="26"/>
      <c r="AI27" s="26"/>
      <c r="AJ27" s="26"/>
      <c r="AK27" s="50"/>
      <c r="AL27" s="26"/>
      <c r="AM27" s="50"/>
      <c r="AN27" s="55"/>
      <c r="AO27" s="28">
        <f t="shared" si="0"/>
        <v>11000</v>
      </c>
      <c r="AP27" s="59">
        <f t="shared" si="1"/>
        <v>0</v>
      </c>
    </row>
    <row r="28" spans="1:42">
      <c r="A28" s="29" t="s">
        <v>14</v>
      </c>
      <c r="B28" s="29" t="s">
        <v>15</v>
      </c>
      <c r="C28" s="29" t="s">
        <v>16</v>
      </c>
      <c r="D28" s="29">
        <v>1.56</v>
      </c>
      <c r="E28" s="31">
        <v>20240207011</v>
      </c>
      <c r="F28" s="29"/>
      <c r="G28" s="30">
        <v>15000</v>
      </c>
      <c r="H28" s="28">
        <f>IFERROR(IF(SUMIF('02'!$E$7:$E$460,E28,'02'!$AM$7:$AM$460)&lt;0,0,SUMIF('02'!$E$7:$E$460,E28,'02'!$AM$7:$AM$460)),0)</f>
        <v>0</v>
      </c>
      <c r="I28" s="38"/>
      <c r="J28" s="38">
        <v>3668</v>
      </c>
      <c r="K28" s="51"/>
      <c r="L28" s="40"/>
      <c r="M28" s="38"/>
      <c r="N28" s="38"/>
      <c r="O28" s="38"/>
      <c r="P28" s="40"/>
      <c r="Q28" s="40"/>
      <c r="R28" s="51"/>
      <c r="S28" s="51"/>
      <c r="T28" s="38"/>
      <c r="U28" s="38"/>
      <c r="V28" s="40"/>
      <c r="W28" s="38"/>
      <c r="X28" s="38"/>
      <c r="Y28" s="51"/>
      <c r="Z28" s="40"/>
      <c r="AA28" s="38"/>
      <c r="AB28" s="38"/>
      <c r="AC28" s="38"/>
      <c r="AD28" s="38"/>
      <c r="AE28" s="38"/>
      <c r="AF28" s="51"/>
      <c r="AG28" s="40">
        <v>11232</v>
      </c>
      <c r="AH28" s="38"/>
      <c r="AI28" s="38"/>
      <c r="AJ28" s="38"/>
      <c r="AK28" s="51"/>
      <c r="AL28" s="38"/>
      <c r="AM28" s="51"/>
      <c r="AN28" s="56">
        <v>100</v>
      </c>
      <c r="AO28" s="28">
        <f t="shared" si="0"/>
        <v>14900</v>
      </c>
      <c r="AP28" s="59">
        <f t="shared" si="1"/>
        <v>0</v>
      </c>
    </row>
    <row r="29" spans="1:42">
      <c r="A29" s="31" t="s">
        <v>49</v>
      </c>
      <c r="B29" s="36" t="s">
        <v>50</v>
      </c>
      <c r="C29" s="36" t="s">
        <v>51</v>
      </c>
      <c r="D29" s="36">
        <v>1.5249999999999999</v>
      </c>
      <c r="E29" s="36">
        <v>20240213002</v>
      </c>
      <c r="F29" s="36"/>
      <c r="G29" s="30">
        <v>20000</v>
      </c>
      <c r="H29" s="28">
        <f>IFERROR(IF(SUMIF('02'!$E$7:$E$460,E29,'02'!$AM$7:$AM$460)&lt;0,0,SUMIF('02'!$E$7:$E$460,E29,'02'!$AM$7:$AM$460)),0)</f>
        <v>18959</v>
      </c>
      <c r="I29" s="38"/>
      <c r="J29" s="38"/>
      <c r="K29" s="51"/>
      <c r="L29" s="40"/>
      <c r="M29" s="38"/>
      <c r="N29" s="38"/>
      <c r="O29" s="38">
        <v>1041</v>
      </c>
      <c r="P29" s="40"/>
      <c r="Q29" s="40"/>
      <c r="R29" s="51"/>
      <c r="S29" s="51"/>
      <c r="T29" s="38"/>
      <c r="U29" s="26"/>
      <c r="V29" s="40"/>
      <c r="W29" s="38"/>
      <c r="X29" s="38"/>
      <c r="Y29" s="51"/>
      <c r="Z29" s="40"/>
      <c r="AA29" s="38"/>
      <c r="AB29" s="38"/>
      <c r="AC29" s="38"/>
      <c r="AD29" s="38"/>
      <c r="AE29" s="38"/>
      <c r="AF29" s="51"/>
      <c r="AG29" s="40"/>
      <c r="AH29" s="38"/>
      <c r="AI29" s="38"/>
      <c r="AJ29" s="38"/>
      <c r="AK29" s="51"/>
      <c r="AL29" s="38"/>
      <c r="AM29" s="51"/>
      <c r="AN29" s="56"/>
      <c r="AO29" s="28">
        <f t="shared" si="0"/>
        <v>20000</v>
      </c>
      <c r="AP29" s="59">
        <f t="shared" si="1"/>
        <v>0</v>
      </c>
    </row>
    <row r="30" spans="1:42">
      <c r="A30" s="26" t="s">
        <v>33</v>
      </c>
      <c r="B30" s="26"/>
      <c r="C30" s="26" t="s">
        <v>34</v>
      </c>
      <c r="D30" s="26">
        <v>1.4750000000000001</v>
      </c>
      <c r="E30" s="26">
        <v>20240217007</v>
      </c>
      <c r="F30" s="26"/>
      <c r="G30" s="27">
        <v>10000</v>
      </c>
      <c r="H30" s="28">
        <f>IFERROR(IF(SUMIF('02'!$E$7:$E$460,E30,'02'!$AM$7:$AM$460)&lt;0,0,SUMIF('02'!$E$7:$E$460,E30,'02'!$AM$7:$AM$460)),0)</f>
        <v>0</v>
      </c>
      <c r="I30" s="26"/>
      <c r="J30" s="26"/>
      <c r="K30" s="50"/>
      <c r="L30" s="34"/>
      <c r="M30" s="26"/>
      <c r="N30" s="26"/>
      <c r="O30" s="26"/>
      <c r="P30" s="34"/>
      <c r="Q30" s="34"/>
      <c r="R30" s="50"/>
      <c r="S30" s="50"/>
      <c r="T30" s="26"/>
      <c r="U30" s="26"/>
      <c r="V30" s="34"/>
      <c r="W30" s="26"/>
      <c r="X30" s="26"/>
      <c r="Y30" s="50"/>
      <c r="Z30" s="34"/>
      <c r="AA30" s="26"/>
      <c r="AB30" s="26"/>
      <c r="AC30" s="26"/>
      <c r="AD30" s="26"/>
      <c r="AE30" s="26"/>
      <c r="AF30" s="50"/>
      <c r="AG30" s="34"/>
      <c r="AH30" s="26"/>
      <c r="AI30" s="26"/>
      <c r="AJ30" s="26"/>
      <c r="AK30" s="50"/>
      <c r="AL30" s="26"/>
      <c r="AM30" s="50"/>
      <c r="AN30" s="55">
        <v>100</v>
      </c>
      <c r="AO30" s="28">
        <f t="shared" si="0"/>
        <v>0</v>
      </c>
      <c r="AP30" s="58">
        <f t="shared" si="1"/>
        <v>-9900</v>
      </c>
    </row>
    <row r="31" spans="1:42">
      <c r="A31" s="33" t="s">
        <v>17</v>
      </c>
      <c r="B31" s="33" t="s">
        <v>18</v>
      </c>
      <c r="C31" s="26" t="s">
        <v>52</v>
      </c>
      <c r="D31" s="26">
        <v>1.82</v>
      </c>
      <c r="E31" s="26">
        <v>20240217008</v>
      </c>
      <c r="F31" s="34"/>
      <c r="G31" s="27">
        <v>10000</v>
      </c>
      <c r="H31" s="28">
        <f>IFERROR(IF(SUMIF('02'!$E$7:$E$460,E31,'02'!$AM$7:$AM$460)&lt;0,0,SUMIF('02'!$E$7:$E$460,E31,'02'!$AM$7:$AM$460)),0)</f>
        <v>0</v>
      </c>
      <c r="I31" s="26"/>
      <c r="J31" s="26"/>
      <c r="K31" s="50"/>
      <c r="L31" s="34"/>
      <c r="M31" s="26"/>
      <c r="N31" s="26"/>
      <c r="O31" s="26"/>
      <c r="P31" s="34"/>
      <c r="Q31" s="34"/>
      <c r="R31" s="50"/>
      <c r="S31" s="50"/>
      <c r="T31" s="26"/>
      <c r="U31" s="26">
        <v>9348</v>
      </c>
      <c r="V31" s="34"/>
      <c r="W31" s="26"/>
      <c r="X31" s="26"/>
      <c r="Y31" s="50"/>
      <c r="Z31" s="34"/>
      <c r="AA31" s="26"/>
      <c r="AB31" s="26"/>
      <c r="AC31" s="26"/>
      <c r="AD31" s="26"/>
      <c r="AE31" s="26"/>
      <c r="AF31" s="50"/>
      <c r="AG31" s="34"/>
      <c r="AH31" s="26"/>
      <c r="AI31" s="26"/>
      <c r="AJ31" s="26"/>
      <c r="AK31" s="50"/>
      <c r="AL31" s="26"/>
      <c r="AM31" s="50"/>
      <c r="AN31" s="55">
        <v>100</v>
      </c>
      <c r="AO31" s="28">
        <f t="shared" si="0"/>
        <v>9348</v>
      </c>
      <c r="AP31" s="58">
        <f t="shared" si="1"/>
        <v>-552</v>
      </c>
    </row>
    <row r="32" spans="1:42">
      <c r="A32" s="37" t="s">
        <v>11</v>
      </c>
      <c r="B32" s="26" t="s">
        <v>12</v>
      </c>
      <c r="C32" s="34" t="s">
        <v>13</v>
      </c>
      <c r="D32" s="34">
        <v>1.2749999999999999</v>
      </c>
      <c r="E32" s="34">
        <v>20240301002</v>
      </c>
      <c r="F32" s="34"/>
      <c r="G32" s="27">
        <v>130000</v>
      </c>
      <c r="H32" s="28">
        <f>IFERROR(IF(SUMIF('02'!$E$7:$E$460,E32,'02'!$AM$7:$AM$460)&lt;0,0,SUMIF('02'!$E$7:$E$460,E32,'02'!$AM$7:$AM$460)),0)</f>
        <v>0</v>
      </c>
      <c r="I32" s="26"/>
      <c r="J32" s="26"/>
      <c r="K32" s="50"/>
      <c r="L32" s="34"/>
      <c r="M32" s="26"/>
      <c r="N32" s="26"/>
      <c r="O32" s="26"/>
      <c r="P32" s="34"/>
      <c r="Q32" s="34"/>
      <c r="R32" s="50"/>
      <c r="S32" s="50"/>
      <c r="T32" s="26"/>
      <c r="U32" s="26"/>
      <c r="V32" s="34"/>
      <c r="W32" s="26">
        <v>17004</v>
      </c>
      <c r="X32" s="26"/>
      <c r="Y32" s="50"/>
      <c r="Z32" s="34">
        <v>18950</v>
      </c>
      <c r="AA32" s="26">
        <v>27331</v>
      </c>
      <c r="AB32" s="26">
        <v>13804</v>
      </c>
      <c r="AC32" s="26"/>
      <c r="AD32" s="26"/>
      <c r="AE32" s="26"/>
      <c r="AF32" s="50"/>
      <c r="AG32" s="34">
        <v>7750</v>
      </c>
      <c r="AH32" s="26">
        <v>21387</v>
      </c>
      <c r="AI32" s="26">
        <f>19624-50</f>
        <v>19574</v>
      </c>
      <c r="AJ32" s="26"/>
      <c r="AK32" s="50"/>
      <c r="AL32" s="26"/>
      <c r="AM32" s="50"/>
      <c r="AN32" s="55">
        <v>100</v>
      </c>
      <c r="AO32" s="28">
        <f t="shared" ref="AO32:AO39" si="2">SUM(H32:AM32)</f>
        <v>125800</v>
      </c>
      <c r="AP32" s="58">
        <f t="shared" si="1"/>
        <v>-4100</v>
      </c>
    </row>
    <row r="33" spans="1:42">
      <c r="A33" s="37" t="s">
        <v>11</v>
      </c>
      <c r="B33" s="26" t="s">
        <v>12</v>
      </c>
      <c r="C33" s="34" t="s">
        <v>13</v>
      </c>
      <c r="D33" s="34">
        <v>1.2749999999999999</v>
      </c>
      <c r="E33" s="34">
        <v>20240301003</v>
      </c>
      <c r="F33" s="34"/>
      <c r="G33" s="27">
        <v>90000</v>
      </c>
      <c r="H33" s="28">
        <f>IFERROR(IF(SUMIF('02'!$E$7:$E$460,E33,'02'!$AM$7:$AM$460)&lt;0,0,SUMIF('02'!$E$7:$E$460,E33,'02'!$AM$7:$AM$460)),0)</f>
        <v>0</v>
      </c>
      <c r="I33" s="26"/>
      <c r="J33" s="26"/>
      <c r="K33" s="50"/>
      <c r="L33" s="34"/>
      <c r="M33" s="26"/>
      <c r="N33" s="26"/>
      <c r="O33" s="26"/>
      <c r="P33" s="34"/>
      <c r="Q33" s="34"/>
      <c r="R33" s="50"/>
      <c r="S33" s="50"/>
      <c r="T33" s="26"/>
      <c r="U33" s="26"/>
      <c r="V33" s="34"/>
      <c r="W33" s="26"/>
      <c r="X33" s="26"/>
      <c r="Y33" s="50"/>
      <c r="Z33" s="34"/>
      <c r="AA33" s="26"/>
      <c r="AB33" s="26"/>
      <c r="AC33" s="26"/>
      <c r="AD33" s="26"/>
      <c r="AE33" s="26"/>
      <c r="AF33" s="50"/>
      <c r="AG33" s="34"/>
      <c r="AH33" s="26"/>
      <c r="AI33" s="26"/>
      <c r="AJ33" s="26"/>
      <c r="AK33" s="50"/>
      <c r="AL33" s="26"/>
      <c r="AM33" s="50"/>
      <c r="AN33" s="55">
        <v>100</v>
      </c>
      <c r="AO33" s="28">
        <f t="shared" si="2"/>
        <v>0</v>
      </c>
      <c r="AP33" s="58">
        <f t="shared" si="1"/>
        <v>-89900</v>
      </c>
    </row>
    <row r="34" spans="1:42">
      <c r="A34" s="31" t="s">
        <v>22</v>
      </c>
      <c r="B34" s="31" t="s">
        <v>23</v>
      </c>
      <c r="C34" s="31" t="s">
        <v>24</v>
      </c>
      <c r="D34" s="31">
        <v>1.59</v>
      </c>
      <c r="E34" s="31">
        <v>20240301004</v>
      </c>
      <c r="F34" s="31"/>
      <c r="G34" s="32">
        <v>114000</v>
      </c>
      <c r="H34" s="28">
        <f>IFERROR(IF(SUMIF('02'!$E$7:$E$460,E34,'02'!$AM$7:$AM$460)&lt;0,0,SUMIF('02'!$E$7:$E$460,E34,'02'!$AM$7:$AM$460)),0)</f>
        <v>0</v>
      </c>
      <c r="I34" s="26"/>
      <c r="J34" s="26"/>
      <c r="K34" s="50"/>
      <c r="L34" s="34"/>
      <c r="M34" s="26"/>
      <c r="N34" s="26"/>
      <c r="O34" s="26"/>
      <c r="P34" s="34"/>
      <c r="Q34" s="34"/>
      <c r="R34" s="50"/>
      <c r="S34" s="50"/>
      <c r="T34" s="26"/>
      <c r="U34" s="26"/>
      <c r="V34" s="34"/>
      <c r="W34" s="26"/>
      <c r="X34" s="26"/>
      <c r="Y34" s="50"/>
      <c r="Z34" s="34"/>
      <c r="AA34" s="26">
        <v>25030</v>
      </c>
      <c r="AB34" s="26">
        <v>28190</v>
      </c>
      <c r="AC34" s="26">
        <v>24763</v>
      </c>
      <c r="AD34" s="26">
        <v>26120</v>
      </c>
      <c r="AE34" s="26"/>
      <c r="AF34" s="50"/>
      <c r="AG34" s="34"/>
      <c r="AH34" s="26">
        <v>9797</v>
      </c>
      <c r="AI34" s="26"/>
      <c r="AJ34" s="26"/>
      <c r="AK34" s="50"/>
      <c r="AL34" s="26"/>
      <c r="AM34" s="50"/>
      <c r="AN34" s="55">
        <v>100</v>
      </c>
      <c r="AO34" s="28">
        <f t="shared" si="2"/>
        <v>113900</v>
      </c>
      <c r="AP34" s="59">
        <f t="shared" si="1"/>
        <v>0</v>
      </c>
    </row>
    <row r="35" spans="1:42">
      <c r="A35" s="26" t="s">
        <v>49</v>
      </c>
      <c r="B35" s="38" t="s">
        <v>50</v>
      </c>
      <c r="C35" s="38" t="s">
        <v>51</v>
      </c>
      <c r="D35" s="38">
        <v>1.5249999999999999</v>
      </c>
      <c r="E35" s="38">
        <v>20240301005</v>
      </c>
      <c r="F35" s="38"/>
      <c r="G35" s="39">
        <v>66000</v>
      </c>
      <c r="H35" s="28">
        <f>IFERROR(IF(SUMIF('02'!$E$7:$E$460,E35,'02'!$AM$7:$AM$460)&lt;0,0,SUMIF('02'!$E$7:$E$460,E35,'02'!$AM$7:$AM$460)),0)</f>
        <v>0</v>
      </c>
      <c r="I35" s="38"/>
      <c r="J35" s="38"/>
      <c r="K35" s="51"/>
      <c r="L35" s="40"/>
      <c r="M35" s="38"/>
      <c r="N35" s="38"/>
      <c r="O35" s="38">
        <v>2250</v>
      </c>
      <c r="P35" s="40"/>
      <c r="Q35" s="40"/>
      <c r="R35" s="51"/>
      <c r="S35" s="51"/>
      <c r="T35" s="38"/>
      <c r="U35" s="26"/>
      <c r="V35" s="40"/>
      <c r="W35" s="38"/>
      <c r="X35" s="38"/>
      <c r="Y35" s="51"/>
      <c r="Z35" s="40"/>
      <c r="AA35" s="38"/>
      <c r="AB35" s="38"/>
      <c r="AC35" s="38"/>
      <c r="AD35" s="38"/>
      <c r="AE35" s="38"/>
      <c r="AF35" s="51"/>
      <c r="AG35" s="40"/>
      <c r="AH35" s="38"/>
      <c r="AI35" s="38"/>
      <c r="AJ35" s="38"/>
      <c r="AK35" s="51"/>
      <c r="AL35" s="38"/>
      <c r="AM35" s="51"/>
      <c r="AN35" s="55">
        <v>100</v>
      </c>
      <c r="AO35" s="28">
        <f t="shared" si="2"/>
        <v>2250</v>
      </c>
      <c r="AP35" s="58">
        <f t="shared" si="1"/>
        <v>-63650</v>
      </c>
    </row>
    <row r="36" spans="1:42">
      <c r="A36" s="29" t="s">
        <v>14</v>
      </c>
      <c r="B36" s="29" t="s">
        <v>15</v>
      </c>
      <c r="C36" s="29" t="s">
        <v>16</v>
      </c>
      <c r="D36" s="29">
        <v>1.56</v>
      </c>
      <c r="E36" s="31">
        <v>20240301006</v>
      </c>
      <c r="F36" s="29"/>
      <c r="G36" s="30">
        <v>30000</v>
      </c>
      <c r="H36" s="28">
        <f>IFERROR(IF(SUMIF('02'!$E$7:$E$460,E36,'02'!$AM$7:$AM$460)&lt;0,0,SUMIF('02'!$E$7:$E$460,E36,'02'!$AM$7:$AM$460)),0)</f>
        <v>0</v>
      </c>
      <c r="I36" s="38"/>
      <c r="J36" s="38"/>
      <c r="K36" s="51"/>
      <c r="L36" s="40"/>
      <c r="M36" s="38"/>
      <c r="N36" s="38"/>
      <c r="O36" s="38"/>
      <c r="P36" s="40"/>
      <c r="Q36" s="40"/>
      <c r="R36" s="51"/>
      <c r="S36" s="51"/>
      <c r="T36" s="38"/>
      <c r="U36" s="38"/>
      <c r="V36" s="40"/>
      <c r="W36" s="38"/>
      <c r="X36" s="38"/>
      <c r="Y36" s="51"/>
      <c r="Z36" s="40"/>
      <c r="AA36" s="38"/>
      <c r="AB36" s="38"/>
      <c r="AC36" s="38"/>
      <c r="AD36" s="38"/>
      <c r="AE36" s="38"/>
      <c r="AF36" s="51"/>
      <c r="AG36" s="40">
        <v>738</v>
      </c>
      <c r="AH36" s="38">
        <v>28400</v>
      </c>
      <c r="AI36" s="38">
        <v>762</v>
      </c>
      <c r="AJ36" s="38"/>
      <c r="AK36" s="51"/>
      <c r="AL36" s="38"/>
      <c r="AM36" s="51"/>
      <c r="AN36" s="55">
        <v>100</v>
      </c>
      <c r="AO36" s="28">
        <f t="shared" si="2"/>
        <v>29900</v>
      </c>
      <c r="AP36" s="59">
        <f t="shared" si="1"/>
        <v>0</v>
      </c>
    </row>
    <row r="37" spans="1:42">
      <c r="A37" s="33" t="s">
        <v>14</v>
      </c>
      <c r="B37" s="33" t="s">
        <v>15</v>
      </c>
      <c r="C37" s="33" t="s">
        <v>16</v>
      </c>
      <c r="D37" s="33">
        <v>1.56</v>
      </c>
      <c r="E37" s="34">
        <v>20240301007</v>
      </c>
      <c r="F37" s="33"/>
      <c r="G37" s="39">
        <v>25000</v>
      </c>
      <c r="H37" s="28">
        <f>IFERROR(IF(SUMIF('02'!$E$7:$E$460,E37,'02'!$AM$7:$AM$460)&lt;0,0,SUMIF('02'!$E$7:$E$460,E37,'02'!$AM$7:$AM$460)),0)</f>
        <v>0</v>
      </c>
      <c r="I37" s="38"/>
      <c r="J37" s="38"/>
      <c r="K37" s="51"/>
      <c r="L37" s="40"/>
      <c r="M37" s="38"/>
      <c r="N37" s="38"/>
      <c r="O37" s="38"/>
      <c r="P37" s="40"/>
      <c r="Q37" s="40"/>
      <c r="R37" s="51"/>
      <c r="S37" s="51"/>
      <c r="T37" s="38"/>
      <c r="U37" s="38"/>
      <c r="V37" s="40"/>
      <c r="W37" s="38"/>
      <c r="X37" s="38"/>
      <c r="Y37" s="51"/>
      <c r="Z37" s="40"/>
      <c r="AA37" s="38"/>
      <c r="AB37" s="38"/>
      <c r="AC37" s="38"/>
      <c r="AD37" s="38"/>
      <c r="AE37" s="38"/>
      <c r="AF37" s="51"/>
      <c r="AG37" s="40"/>
      <c r="AH37" s="38"/>
      <c r="AI37" s="38">
        <f>4795-AI36</f>
        <v>4033</v>
      </c>
      <c r="AJ37" s="38"/>
      <c r="AK37" s="51"/>
      <c r="AL37" s="38"/>
      <c r="AM37" s="51"/>
      <c r="AN37" s="55">
        <v>100</v>
      </c>
      <c r="AO37" s="28">
        <f t="shared" si="2"/>
        <v>4033</v>
      </c>
      <c r="AP37" s="58">
        <f t="shared" si="1"/>
        <v>-20867</v>
      </c>
    </row>
    <row r="38" spans="1:42">
      <c r="A38" s="34" t="s">
        <v>27</v>
      </c>
      <c r="B38" s="40" t="s">
        <v>15</v>
      </c>
      <c r="C38" s="40" t="s">
        <v>29</v>
      </c>
      <c r="D38" s="40">
        <v>1.0900000000000001</v>
      </c>
      <c r="E38" s="40">
        <v>20240301008</v>
      </c>
      <c r="F38" s="40"/>
      <c r="G38" s="39">
        <v>12000</v>
      </c>
      <c r="H38" s="28">
        <f>IFERROR(IF(SUMIF('02'!$E$7:$E$460,E38,'02'!$AM$7:$AM$460)&lt;0,0,SUMIF('02'!$E$7:$E$460,E38,'02'!$AM$7:$AM$460)),0)</f>
        <v>0</v>
      </c>
      <c r="I38" s="40"/>
      <c r="J38" s="40"/>
      <c r="K38" s="51"/>
      <c r="L38" s="40"/>
      <c r="M38" s="40"/>
      <c r="N38" s="40"/>
      <c r="O38" s="40"/>
      <c r="P38" s="40"/>
      <c r="Q38" s="40"/>
      <c r="R38" s="51"/>
      <c r="S38" s="51"/>
      <c r="T38" s="40"/>
      <c r="U38" s="40"/>
      <c r="V38" s="40"/>
      <c r="W38" s="40"/>
      <c r="X38" s="38"/>
      <c r="Y38" s="51"/>
      <c r="Z38" s="40"/>
      <c r="AA38" s="38"/>
      <c r="AB38" s="38"/>
      <c r="AC38" s="38"/>
      <c r="AD38" s="38"/>
      <c r="AE38" s="38"/>
      <c r="AF38" s="51"/>
      <c r="AG38" s="40"/>
      <c r="AH38" s="38"/>
      <c r="AI38" s="38"/>
      <c r="AJ38" s="38"/>
      <c r="AK38" s="51"/>
      <c r="AL38" s="38"/>
      <c r="AM38" s="51"/>
      <c r="AN38" s="55">
        <v>100</v>
      </c>
      <c r="AO38" s="28">
        <f t="shared" si="2"/>
        <v>0</v>
      </c>
      <c r="AP38" s="58">
        <f t="shared" si="1"/>
        <v>-11900</v>
      </c>
    </row>
    <row r="39" spans="1:42">
      <c r="A39" s="31" t="s">
        <v>41</v>
      </c>
      <c r="B39" s="31" t="s">
        <v>48</v>
      </c>
      <c r="C39" s="31" t="s">
        <v>43</v>
      </c>
      <c r="D39" s="35">
        <v>1.5549999999999999</v>
      </c>
      <c r="E39" s="31">
        <v>20240304012</v>
      </c>
      <c r="F39" s="31"/>
      <c r="G39" s="32">
        <v>100000</v>
      </c>
      <c r="H39" s="28">
        <f>IFERROR(IF(SUMIF('02'!$E$7:$E$460,E39,'02'!$AM$7:$AM$460)&lt;0,0,SUMIF('02'!$E$7:$E$460,E39,'02'!$AM$7:$AM$460)),0)</f>
        <v>0</v>
      </c>
      <c r="I39" s="26"/>
      <c r="J39" s="26"/>
      <c r="K39" s="50"/>
      <c r="L39" s="34"/>
      <c r="M39" s="26"/>
      <c r="N39" s="26"/>
      <c r="O39" s="26"/>
      <c r="P39" s="34"/>
      <c r="Q39" s="34"/>
      <c r="R39" s="50"/>
      <c r="S39" s="50"/>
      <c r="T39" s="26"/>
      <c r="U39" s="26"/>
      <c r="V39" s="34"/>
      <c r="W39" s="26"/>
      <c r="X39" s="26"/>
      <c r="Y39" s="50"/>
      <c r="Z39" s="34"/>
      <c r="AA39" s="26"/>
      <c r="AB39" s="26"/>
      <c r="AC39" s="26">
        <v>13502</v>
      </c>
      <c r="AD39" s="26">
        <v>27854</v>
      </c>
      <c r="AE39" s="26">
        <v>15300</v>
      </c>
      <c r="AF39" s="50"/>
      <c r="AG39" s="34">
        <v>11500</v>
      </c>
      <c r="AH39" s="26"/>
      <c r="AI39" s="26">
        <v>21718</v>
      </c>
      <c r="AJ39" s="26">
        <v>10026</v>
      </c>
      <c r="AK39" s="50"/>
      <c r="AL39" s="26"/>
      <c r="AM39" s="50"/>
      <c r="AN39" s="55">
        <v>100</v>
      </c>
      <c r="AO39" s="28">
        <f t="shared" si="2"/>
        <v>99900</v>
      </c>
      <c r="AP39" s="59">
        <f t="shared" si="1"/>
        <v>0</v>
      </c>
    </row>
    <row r="40" spans="1:42">
      <c r="A40" s="33" t="s">
        <v>17</v>
      </c>
      <c r="B40" s="33" t="s">
        <v>18</v>
      </c>
      <c r="C40" s="26" t="s">
        <v>19</v>
      </c>
      <c r="D40" s="26">
        <v>1.82</v>
      </c>
      <c r="E40" s="34">
        <v>20240312052</v>
      </c>
      <c r="F40" s="34"/>
      <c r="G40" s="27">
        <v>24050</v>
      </c>
      <c r="H40" s="28">
        <f>IFERROR(IF(SUMIF('02'!$E$7:$E$460,E40,'02'!$AM$7:$AM$460)&lt;0,0,SUMIF('02'!$E$7:$E$460,E40,'02'!$AM$7:$AM$460)),0)</f>
        <v>0</v>
      </c>
      <c r="I40" s="26"/>
      <c r="J40" s="26"/>
      <c r="K40" s="50"/>
      <c r="L40" s="34"/>
      <c r="M40" s="26"/>
      <c r="N40" s="26"/>
      <c r="O40" s="26"/>
      <c r="P40" s="34"/>
      <c r="Q40" s="34"/>
      <c r="R40" s="50"/>
      <c r="S40" s="50"/>
      <c r="T40" s="26"/>
      <c r="U40" s="26"/>
      <c r="V40" s="34"/>
      <c r="W40" s="26"/>
      <c r="X40" s="26"/>
      <c r="Y40" s="50"/>
      <c r="Z40" s="34"/>
      <c r="AA40" s="26"/>
      <c r="AB40" s="26"/>
      <c r="AC40" s="26"/>
      <c r="AD40" s="26"/>
      <c r="AE40" s="26"/>
      <c r="AF40" s="50"/>
      <c r="AG40" s="34"/>
      <c r="AH40" s="26"/>
      <c r="AI40" s="26"/>
      <c r="AJ40" s="26"/>
      <c r="AK40" s="50"/>
      <c r="AL40" s="26"/>
      <c r="AM40" s="50"/>
      <c r="AN40" s="55">
        <v>100</v>
      </c>
      <c r="AO40" s="28">
        <f t="shared" ref="AO40:AO43" si="3">SUM(H40:AM40)</f>
        <v>0</v>
      </c>
      <c r="AP40" s="58">
        <f t="shared" si="1"/>
        <v>-23950</v>
      </c>
    </row>
    <row r="41" spans="1:42">
      <c r="A41" s="33" t="s">
        <v>17</v>
      </c>
      <c r="B41" s="33" t="s">
        <v>18</v>
      </c>
      <c r="C41" s="26" t="s">
        <v>20</v>
      </c>
      <c r="D41" s="26">
        <v>3.03</v>
      </c>
      <c r="E41" s="34">
        <v>20240312053</v>
      </c>
      <c r="F41" s="34"/>
      <c r="G41" s="27">
        <v>6600</v>
      </c>
      <c r="H41" s="28">
        <f>IFERROR(IF(SUMIF('02'!$E$7:$E$460,E41,'02'!$AM$7:$AM$460)&lt;0,0,SUMIF('02'!$E$7:$E$460,E41,'02'!$AM$7:$AM$460)),0)</f>
        <v>0</v>
      </c>
      <c r="I41" s="26"/>
      <c r="J41" s="26"/>
      <c r="K41" s="50"/>
      <c r="L41" s="34"/>
      <c r="M41" s="26"/>
      <c r="N41" s="26"/>
      <c r="O41" s="26"/>
      <c r="P41" s="34"/>
      <c r="Q41" s="34"/>
      <c r="R41" s="50"/>
      <c r="S41" s="50"/>
      <c r="T41" s="26"/>
      <c r="U41" s="26"/>
      <c r="V41" s="34"/>
      <c r="W41" s="26"/>
      <c r="X41" s="26"/>
      <c r="Y41" s="50"/>
      <c r="Z41" s="34"/>
      <c r="AA41" s="26"/>
      <c r="AB41" s="26"/>
      <c r="AC41" s="26"/>
      <c r="AD41" s="26"/>
      <c r="AE41" s="26"/>
      <c r="AF41" s="50"/>
      <c r="AG41" s="34">
        <v>3535</v>
      </c>
      <c r="AH41" s="26"/>
      <c r="AI41" s="26"/>
      <c r="AJ41" s="26"/>
      <c r="AK41" s="50"/>
      <c r="AL41" s="26"/>
      <c r="AM41" s="50"/>
      <c r="AN41" s="55">
        <v>100</v>
      </c>
      <c r="AO41" s="28">
        <f t="shared" si="3"/>
        <v>3535</v>
      </c>
      <c r="AP41" s="58">
        <f t="shared" si="1"/>
        <v>-2965</v>
      </c>
    </row>
    <row r="42" spans="1:42">
      <c r="A42" s="33" t="s">
        <v>17</v>
      </c>
      <c r="B42" s="33" t="s">
        <v>18</v>
      </c>
      <c r="C42" s="26" t="s">
        <v>21</v>
      </c>
      <c r="D42" s="26">
        <v>4.55</v>
      </c>
      <c r="E42" s="34">
        <v>20240312054</v>
      </c>
      <c r="F42" s="34"/>
      <c r="G42" s="27">
        <v>1100</v>
      </c>
      <c r="H42" s="28">
        <f>IFERROR(IF(SUMIF('02'!$E$7:$E$460,E42,'02'!$AM$7:$AM$460)&lt;0,0,SUMIF('02'!$E$7:$E$460,E42,'02'!$AM$7:$AM$460)),0)</f>
        <v>0</v>
      </c>
      <c r="I42" s="26"/>
      <c r="J42" s="26"/>
      <c r="K42" s="50"/>
      <c r="L42" s="34"/>
      <c r="M42" s="26"/>
      <c r="N42" s="26"/>
      <c r="O42" s="26"/>
      <c r="P42" s="34"/>
      <c r="Q42" s="34"/>
      <c r="R42" s="50"/>
      <c r="S42" s="50"/>
      <c r="T42" s="26"/>
      <c r="U42" s="26"/>
      <c r="V42" s="34"/>
      <c r="W42" s="26"/>
      <c r="X42" s="26"/>
      <c r="Y42" s="50"/>
      <c r="Z42" s="34"/>
      <c r="AA42" s="26"/>
      <c r="AB42" s="26"/>
      <c r="AC42" s="26"/>
      <c r="AD42" s="26"/>
      <c r="AE42" s="26"/>
      <c r="AF42" s="50"/>
      <c r="AG42" s="34"/>
      <c r="AH42" s="26"/>
      <c r="AI42" s="26"/>
      <c r="AJ42" s="26"/>
      <c r="AK42" s="50"/>
      <c r="AL42" s="26"/>
      <c r="AM42" s="50"/>
      <c r="AN42" s="55">
        <v>100</v>
      </c>
      <c r="AO42" s="28">
        <f t="shared" si="3"/>
        <v>0</v>
      </c>
      <c r="AP42" s="58">
        <f t="shared" si="1"/>
        <v>-1000</v>
      </c>
    </row>
    <row r="43" spans="1:42" s="10" customFormat="1">
      <c r="A43" s="37" t="s">
        <v>35</v>
      </c>
      <c r="B43" s="37" t="s">
        <v>36</v>
      </c>
      <c r="C43" s="34" t="s">
        <v>38</v>
      </c>
      <c r="D43" s="34">
        <v>0.91500000000000004</v>
      </c>
      <c r="E43" s="34">
        <v>20240312055</v>
      </c>
      <c r="F43" s="34"/>
      <c r="G43" s="27">
        <v>21000</v>
      </c>
      <c r="H43" s="42">
        <f>IFERROR(IF(SUMIF('02'!$E$7:$E$460,E43,'02'!$AM$7:$AM$460)&lt;0,0,SUMIF('02'!$E$7:$E$460,E43,'02'!$AM$7:$AM$460)),0)</f>
        <v>0</v>
      </c>
      <c r="I43" s="34"/>
      <c r="J43" s="34"/>
      <c r="K43" s="50"/>
      <c r="L43" s="34"/>
      <c r="M43" s="34"/>
      <c r="N43" s="34"/>
      <c r="O43" s="34"/>
      <c r="P43" s="34"/>
      <c r="Q43" s="34"/>
      <c r="R43" s="50"/>
      <c r="S43" s="50"/>
      <c r="T43" s="34"/>
      <c r="U43" s="34"/>
      <c r="V43" s="34"/>
      <c r="W43" s="34"/>
      <c r="X43" s="34"/>
      <c r="Y43" s="50"/>
      <c r="Z43" s="34"/>
      <c r="AA43" s="34"/>
      <c r="AB43" s="34"/>
      <c r="AC43" s="34"/>
      <c r="AD43" s="34"/>
      <c r="AE43" s="34"/>
      <c r="AF43" s="50"/>
      <c r="AG43" s="34"/>
      <c r="AH43" s="34"/>
      <c r="AI43" s="34"/>
      <c r="AJ43" s="34"/>
      <c r="AK43" s="50"/>
      <c r="AL43" s="34"/>
      <c r="AM43" s="50"/>
      <c r="AN43" s="55">
        <v>100</v>
      </c>
      <c r="AO43" s="42">
        <f t="shared" si="3"/>
        <v>0</v>
      </c>
      <c r="AP43" s="58">
        <f t="shared" si="1"/>
        <v>-20900</v>
      </c>
    </row>
    <row r="44" spans="1:42">
      <c r="A44" s="26" t="s">
        <v>41</v>
      </c>
      <c r="B44" s="26" t="s">
        <v>48</v>
      </c>
      <c r="C44" s="26" t="s">
        <v>43</v>
      </c>
      <c r="D44" s="41">
        <v>1.5549999999999999</v>
      </c>
      <c r="E44" s="26">
        <v>20240313003</v>
      </c>
      <c r="F44" s="34"/>
      <c r="G44" s="27">
        <v>150000</v>
      </c>
      <c r="H44" s="28">
        <f>IFERROR(IF(SUMIF('02'!$E$7:$E$460,E44,'02'!$AM$7:$AM$460)&lt;0,0,SUMIF('02'!$E$7:$E$460,E44,'02'!$AM$7:$AM$460)),0)</f>
        <v>0</v>
      </c>
      <c r="I44" s="26"/>
      <c r="J44" s="26"/>
      <c r="K44" s="50"/>
      <c r="L44" s="34"/>
      <c r="M44" s="26"/>
      <c r="N44" s="26"/>
      <c r="O44" s="26"/>
      <c r="P44" s="34"/>
      <c r="Q44" s="34"/>
      <c r="R44" s="50"/>
      <c r="S44" s="50"/>
      <c r="T44" s="26"/>
      <c r="U44" s="26"/>
      <c r="V44" s="34"/>
      <c r="W44" s="26"/>
      <c r="X44" s="26"/>
      <c r="Y44" s="50"/>
      <c r="Z44" s="34"/>
      <c r="AA44" s="26"/>
      <c r="AB44" s="26"/>
      <c r="AC44" s="26"/>
      <c r="AD44" s="26"/>
      <c r="AE44" s="26"/>
      <c r="AF44" s="50"/>
      <c r="AG44" s="34"/>
      <c r="AH44" s="26"/>
      <c r="AI44" s="26"/>
      <c r="AJ44" s="26">
        <f>26282-10026</f>
        <v>16256</v>
      </c>
      <c r="AK44" s="50"/>
      <c r="AL44" s="26"/>
      <c r="AM44" s="50"/>
      <c r="AN44" s="55">
        <v>100</v>
      </c>
      <c r="AO44" s="28">
        <f t="shared" ref="AO44" si="4">SUM(H44:AM44)</f>
        <v>16256</v>
      </c>
      <c r="AP44" s="58">
        <f t="shared" si="1"/>
        <v>-133644</v>
      </c>
    </row>
    <row r="45" spans="1:42">
      <c r="A45" s="26" t="s">
        <v>22</v>
      </c>
      <c r="B45" s="26" t="s">
        <v>23</v>
      </c>
      <c r="C45" s="26" t="s">
        <v>24</v>
      </c>
      <c r="D45" s="26">
        <v>1.59</v>
      </c>
      <c r="E45" s="34">
        <v>20240318001</v>
      </c>
      <c r="F45" s="34"/>
      <c r="G45" s="27">
        <v>110000</v>
      </c>
      <c r="H45" s="28">
        <f>IFERROR(IF(SUMIF('02'!$E$7:$E$460,E45,'02'!$AM$7:$AM$460)&lt;0,0,SUMIF('02'!$E$7:$E$460,E45,'02'!$AM$7:$AM$460)),0)</f>
        <v>0</v>
      </c>
      <c r="I45" s="26"/>
      <c r="J45" s="26"/>
      <c r="K45" s="50"/>
      <c r="L45" s="34"/>
      <c r="M45" s="26"/>
      <c r="N45" s="26"/>
      <c r="O45" s="26"/>
      <c r="P45" s="34"/>
      <c r="Q45" s="34"/>
      <c r="R45" s="50"/>
      <c r="S45" s="50"/>
      <c r="T45" s="26"/>
      <c r="U45" s="26"/>
      <c r="V45" s="34"/>
      <c r="W45" s="26"/>
      <c r="X45" s="26"/>
      <c r="Y45" s="50"/>
      <c r="Z45" s="34"/>
      <c r="AA45" s="26"/>
      <c r="AB45" s="26"/>
      <c r="AC45" s="26"/>
      <c r="AD45" s="26"/>
      <c r="AE45" s="26"/>
      <c r="AF45" s="50"/>
      <c r="AG45" s="34"/>
      <c r="AH45" s="26">
        <f>2153+24750-9797</f>
        <v>17106</v>
      </c>
      <c r="AI45" s="26"/>
      <c r="AJ45" s="26">
        <v>8628</v>
      </c>
      <c r="AK45" s="50"/>
      <c r="AL45" s="26"/>
      <c r="AM45" s="50"/>
      <c r="AN45" s="55">
        <v>100</v>
      </c>
      <c r="AO45" s="28">
        <f t="shared" ref="AO45" si="5">SUM(H45:AM45)</f>
        <v>25734</v>
      </c>
      <c r="AP45" s="58">
        <f t="shared" si="1"/>
        <v>-84166</v>
      </c>
    </row>
    <row r="46" spans="1:42">
      <c r="A46" s="26" t="s">
        <v>22</v>
      </c>
      <c r="B46" s="26" t="s">
        <v>23</v>
      </c>
      <c r="C46" s="26" t="s">
        <v>24</v>
      </c>
      <c r="D46" s="26">
        <v>1.59</v>
      </c>
      <c r="E46" s="34">
        <v>20240322001</v>
      </c>
      <c r="F46" s="34"/>
      <c r="G46" s="27">
        <v>100000</v>
      </c>
      <c r="H46" s="28">
        <f>IFERROR(IF(SUMIF('02'!$E$7:$E$460,E46,'02'!$AM$7:$AM$460)&lt;0,0,SUMIF('02'!$E$7:$E$460,E46,'02'!$AM$7:$AM$460)),0)</f>
        <v>0</v>
      </c>
      <c r="I46" s="26"/>
      <c r="J46" s="26"/>
      <c r="K46" s="50"/>
      <c r="L46" s="34"/>
      <c r="M46" s="26"/>
      <c r="N46" s="26"/>
      <c r="O46" s="26"/>
      <c r="P46" s="34"/>
      <c r="Q46" s="34"/>
      <c r="R46" s="50"/>
      <c r="S46" s="50"/>
      <c r="T46" s="26"/>
      <c r="U46" s="26"/>
      <c r="V46" s="34"/>
      <c r="W46" s="26"/>
      <c r="X46" s="26"/>
      <c r="Y46" s="50"/>
      <c r="Z46" s="34"/>
      <c r="AA46" s="26"/>
      <c r="AB46" s="26"/>
      <c r="AC46" s="26"/>
      <c r="AD46" s="26"/>
      <c r="AE46" s="26"/>
      <c r="AF46" s="50"/>
      <c r="AG46" s="34"/>
      <c r="AH46" s="26"/>
      <c r="AI46" s="26"/>
      <c r="AJ46" s="26"/>
      <c r="AK46" s="50"/>
      <c r="AL46" s="26"/>
      <c r="AM46" s="50"/>
      <c r="AN46" s="55">
        <v>100</v>
      </c>
      <c r="AO46" s="28">
        <f t="shared" ref="AO46" si="6">SUM(H46:AM46)</f>
        <v>0</v>
      </c>
      <c r="AP46" s="58">
        <f t="shared" ref="AP46" si="7">AO46-G46+AN46</f>
        <v>-99900</v>
      </c>
    </row>
    <row r="47" spans="1:42">
      <c r="A47" s="43"/>
      <c r="B47" s="43"/>
      <c r="C47" s="20"/>
      <c r="D47" s="20"/>
      <c r="E47" s="14"/>
      <c r="F47" s="14"/>
      <c r="G47" s="44"/>
      <c r="H47" s="45"/>
      <c r="I47" s="20"/>
      <c r="J47" s="20"/>
      <c r="K47" s="52"/>
      <c r="L47" s="14"/>
      <c r="M47" s="20"/>
      <c r="N47" s="20"/>
      <c r="O47" s="20"/>
      <c r="P47" s="14"/>
      <c r="Q47" s="14"/>
      <c r="R47" s="52"/>
      <c r="S47" s="52"/>
      <c r="T47" s="20"/>
      <c r="U47" s="20"/>
      <c r="V47" s="14"/>
      <c r="W47" s="20"/>
      <c r="X47" s="20"/>
      <c r="Y47" s="52"/>
      <c r="Z47" s="14"/>
      <c r="AA47" s="20"/>
      <c r="AB47" s="20"/>
      <c r="AC47" s="20"/>
      <c r="AD47" s="20"/>
      <c r="AE47" s="20"/>
      <c r="AF47" s="52"/>
      <c r="AG47" s="14"/>
      <c r="AH47" s="20"/>
      <c r="AI47" s="20"/>
      <c r="AJ47" s="20"/>
      <c r="AK47" s="52"/>
      <c r="AL47" s="20"/>
      <c r="AM47" s="52"/>
      <c r="AN47" s="57"/>
      <c r="AO47" s="45"/>
      <c r="AP47" s="60"/>
    </row>
    <row r="48" spans="1:42">
      <c r="B48" s="1" t="s">
        <v>45</v>
      </c>
      <c r="C48" s="46">
        <f>SUM(I$9:AM$1048576)</f>
        <v>978749</v>
      </c>
      <c r="D48" s="46"/>
    </row>
    <row r="49" spans="5:5">
      <c r="E49" s="47"/>
    </row>
  </sheetData>
  <autoFilter ref="A7:G48"/>
  <mergeCells count="11">
    <mergeCell ref="AO7:AO8"/>
    <mergeCell ref="AP7:AP8"/>
    <mergeCell ref="A1:AP6"/>
    <mergeCell ref="H7:AM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workbookViewId="0">
      <pane xSplit="7" ySplit="8" topLeftCell="H9" activePane="bottomRight" state="frozen"/>
      <selection pane="topRight"/>
      <selection pane="bottomLeft"/>
      <selection pane="bottomRight" activeCell="AL15" sqref="AL15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0" width="9" style="2"/>
    <col min="11" max="13" width="9" style="10"/>
    <col min="14" max="14" width="9" style="24"/>
    <col min="15" max="15" width="9" style="88"/>
    <col min="16" max="20" width="9" style="10"/>
    <col min="21" max="21" width="9" style="24"/>
    <col min="22" max="22" width="9" style="88"/>
    <col min="23" max="27" width="9" style="10"/>
    <col min="28" max="28" width="9" style="24"/>
    <col min="29" max="29" width="9" style="88"/>
    <col min="30" max="34" width="9" style="10"/>
    <col min="35" max="35" width="9" style="24"/>
    <col min="36" max="36" width="9" style="88"/>
    <col min="37" max="39" width="9" style="10"/>
    <col min="40" max="40" width="9" style="24"/>
    <col min="41" max="41" width="13" style="2" customWidth="1"/>
    <col min="42" max="42" width="13.7109375" style="2" customWidth="1"/>
    <col min="43" max="16384" width="9" style="2"/>
  </cols>
  <sheetData>
    <row r="1" spans="1:42" ht="15" customHeight="1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9"/>
      <c r="M1" s="73"/>
      <c r="N1" s="73"/>
      <c r="O1" s="73"/>
      <c r="P1" s="79"/>
      <c r="Q1" s="79"/>
      <c r="R1" s="79"/>
      <c r="S1" s="79"/>
      <c r="T1" s="73"/>
      <c r="U1" s="73"/>
      <c r="V1" s="79"/>
      <c r="W1" s="73"/>
      <c r="X1" s="73"/>
      <c r="Y1" s="73"/>
      <c r="Z1" s="79"/>
      <c r="AA1" s="73"/>
      <c r="AB1" s="73"/>
      <c r="AC1" s="73"/>
      <c r="AD1" s="73"/>
      <c r="AE1" s="73"/>
      <c r="AF1" s="73"/>
      <c r="AG1" s="79"/>
      <c r="AH1" s="73"/>
      <c r="AI1" s="73"/>
      <c r="AJ1" s="73"/>
      <c r="AK1" s="73"/>
      <c r="AL1" s="73"/>
      <c r="AM1" s="73"/>
      <c r="AN1" s="73"/>
      <c r="AO1" s="73"/>
      <c r="AP1" s="73"/>
    </row>
    <row r="2" spans="1:42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9"/>
      <c r="M2" s="73"/>
      <c r="N2" s="73"/>
      <c r="O2" s="73"/>
      <c r="P2" s="79"/>
      <c r="Q2" s="79"/>
      <c r="R2" s="79"/>
      <c r="S2" s="79"/>
      <c r="T2" s="73"/>
      <c r="U2" s="73"/>
      <c r="V2" s="79"/>
      <c r="W2" s="73"/>
      <c r="X2" s="73"/>
      <c r="Y2" s="73"/>
      <c r="Z2" s="79"/>
      <c r="AA2" s="73"/>
      <c r="AB2" s="73"/>
      <c r="AC2" s="73"/>
      <c r="AD2" s="73"/>
      <c r="AE2" s="73"/>
      <c r="AF2" s="73"/>
      <c r="AG2" s="79"/>
      <c r="AH2" s="73"/>
      <c r="AI2" s="73"/>
      <c r="AJ2" s="73"/>
      <c r="AK2" s="73"/>
      <c r="AL2" s="73"/>
      <c r="AM2" s="73"/>
      <c r="AN2" s="73"/>
      <c r="AO2" s="73"/>
      <c r="AP2" s="73"/>
    </row>
    <row r="3" spans="1:42" ht="1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9"/>
      <c r="M3" s="73"/>
      <c r="N3" s="73"/>
      <c r="O3" s="73"/>
      <c r="P3" s="79"/>
      <c r="Q3" s="79"/>
      <c r="R3" s="79"/>
      <c r="S3" s="79"/>
      <c r="T3" s="73"/>
      <c r="U3" s="73"/>
      <c r="V3" s="79"/>
      <c r="W3" s="73"/>
      <c r="X3" s="73"/>
      <c r="Y3" s="73"/>
      <c r="Z3" s="79"/>
      <c r="AA3" s="73"/>
      <c r="AB3" s="73"/>
      <c r="AC3" s="73"/>
      <c r="AD3" s="73"/>
      <c r="AE3" s="73"/>
      <c r="AF3" s="73"/>
      <c r="AG3" s="79"/>
      <c r="AH3" s="73"/>
      <c r="AI3" s="73"/>
      <c r="AJ3" s="73"/>
      <c r="AK3" s="73"/>
      <c r="AL3" s="73"/>
      <c r="AM3" s="73"/>
      <c r="AN3" s="73"/>
      <c r="AO3" s="73"/>
      <c r="AP3" s="73"/>
    </row>
    <row r="4" spans="1:42" ht="1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9"/>
      <c r="M4" s="73"/>
      <c r="N4" s="73"/>
      <c r="O4" s="73"/>
      <c r="P4" s="79"/>
      <c r="Q4" s="79"/>
      <c r="R4" s="79"/>
      <c r="S4" s="79"/>
      <c r="T4" s="73"/>
      <c r="U4" s="73"/>
      <c r="V4" s="79"/>
      <c r="W4" s="73"/>
      <c r="X4" s="73"/>
      <c r="Y4" s="73"/>
      <c r="Z4" s="79"/>
      <c r="AA4" s="73"/>
      <c r="AB4" s="73"/>
      <c r="AC4" s="73"/>
      <c r="AD4" s="73"/>
      <c r="AE4" s="73"/>
      <c r="AF4" s="73"/>
      <c r="AG4" s="79"/>
      <c r="AH4" s="73"/>
      <c r="AI4" s="73"/>
      <c r="AJ4" s="73"/>
      <c r="AK4" s="73"/>
      <c r="AL4" s="73"/>
      <c r="AM4" s="73"/>
      <c r="AN4" s="73"/>
      <c r="AO4" s="73"/>
      <c r="AP4" s="73"/>
    </row>
    <row r="5" spans="1:42" ht="1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9"/>
      <c r="M5" s="73"/>
      <c r="N5" s="73"/>
      <c r="O5" s="73"/>
      <c r="P5" s="79"/>
      <c r="Q5" s="79"/>
      <c r="R5" s="79"/>
      <c r="S5" s="79"/>
      <c r="T5" s="73"/>
      <c r="U5" s="73"/>
      <c r="V5" s="79"/>
      <c r="W5" s="73"/>
      <c r="X5" s="73"/>
      <c r="Y5" s="73"/>
      <c r="Z5" s="79"/>
      <c r="AA5" s="73"/>
      <c r="AB5" s="73"/>
      <c r="AC5" s="73"/>
      <c r="AD5" s="73"/>
      <c r="AE5" s="73"/>
      <c r="AF5" s="73"/>
      <c r="AG5" s="79"/>
      <c r="AH5" s="73"/>
      <c r="AI5" s="73"/>
      <c r="AJ5" s="73"/>
      <c r="AK5" s="73"/>
      <c r="AL5" s="73"/>
      <c r="AM5" s="73"/>
      <c r="AN5" s="73"/>
      <c r="AO5" s="73"/>
      <c r="AP5" s="73"/>
    </row>
    <row r="6" spans="1:42" ht="15" customHeight="1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9"/>
      <c r="M6" s="73"/>
      <c r="N6" s="73"/>
      <c r="O6" s="73"/>
      <c r="P6" s="79"/>
      <c r="Q6" s="79"/>
      <c r="R6" s="79"/>
      <c r="S6" s="79"/>
      <c r="T6" s="73"/>
      <c r="U6" s="73"/>
      <c r="V6" s="79"/>
      <c r="W6" s="73"/>
      <c r="X6" s="73"/>
      <c r="Y6" s="73"/>
      <c r="Z6" s="79"/>
      <c r="AA6" s="73"/>
      <c r="AB6" s="73"/>
      <c r="AC6" s="73"/>
      <c r="AD6" s="73"/>
      <c r="AE6" s="73"/>
      <c r="AF6" s="73"/>
      <c r="AG6" s="79"/>
      <c r="AH6" s="73"/>
      <c r="AI6" s="73"/>
      <c r="AJ6" s="73"/>
      <c r="AK6" s="73"/>
      <c r="AL6" s="73"/>
      <c r="AM6" s="73"/>
      <c r="AN6" s="73"/>
      <c r="AO6" s="73"/>
      <c r="AP6" s="73"/>
    </row>
    <row r="7" spans="1:42" ht="15" customHeight="1">
      <c r="A7" s="77" t="s">
        <v>1</v>
      </c>
      <c r="B7" s="77" t="s">
        <v>2</v>
      </c>
      <c r="C7" s="71" t="s">
        <v>3</v>
      </c>
      <c r="D7" s="71" t="s">
        <v>47</v>
      </c>
      <c r="E7" s="77" t="s">
        <v>5</v>
      </c>
      <c r="F7" s="77" t="s">
        <v>6</v>
      </c>
      <c r="G7" s="77" t="s">
        <v>7</v>
      </c>
      <c r="H7" s="81" t="s">
        <v>8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3"/>
      <c r="AN7" s="53"/>
      <c r="AO7" s="71" t="s">
        <v>9</v>
      </c>
      <c r="AP7" s="71" t="s">
        <v>10</v>
      </c>
    </row>
    <row r="8" spans="1:42">
      <c r="A8" s="78"/>
      <c r="B8" s="78"/>
      <c r="C8" s="72"/>
      <c r="D8" s="72"/>
      <c r="E8" s="78"/>
      <c r="F8" s="78"/>
      <c r="G8" s="78"/>
      <c r="H8" s="25">
        <v>45352</v>
      </c>
      <c r="I8" s="48">
        <v>45383</v>
      </c>
      <c r="J8" s="48">
        <v>45384</v>
      </c>
      <c r="K8" s="48">
        <v>45385</v>
      </c>
      <c r="L8" s="48">
        <v>45386</v>
      </c>
      <c r="M8" s="48">
        <v>45387</v>
      </c>
      <c r="N8" s="48">
        <v>45388</v>
      </c>
      <c r="O8" s="48">
        <v>45389</v>
      </c>
      <c r="P8" s="48">
        <v>45390</v>
      </c>
      <c r="Q8" s="48">
        <v>45391</v>
      </c>
      <c r="R8" s="48">
        <v>45392</v>
      </c>
      <c r="S8" s="48">
        <v>45393</v>
      </c>
      <c r="T8" s="48">
        <v>45394</v>
      </c>
      <c r="U8" s="48">
        <v>45395</v>
      </c>
      <c r="V8" s="48">
        <v>45396</v>
      </c>
      <c r="W8" s="48">
        <v>45397</v>
      </c>
      <c r="X8" s="48">
        <v>45398</v>
      </c>
      <c r="Y8" s="48">
        <v>45399</v>
      </c>
      <c r="Z8" s="48">
        <v>45400</v>
      </c>
      <c r="AA8" s="48">
        <v>45401</v>
      </c>
      <c r="AB8" s="48">
        <v>45402</v>
      </c>
      <c r="AC8" s="48">
        <v>45403</v>
      </c>
      <c r="AD8" s="48">
        <v>45404</v>
      </c>
      <c r="AE8" s="48">
        <v>45405</v>
      </c>
      <c r="AF8" s="48">
        <v>45406</v>
      </c>
      <c r="AG8" s="48">
        <v>45407</v>
      </c>
      <c r="AH8" s="48">
        <v>45408</v>
      </c>
      <c r="AI8" s="48">
        <v>45409</v>
      </c>
      <c r="AJ8" s="48">
        <v>45410</v>
      </c>
      <c r="AK8" s="48">
        <v>45411</v>
      </c>
      <c r="AL8" s="48">
        <v>45412</v>
      </c>
      <c r="AM8" s="84"/>
      <c r="AN8" s="54"/>
      <c r="AO8" s="72"/>
      <c r="AP8" s="72"/>
    </row>
    <row r="9" spans="1:42">
      <c r="A9" s="26" t="s">
        <v>33</v>
      </c>
      <c r="B9" s="26"/>
      <c r="C9" s="26" t="s">
        <v>34</v>
      </c>
      <c r="D9" s="26">
        <v>1.4750000000000001</v>
      </c>
      <c r="E9" s="26">
        <v>20240103033</v>
      </c>
      <c r="F9" s="26"/>
      <c r="G9" s="27">
        <v>5000</v>
      </c>
      <c r="H9" s="28">
        <f>IFERROR(IF(SUMIF('03'!$E$7:$E$460,E9,'03'!$AO$7:$AO$460)&lt;0,0,SUMIF('03'!$E$7:$E$460,E9,'03'!$AO$7:$AO$460)),0)</f>
        <v>0</v>
      </c>
      <c r="I9" s="26"/>
      <c r="J9" s="26"/>
      <c r="K9" s="34"/>
      <c r="L9" s="34"/>
      <c r="M9" s="34"/>
      <c r="N9" s="55"/>
      <c r="O9" s="85"/>
      <c r="P9" s="34"/>
      <c r="Q9" s="34"/>
      <c r="R9" s="34"/>
      <c r="S9" s="34"/>
      <c r="T9" s="34"/>
      <c r="U9" s="55"/>
      <c r="V9" s="85"/>
      <c r="W9" s="34"/>
      <c r="X9" s="34"/>
      <c r="Y9" s="34"/>
      <c r="Z9" s="34"/>
      <c r="AA9" s="34"/>
      <c r="AB9" s="55"/>
      <c r="AC9" s="85"/>
      <c r="AD9" s="34"/>
      <c r="AE9" s="34"/>
      <c r="AF9" s="34"/>
      <c r="AG9" s="34"/>
      <c r="AH9" s="34"/>
      <c r="AI9" s="55"/>
      <c r="AJ9" s="85"/>
      <c r="AK9" s="34"/>
      <c r="AL9" s="34"/>
      <c r="AM9" s="34"/>
      <c r="AN9" s="55">
        <v>100</v>
      </c>
      <c r="AO9" s="28">
        <f t="shared" ref="AO9:AO17" si="0">SUM(H9:AM9)</f>
        <v>0</v>
      </c>
      <c r="AP9" s="58">
        <f t="shared" ref="AP9:AP29" si="1">AO9-G9+AN9</f>
        <v>-4900</v>
      </c>
    </row>
    <row r="10" spans="1:42">
      <c r="A10" s="31" t="s">
        <v>30</v>
      </c>
      <c r="B10" s="31" t="s">
        <v>31</v>
      </c>
      <c r="C10" s="31" t="s">
        <v>32</v>
      </c>
      <c r="D10" s="31">
        <v>1.59</v>
      </c>
      <c r="E10" s="31">
        <v>20240122001</v>
      </c>
      <c r="F10" s="31"/>
      <c r="G10" s="32">
        <v>75000</v>
      </c>
      <c r="H10" s="28">
        <f>IFERROR(IF(SUMIF('03'!$E$7:$E$460,E10,'03'!$AO$7:$AO$460)&lt;0,0,SUMIF('03'!$E$7:$E$460,E10,'03'!$AO$7:$AO$460)),0)</f>
        <v>69622</v>
      </c>
      <c r="I10" s="26"/>
      <c r="J10" s="26">
        <v>5278</v>
      </c>
      <c r="K10" s="34"/>
      <c r="L10" s="34"/>
      <c r="M10" s="34"/>
      <c r="N10" s="55"/>
      <c r="O10" s="85"/>
      <c r="P10" s="34"/>
      <c r="Q10" s="34"/>
      <c r="R10" s="34"/>
      <c r="S10" s="34"/>
      <c r="T10" s="34"/>
      <c r="U10" s="55"/>
      <c r="V10" s="85"/>
      <c r="W10" s="34"/>
      <c r="X10" s="34"/>
      <c r="Y10" s="34"/>
      <c r="Z10" s="34"/>
      <c r="AA10" s="34"/>
      <c r="AB10" s="55"/>
      <c r="AC10" s="85"/>
      <c r="AD10" s="34"/>
      <c r="AE10" s="34"/>
      <c r="AF10" s="34"/>
      <c r="AG10" s="34"/>
      <c r="AH10" s="34"/>
      <c r="AI10" s="55"/>
      <c r="AJ10" s="85"/>
      <c r="AK10" s="34"/>
      <c r="AL10" s="34"/>
      <c r="AM10" s="34"/>
      <c r="AN10" s="55">
        <v>100</v>
      </c>
      <c r="AO10" s="28">
        <f t="shared" si="0"/>
        <v>74900</v>
      </c>
      <c r="AP10" s="59">
        <f t="shared" si="1"/>
        <v>0</v>
      </c>
    </row>
    <row r="11" spans="1:42">
      <c r="A11" s="33" t="s">
        <v>17</v>
      </c>
      <c r="B11" s="33" t="s">
        <v>18</v>
      </c>
      <c r="C11" s="26" t="s">
        <v>21</v>
      </c>
      <c r="D11" s="26">
        <v>4.55</v>
      </c>
      <c r="E11" s="34">
        <v>20240124006</v>
      </c>
      <c r="F11" s="34"/>
      <c r="G11" s="27">
        <v>5000</v>
      </c>
      <c r="H11" s="28">
        <f>IFERROR(IF(SUMIF('03'!$E$7:$E$460,E11,'03'!$AO$7:$AO$460)&lt;0,0,SUMIF('03'!$E$7:$E$460,E11,'03'!$AO$7:$AO$460)),0)</f>
        <v>3606</v>
      </c>
      <c r="I11" s="26"/>
      <c r="J11" s="26"/>
      <c r="K11" s="34"/>
      <c r="L11" s="34"/>
      <c r="M11" s="34"/>
      <c r="N11" s="55"/>
      <c r="O11" s="85"/>
      <c r="P11" s="34"/>
      <c r="Q11" s="34"/>
      <c r="R11" s="34"/>
      <c r="S11" s="34"/>
      <c r="T11" s="34"/>
      <c r="U11" s="55"/>
      <c r="V11" s="85"/>
      <c r="W11" s="34"/>
      <c r="X11" s="34"/>
      <c r="Y11" s="34"/>
      <c r="Z11" s="34"/>
      <c r="AA11" s="34"/>
      <c r="AB11" s="55"/>
      <c r="AC11" s="85"/>
      <c r="AD11" s="34"/>
      <c r="AE11" s="34"/>
      <c r="AF11" s="34"/>
      <c r="AG11" s="34"/>
      <c r="AH11" s="34"/>
      <c r="AI11" s="55"/>
      <c r="AJ11" s="85"/>
      <c r="AK11" s="34"/>
      <c r="AL11" s="34"/>
      <c r="AM11" s="34"/>
      <c r="AN11" s="55">
        <v>100</v>
      </c>
      <c r="AO11" s="28">
        <f t="shared" si="0"/>
        <v>3606</v>
      </c>
      <c r="AP11" s="58">
        <f t="shared" si="1"/>
        <v>-1294</v>
      </c>
    </row>
    <row r="12" spans="1:42">
      <c r="A12" s="26" t="s">
        <v>30</v>
      </c>
      <c r="B12" s="26" t="s">
        <v>31</v>
      </c>
      <c r="C12" s="26" t="s">
        <v>32</v>
      </c>
      <c r="D12" s="26">
        <v>1.59</v>
      </c>
      <c r="E12" s="26">
        <v>20240206022</v>
      </c>
      <c r="F12" s="26"/>
      <c r="G12" s="27">
        <v>30000</v>
      </c>
      <c r="H12" s="28">
        <f>IFERROR(IF(SUMIF('03'!$E$7:$E$460,E12,'03'!$AO$7:$AO$460)&lt;0,0,SUMIF('03'!$E$7:$E$460,E12,'03'!$AO$7:$AO$460)),0)</f>
        <v>0</v>
      </c>
      <c r="I12" s="26"/>
      <c r="J12" s="26">
        <f>21841 - 5278</f>
        <v>16563</v>
      </c>
      <c r="K12" s="34"/>
      <c r="L12" s="34"/>
      <c r="M12" s="34"/>
      <c r="N12" s="55"/>
      <c r="O12" s="85"/>
      <c r="P12" s="34"/>
      <c r="Q12" s="34"/>
      <c r="R12" s="34"/>
      <c r="S12" s="34"/>
      <c r="T12" s="34"/>
      <c r="U12" s="55"/>
      <c r="V12" s="85"/>
      <c r="W12" s="34"/>
      <c r="X12" s="34"/>
      <c r="Y12" s="34"/>
      <c r="Z12" s="34"/>
      <c r="AA12" s="34"/>
      <c r="AB12" s="55"/>
      <c r="AC12" s="85"/>
      <c r="AD12" s="34"/>
      <c r="AE12" s="34"/>
      <c r="AF12" s="34"/>
      <c r="AG12" s="34"/>
      <c r="AH12" s="34"/>
      <c r="AI12" s="55"/>
      <c r="AJ12" s="85"/>
      <c r="AK12" s="34"/>
      <c r="AL12" s="34"/>
      <c r="AM12" s="34"/>
      <c r="AN12" s="55">
        <v>100</v>
      </c>
      <c r="AO12" s="28">
        <f t="shared" si="0"/>
        <v>16563</v>
      </c>
      <c r="AP12" s="58">
        <f t="shared" si="1"/>
        <v>-13337</v>
      </c>
    </row>
    <row r="13" spans="1:42">
      <c r="A13" s="33" t="s">
        <v>17</v>
      </c>
      <c r="B13" s="33" t="s">
        <v>18</v>
      </c>
      <c r="C13" s="26" t="s">
        <v>19</v>
      </c>
      <c r="D13" s="26">
        <v>1.82</v>
      </c>
      <c r="E13" s="34">
        <v>20240207006</v>
      </c>
      <c r="F13" s="34"/>
      <c r="G13" s="27">
        <v>20200</v>
      </c>
      <c r="H13" s="28">
        <f>IFERROR(IF(SUMIF('03'!$E$7:$E$460,E13,'03'!$AO$7:$AO$460)&lt;0,0,SUMIF('03'!$E$7:$E$460,E13,'03'!$AO$7:$AO$460)),0)</f>
        <v>19272</v>
      </c>
      <c r="I13" s="26"/>
      <c r="J13" s="26"/>
      <c r="K13" s="34"/>
      <c r="L13" s="34"/>
      <c r="M13" s="34"/>
      <c r="N13" s="55"/>
      <c r="O13" s="85"/>
      <c r="P13" s="34"/>
      <c r="Q13" s="34"/>
      <c r="R13" s="34"/>
      <c r="S13" s="34"/>
      <c r="T13" s="34"/>
      <c r="U13" s="55"/>
      <c r="V13" s="85"/>
      <c r="W13" s="34"/>
      <c r="X13" s="34"/>
      <c r="Y13" s="34"/>
      <c r="Z13" s="34"/>
      <c r="AA13" s="34"/>
      <c r="AB13" s="55"/>
      <c r="AC13" s="85"/>
      <c r="AD13" s="34"/>
      <c r="AE13" s="34"/>
      <c r="AF13" s="34"/>
      <c r="AG13" s="34"/>
      <c r="AH13" s="34"/>
      <c r="AI13" s="55"/>
      <c r="AJ13" s="85"/>
      <c r="AK13" s="34"/>
      <c r="AL13" s="34"/>
      <c r="AM13" s="34"/>
      <c r="AN13" s="55">
        <v>100</v>
      </c>
      <c r="AO13" s="28">
        <f t="shared" si="0"/>
        <v>19272</v>
      </c>
      <c r="AP13" s="58">
        <f t="shared" si="1"/>
        <v>-828</v>
      </c>
    </row>
    <row r="14" spans="1:42">
      <c r="A14" s="37" t="s">
        <v>17</v>
      </c>
      <c r="B14" s="37" t="s">
        <v>18</v>
      </c>
      <c r="C14" s="34" t="s">
        <v>20</v>
      </c>
      <c r="D14" s="34">
        <v>3.03</v>
      </c>
      <c r="E14" s="34">
        <v>20240207007</v>
      </c>
      <c r="F14" s="34"/>
      <c r="G14" s="27">
        <v>11700</v>
      </c>
      <c r="H14" s="28">
        <f>IFERROR(IF(SUMIF('03'!$E$7:$E$460,E14,'03'!$AO$7:$AO$460)&lt;0,0,SUMIF('03'!$E$7:$E$460,E14,'03'!$AO$7:$AO$460)),0)</f>
        <v>11600</v>
      </c>
      <c r="I14" s="26"/>
      <c r="J14" s="26"/>
      <c r="K14" s="34"/>
      <c r="L14" s="34"/>
      <c r="M14" s="34"/>
      <c r="N14" s="55"/>
      <c r="O14" s="85"/>
      <c r="P14" s="34"/>
      <c r="Q14" s="34"/>
      <c r="R14" s="34"/>
      <c r="S14" s="34"/>
      <c r="T14" s="34"/>
      <c r="U14" s="55"/>
      <c r="V14" s="85"/>
      <c r="W14" s="34"/>
      <c r="X14" s="34"/>
      <c r="Y14" s="34"/>
      <c r="Z14" s="34"/>
      <c r="AA14" s="34"/>
      <c r="AB14" s="55"/>
      <c r="AC14" s="85"/>
      <c r="AD14" s="34"/>
      <c r="AE14" s="34"/>
      <c r="AF14" s="34"/>
      <c r="AG14" s="34"/>
      <c r="AH14" s="34"/>
      <c r="AI14" s="55"/>
      <c r="AJ14" s="85"/>
      <c r="AK14" s="34"/>
      <c r="AL14" s="34"/>
      <c r="AM14" s="34"/>
      <c r="AN14" s="55">
        <v>100</v>
      </c>
      <c r="AO14" s="28">
        <f t="shared" si="0"/>
        <v>11600</v>
      </c>
      <c r="AP14" s="58">
        <f t="shared" si="1"/>
        <v>0</v>
      </c>
    </row>
    <row r="15" spans="1:42">
      <c r="A15" s="33" t="s">
        <v>17</v>
      </c>
      <c r="B15" s="33" t="s">
        <v>18</v>
      </c>
      <c r="C15" s="26" t="s">
        <v>21</v>
      </c>
      <c r="D15" s="26">
        <v>4.55</v>
      </c>
      <c r="E15" s="34">
        <v>20240207008</v>
      </c>
      <c r="F15" s="34"/>
      <c r="G15" s="27">
        <v>1600</v>
      </c>
      <c r="H15" s="28">
        <f>IFERROR(IF(SUMIF('03'!$E$7:$E$460,E15,'03'!$AO$7:$AO$460)&lt;0,0,SUMIF('03'!$E$7:$E$460,E15,'03'!$AO$7:$AO$460)),0)</f>
        <v>0</v>
      </c>
      <c r="I15" s="26"/>
      <c r="J15" s="26"/>
      <c r="K15" s="34"/>
      <c r="L15" s="34"/>
      <c r="M15" s="34"/>
      <c r="N15" s="55"/>
      <c r="O15" s="85"/>
      <c r="P15" s="34"/>
      <c r="Q15" s="34"/>
      <c r="R15" s="34"/>
      <c r="S15" s="34"/>
      <c r="T15" s="34"/>
      <c r="U15" s="55"/>
      <c r="V15" s="85"/>
      <c r="W15" s="34"/>
      <c r="X15" s="34"/>
      <c r="Y15" s="34"/>
      <c r="Z15" s="34"/>
      <c r="AA15" s="34"/>
      <c r="AB15" s="55"/>
      <c r="AC15" s="85"/>
      <c r="AD15" s="34"/>
      <c r="AE15" s="34"/>
      <c r="AF15" s="34"/>
      <c r="AG15" s="34"/>
      <c r="AH15" s="34"/>
      <c r="AI15" s="55"/>
      <c r="AJ15" s="85"/>
      <c r="AK15" s="34"/>
      <c r="AL15" s="34"/>
      <c r="AM15" s="34"/>
      <c r="AN15" s="55">
        <v>100</v>
      </c>
      <c r="AO15" s="28">
        <f t="shared" si="0"/>
        <v>0</v>
      </c>
      <c r="AP15" s="58">
        <f t="shared" si="1"/>
        <v>-1500</v>
      </c>
    </row>
    <row r="16" spans="1:42">
      <c r="A16" s="26" t="s">
        <v>33</v>
      </c>
      <c r="B16" s="26"/>
      <c r="C16" s="26" t="s">
        <v>34</v>
      </c>
      <c r="D16" s="26">
        <v>1.4750000000000001</v>
      </c>
      <c r="E16" s="26">
        <v>20240217007</v>
      </c>
      <c r="F16" s="26"/>
      <c r="G16" s="27">
        <v>10000</v>
      </c>
      <c r="H16" s="28">
        <f>IFERROR(IF(SUMIF('03'!$E$7:$E$460,E16,'03'!$AO$7:$AO$460)&lt;0,0,SUMIF('03'!$E$7:$E$460,E16,'03'!$AO$7:$AO$460)),0)</f>
        <v>0</v>
      </c>
      <c r="I16" s="26"/>
      <c r="J16" s="26"/>
      <c r="K16" s="34"/>
      <c r="L16" s="34"/>
      <c r="M16" s="34"/>
      <c r="N16" s="55"/>
      <c r="O16" s="85"/>
      <c r="P16" s="34"/>
      <c r="Q16" s="34"/>
      <c r="R16" s="34"/>
      <c r="S16" s="34"/>
      <c r="T16" s="34"/>
      <c r="U16" s="55"/>
      <c r="V16" s="85"/>
      <c r="W16" s="34"/>
      <c r="X16" s="34"/>
      <c r="Y16" s="34"/>
      <c r="Z16" s="34"/>
      <c r="AA16" s="34"/>
      <c r="AB16" s="55"/>
      <c r="AC16" s="85"/>
      <c r="AD16" s="34"/>
      <c r="AE16" s="34"/>
      <c r="AF16" s="34"/>
      <c r="AG16" s="34"/>
      <c r="AH16" s="34"/>
      <c r="AI16" s="55"/>
      <c r="AJ16" s="85"/>
      <c r="AK16" s="34"/>
      <c r="AL16" s="34"/>
      <c r="AM16" s="34"/>
      <c r="AN16" s="55">
        <v>100</v>
      </c>
      <c r="AO16" s="28">
        <f t="shared" si="0"/>
        <v>0</v>
      </c>
      <c r="AP16" s="58">
        <f t="shared" si="1"/>
        <v>-9900</v>
      </c>
    </row>
    <row r="17" spans="1:42">
      <c r="A17" s="33" t="s">
        <v>17</v>
      </c>
      <c r="B17" s="33" t="s">
        <v>18</v>
      </c>
      <c r="C17" s="26" t="s">
        <v>52</v>
      </c>
      <c r="D17" s="26">
        <v>1.82</v>
      </c>
      <c r="E17" s="26">
        <v>20240217008</v>
      </c>
      <c r="F17" s="34"/>
      <c r="G17" s="27">
        <v>10000</v>
      </c>
      <c r="H17" s="28">
        <f>IFERROR(IF(SUMIF('03'!$E$7:$E$460,E17,'03'!$AO$7:$AO$460)&lt;0,0,SUMIF('03'!$E$7:$E$460,E17,'03'!$AO$7:$AO$460)),0)</f>
        <v>9348</v>
      </c>
      <c r="I17" s="26"/>
      <c r="J17" s="26"/>
      <c r="K17" s="34"/>
      <c r="L17" s="34"/>
      <c r="M17" s="34"/>
      <c r="N17" s="55"/>
      <c r="O17" s="85"/>
      <c r="P17" s="34"/>
      <c r="Q17" s="34"/>
      <c r="R17" s="34"/>
      <c r="S17" s="34"/>
      <c r="T17" s="34"/>
      <c r="U17" s="55"/>
      <c r="V17" s="85"/>
      <c r="W17" s="34"/>
      <c r="X17" s="34"/>
      <c r="Y17" s="34"/>
      <c r="Z17" s="34"/>
      <c r="AA17" s="34"/>
      <c r="AB17" s="55"/>
      <c r="AC17" s="85"/>
      <c r="AD17" s="34"/>
      <c r="AE17" s="34"/>
      <c r="AF17" s="34"/>
      <c r="AG17" s="34"/>
      <c r="AH17" s="34"/>
      <c r="AI17" s="55"/>
      <c r="AJ17" s="85"/>
      <c r="AK17" s="34"/>
      <c r="AL17" s="34"/>
      <c r="AM17" s="34"/>
      <c r="AN17" s="55">
        <v>100</v>
      </c>
      <c r="AO17" s="28">
        <f t="shared" si="0"/>
        <v>9348</v>
      </c>
      <c r="AP17" s="58">
        <f t="shared" si="1"/>
        <v>-552</v>
      </c>
    </row>
    <row r="18" spans="1:42">
      <c r="A18" s="29" t="s">
        <v>11</v>
      </c>
      <c r="B18" s="31" t="s">
        <v>12</v>
      </c>
      <c r="C18" s="31" t="s">
        <v>13</v>
      </c>
      <c r="D18" s="31">
        <v>1.2749999999999999</v>
      </c>
      <c r="E18" s="31">
        <v>20240301002</v>
      </c>
      <c r="F18" s="31"/>
      <c r="G18" s="32">
        <v>130000</v>
      </c>
      <c r="H18" s="28">
        <f>IFERROR(IF(SUMIF('03'!$E$7:$E$460,E18,'03'!$AO$7:$AO$460)&lt;0,0,SUMIF('03'!$E$7:$E$460,E18,'03'!$AO$7:$AO$460)),0)</f>
        <v>125800</v>
      </c>
      <c r="I18" s="26">
        <v>4100</v>
      </c>
      <c r="J18" s="26"/>
      <c r="K18" s="34"/>
      <c r="L18" s="34"/>
      <c r="M18" s="34"/>
      <c r="N18" s="55"/>
      <c r="O18" s="85"/>
      <c r="P18" s="34"/>
      <c r="Q18" s="34"/>
      <c r="R18" s="34"/>
      <c r="S18" s="34"/>
      <c r="T18" s="34"/>
      <c r="U18" s="55"/>
      <c r="V18" s="85"/>
      <c r="W18" s="34"/>
      <c r="X18" s="34"/>
      <c r="Y18" s="34"/>
      <c r="Z18" s="34"/>
      <c r="AA18" s="34"/>
      <c r="AB18" s="55"/>
      <c r="AC18" s="85"/>
      <c r="AD18" s="34"/>
      <c r="AE18" s="34"/>
      <c r="AF18" s="34"/>
      <c r="AG18" s="34"/>
      <c r="AH18" s="34"/>
      <c r="AI18" s="55"/>
      <c r="AJ18" s="85"/>
      <c r="AK18" s="34"/>
      <c r="AL18" s="34"/>
      <c r="AM18" s="34"/>
      <c r="AN18" s="55">
        <v>100</v>
      </c>
      <c r="AO18" s="28">
        <f t="shared" ref="AO18:AO22" si="2">SUM(H18:AM18)</f>
        <v>129900</v>
      </c>
      <c r="AP18" s="59">
        <f t="shared" si="1"/>
        <v>0</v>
      </c>
    </row>
    <row r="19" spans="1:42">
      <c r="A19" s="37" t="s">
        <v>11</v>
      </c>
      <c r="B19" s="26" t="s">
        <v>12</v>
      </c>
      <c r="C19" s="34" t="s">
        <v>13</v>
      </c>
      <c r="D19" s="34">
        <v>1.2749999999999999</v>
      </c>
      <c r="E19" s="34">
        <v>20240301003</v>
      </c>
      <c r="F19" s="34"/>
      <c r="G19" s="27">
        <v>90000</v>
      </c>
      <c r="H19" s="28">
        <f>IFERROR(IF(SUMIF('03'!$E$7:$E$460,E19,'03'!$AO$7:$AO$460)&lt;0,0,SUMIF('03'!$E$7:$E$460,E19,'03'!$AO$7:$AO$460)),0)</f>
        <v>0</v>
      </c>
      <c r="I19" s="26">
        <f>18616 - 4100</f>
        <v>14516</v>
      </c>
      <c r="J19" s="26"/>
      <c r="K19" s="34"/>
      <c r="L19" s="34"/>
      <c r="M19" s="34"/>
      <c r="N19" s="55"/>
      <c r="O19" s="85"/>
      <c r="P19" s="34"/>
      <c r="Q19" s="34"/>
      <c r="R19" s="34"/>
      <c r="S19" s="34"/>
      <c r="T19" s="34"/>
      <c r="U19" s="55"/>
      <c r="V19" s="85"/>
      <c r="W19" s="34"/>
      <c r="X19" s="34"/>
      <c r="Y19" s="34"/>
      <c r="Z19" s="34"/>
      <c r="AA19" s="34"/>
      <c r="AB19" s="55"/>
      <c r="AC19" s="85"/>
      <c r="AD19" s="34"/>
      <c r="AE19" s="34"/>
      <c r="AF19" s="34"/>
      <c r="AG19" s="34"/>
      <c r="AH19" s="34"/>
      <c r="AI19" s="55"/>
      <c r="AJ19" s="85"/>
      <c r="AK19" s="34"/>
      <c r="AL19" s="34"/>
      <c r="AM19" s="34"/>
      <c r="AN19" s="55">
        <v>100</v>
      </c>
      <c r="AO19" s="28">
        <f t="shared" si="2"/>
        <v>14516</v>
      </c>
      <c r="AP19" s="58">
        <f t="shared" si="1"/>
        <v>-75384</v>
      </c>
    </row>
    <row r="20" spans="1:42">
      <c r="A20" s="26" t="s">
        <v>49</v>
      </c>
      <c r="B20" s="38" t="s">
        <v>50</v>
      </c>
      <c r="C20" s="38" t="s">
        <v>51</v>
      </c>
      <c r="D20" s="38">
        <v>1.5249999999999999</v>
      </c>
      <c r="E20" s="38">
        <v>20240301005</v>
      </c>
      <c r="F20" s="38"/>
      <c r="G20" s="39">
        <v>66000</v>
      </c>
      <c r="H20" s="28">
        <f>IFERROR(IF(SUMIF('03'!$E$7:$E$460,E20,'03'!$AO$7:$AO$460)&lt;0,0,SUMIF('03'!$E$7:$E$460,E20,'03'!$AO$7:$AO$460)),0)</f>
        <v>2250</v>
      </c>
      <c r="I20" s="38"/>
      <c r="J20" s="38"/>
      <c r="K20" s="40"/>
      <c r="L20" s="40"/>
      <c r="M20" s="40"/>
      <c r="N20" s="56"/>
      <c r="O20" s="86"/>
      <c r="P20" s="40"/>
      <c r="Q20" s="40"/>
      <c r="R20" s="40"/>
      <c r="S20" s="40"/>
      <c r="T20" s="40"/>
      <c r="U20" s="55"/>
      <c r="V20" s="86"/>
      <c r="W20" s="40"/>
      <c r="X20" s="40"/>
      <c r="Y20" s="40"/>
      <c r="Z20" s="40"/>
      <c r="AA20" s="40"/>
      <c r="AB20" s="56"/>
      <c r="AC20" s="86"/>
      <c r="AD20" s="40"/>
      <c r="AE20" s="40"/>
      <c r="AF20" s="40"/>
      <c r="AG20" s="40"/>
      <c r="AH20" s="40"/>
      <c r="AI20" s="56"/>
      <c r="AJ20" s="86"/>
      <c r="AK20" s="40"/>
      <c r="AL20" s="40"/>
      <c r="AM20" s="40"/>
      <c r="AN20" s="55">
        <v>100</v>
      </c>
      <c r="AO20" s="28">
        <f t="shared" si="2"/>
        <v>2250</v>
      </c>
      <c r="AP20" s="58">
        <f t="shared" si="1"/>
        <v>-63650</v>
      </c>
    </row>
    <row r="21" spans="1:42">
      <c r="A21" s="33" t="s">
        <v>14</v>
      </c>
      <c r="B21" s="33" t="s">
        <v>15</v>
      </c>
      <c r="C21" s="33" t="s">
        <v>16</v>
      </c>
      <c r="D21" s="33">
        <v>1.56</v>
      </c>
      <c r="E21" s="34">
        <v>20240301007</v>
      </c>
      <c r="F21" s="33"/>
      <c r="G21" s="39">
        <v>25000</v>
      </c>
      <c r="H21" s="28">
        <f>IFERROR(IF(SUMIF('03'!$E$7:$E$460,E21,'03'!$AO$7:$AO$460)&lt;0,0,SUMIF('03'!$E$7:$E$460,E21,'03'!$AO$7:$AO$460)),0)</f>
        <v>4033</v>
      </c>
      <c r="I21" s="38"/>
      <c r="J21" s="38"/>
      <c r="K21" s="40"/>
      <c r="L21" s="40"/>
      <c r="M21" s="40"/>
      <c r="N21" s="56"/>
      <c r="O21" s="86"/>
      <c r="P21" s="40"/>
      <c r="Q21" s="40"/>
      <c r="R21" s="40"/>
      <c r="S21" s="40"/>
      <c r="T21" s="40"/>
      <c r="U21" s="56"/>
      <c r="V21" s="86"/>
      <c r="W21" s="40"/>
      <c r="X21" s="40"/>
      <c r="Y21" s="40"/>
      <c r="Z21" s="40"/>
      <c r="AA21" s="40"/>
      <c r="AB21" s="56"/>
      <c r="AC21" s="86"/>
      <c r="AD21" s="40"/>
      <c r="AE21" s="40"/>
      <c r="AF21" s="40"/>
      <c r="AG21" s="40"/>
      <c r="AH21" s="40"/>
      <c r="AI21" s="56"/>
      <c r="AJ21" s="86"/>
      <c r="AK21" s="40"/>
      <c r="AL21" s="40"/>
      <c r="AM21" s="40"/>
      <c r="AN21" s="55">
        <v>100</v>
      </c>
      <c r="AO21" s="28">
        <f t="shared" si="2"/>
        <v>4033</v>
      </c>
      <c r="AP21" s="58">
        <f t="shared" si="1"/>
        <v>-20867</v>
      </c>
    </row>
    <row r="22" spans="1:42">
      <c r="A22" s="34" t="s">
        <v>27</v>
      </c>
      <c r="B22" s="40" t="s">
        <v>15</v>
      </c>
      <c r="C22" s="40" t="s">
        <v>29</v>
      </c>
      <c r="D22" s="40">
        <v>1.0900000000000001</v>
      </c>
      <c r="E22" s="40">
        <v>20240301008</v>
      </c>
      <c r="F22" s="40"/>
      <c r="G22" s="39">
        <v>12000</v>
      </c>
      <c r="H22" s="28">
        <f>IFERROR(IF(SUMIF('03'!$E$7:$E$460,E22,'03'!$AO$7:$AO$460)&lt;0,0,SUMIF('03'!$E$7:$E$460,E22,'03'!$AO$7:$AO$460)),0)</f>
        <v>0</v>
      </c>
      <c r="I22" s="40"/>
      <c r="J22" s="40"/>
      <c r="K22" s="40"/>
      <c r="L22" s="40"/>
      <c r="M22" s="40"/>
      <c r="N22" s="56"/>
      <c r="O22" s="86"/>
      <c r="P22" s="40"/>
      <c r="Q22" s="40"/>
      <c r="R22" s="40"/>
      <c r="S22" s="40"/>
      <c r="T22" s="40"/>
      <c r="U22" s="56"/>
      <c r="V22" s="86"/>
      <c r="W22" s="40"/>
      <c r="X22" s="40"/>
      <c r="Y22" s="40"/>
      <c r="Z22" s="40"/>
      <c r="AA22" s="40"/>
      <c r="AB22" s="56"/>
      <c r="AC22" s="86"/>
      <c r="AD22" s="40"/>
      <c r="AE22" s="40"/>
      <c r="AF22" s="40"/>
      <c r="AG22" s="40"/>
      <c r="AH22" s="40"/>
      <c r="AI22" s="56"/>
      <c r="AJ22" s="86"/>
      <c r="AK22" s="40"/>
      <c r="AL22" s="40"/>
      <c r="AM22" s="40"/>
      <c r="AN22" s="55">
        <v>100</v>
      </c>
      <c r="AO22" s="28">
        <f t="shared" si="2"/>
        <v>0</v>
      </c>
      <c r="AP22" s="58">
        <f t="shared" si="1"/>
        <v>-11900</v>
      </c>
    </row>
    <row r="23" spans="1:42">
      <c r="A23" s="33" t="s">
        <v>17</v>
      </c>
      <c r="B23" s="33" t="s">
        <v>18</v>
      </c>
      <c r="C23" s="26" t="s">
        <v>19</v>
      </c>
      <c r="D23" s="26">
        <v>1.82</v>
      </c>
      <c r="E23" s="34">
        <v>20240312052</v>
      </c>
      <c r="F23" s="34"/>
      <c r="G23" s="27">
        <v>24050</v>
      </c>
      <c r="H23" s="28">
        <f>IFERROR(IF(SUMIF('03'!$E$7:$E$460,E23,'03'!$AO$7:$AO$460)&lt;0,0,SUMIF('03'!$E$7:$E$460,E23,'03'!$AO$7:$AO$460)),0)</f>
        <v>0</v>
      </c>
      <c r="I23" s="26"/>
      <c r="J23" s="26"/>
      <c r="K23" s="34"/>
      <c r="L23" s="34"/>
      <c r="M23" s="34"/>
      <c r="N23" s="55"/>
      <c r="O23" s="85"/>
      <c r="P23" s="34"/>
      <c r="Q23" s="34"/>
      <c r="R23" s="34"/>
      <c r="S23" s="34"/>
      <c r="T23" s="34"/>
      <c r="U23" s="55"/>
      <c r="V23" s="85"/>
      <c r="W23" s="34"/>
      <c r="X23" s="34"/>
      <c r="Y23" s="34"/>
      <c r="Z23" s="34"/>
      <c r="AA23" s="34"/>
      <c r="AB23" s="55"/>
      <c r="AC23" s="85"/>
      <c r="AD23" s="34"/>
      <c r="AE23" s="34"/>
      <c r="AF23" s="34"/>
      <c r="AG23" s="34"/>
      <c r="AH23" s="34"/>
      <c r="AI23" s="55"/>
      <c r="AJ23" s="85"/>
      <c r="AK23" s="34"/>
      <c r="AL23" s="34"/>
      <c r="AM23" s="34"/>
      <c r="AN23" s="55">
        <v>100</v>
      </c>
      <c r="AO23" s="28">
        <f t="shared" ref="AO23:AO26" si="3">SUM(H23:AM23)</f>
        <v>0</v>
      </c>
      <c r="AP23" s="58">
        <f t="shared" si="1"/>
        <v>-23950</v>
      </c>
    </row>
    <row r="24" spans="1:42">
      <c r="A24" s="33" t="s">
        <v>17</v>
      </c>
      <c r="B24" s="33" t="s">
        <v>18</v>
      </c>
      <c r="C24" s="26" t="s">
        <v>20</v>
      </c>
      <c r="D24" s="26">
        <v>3.03</v>
      </c>
      <c r="E24" s="34">
        <v>20240312053</v>
      </c>
      <c r="F24" s="34"/>
      <c r="G24" s="27">
        <v>6600</v>
      </c>
      <c r="H24" s="28">
        <f>IFERROR(IF(SUMIF('03'!$E$7:$E$460,E24,'03'!$AO$7:$AO$460)&lt;0,0,SUMIF('03'!$E$7:$E$460,E24,'03'!$AO$7:$AO$460)),0)</f>
        <v>3535</v>
      </c>
      <c r="I24" s="26"/>
      <c r="J24" s="26"/>
      <c r="K24" s="34"/>
      <c r="L24" s="34"/>
      <c r="M24" s="34"/>
      <c r="N24" s="55"/>
      <c r="O24" s="85"/>
      <c r="P24" s="34"/>
      <c r="Q24" s="34"/>
      <c r="R24" s="34"/>
      <c r="S24" s="34"/>
      <c r="T24" s="34"/>
      <c r="U24" s="55"/>
      <c r="V24" s="85"/>
      <c r="W24" s="34"/>
      <c r="X24" s="34"/>
      <c r="Y24" s="34"/>
      <c r="Z24" s="34"/>
      <c r="AA24" s="34"/>
      <c r="AB24" s="55"/>
      <c r="AC24" s="85"/>
      <c r="AD24" s="34"/>
      <c r="AE24" s="34"/>
      <c r="AF24" s="34"/>
      <c r="AG24" s="34"/>
      <c r="AH24" s="34"/>
      <c r="AI24" s="55"/>
      <c r="AJ24" s="85"/>
      <c r="AK24" s="34"/>
      <c r="AL24" s="34"/>
      <c r="AM24" s="34"/>
      <c r="AN24" s="55">
        <v>100</v>
      </c>
      <c r="AO24" s="28">
        <f t="shared" si="3"/>
        <v>3535</v>
      </c>
      <c r="AP24" s="58">
        <f t="shared" si="1"/>
        <v>-2965</v>
      </c>
    </row>
    <row r="25" spans="1:42">
      <c r="A25" s="33" t="s">
        <v>17</v>
      </c>
      <c r="B25" s="33" t="s">
        <v>18</v>
      </c>
      <c r="C25" s="26" t="s">
        <v>21</v>
      </c>
      <c r="D25" s="26">
        <v>4.55</v>
      </c>
      <c r="E25" s="34">
        <v>20240312054</v>
      </c>
      <c r="F25" s="34"/>
      <c r="G25" s="27">
        <v>1100</v>
      </c>
      <c r="H25" s="28">
        <f>IFERROR(IF(SUMIF('03'!$E$7:$E$460,E25,'03'!$AO$7:$AO$460)&lt;0,0,SUMIF('03'!$E$7:$E$460,E25,'03'!$AO$7:$AO$460)),0)</f>
        <v>0</v>
      </c>
      <c r="I25" s="26"/>
      <c r="J25" s="26"/>
      <c r="K25" s="34"/>
      <c r="L25" s="34"/>
      <c r="M25" s="34"/>
      <c r="N25" s="55"/>
      <c r="O25" s="85"/>
      <c r="P25" s="34"/>
      <c r="Q25" s="34"/>
      <c r="R25" s="34"/>
      <c r="S25" s="34"/>
      <c r="T25" s="34"/>
      <c r="U25" s="55"/>
      <c r="V25" s="85"/>
      <c r="W25" s="34"/>
      <c r="X25" s="34"/>
      <c r="Y25" s="34"/>
      <c r="Z25" s="34"/>
      <c r="AA25" s="34"/>
      <c r="AB25" s="55"/>
      <c r="AC25" s="85"/>
      <c r="AD25" s="34"/>
      <c r="AE25" s="34"/>
      <c r="AF25" s="34"/>
      <c r="AG25" s="34"/>
      <c r="AH25" s="34"/>
      <c r="AI25" s="55"/>
      <c r="AJ25" s="85"/>
      <c r="AK25" s="34"/>
      <c r="AL25" s="34"/>
      <c r="AM25" s="34"/>
      <c r="AN25" s="55">
        <v>100</v>
      </c>
      <c r="AO25" s="28">
        <f t="shared" si="3"/>
        <v>0</v>
      </c>
      <c r="AP25" s="58">
        <f t="shared" si="1"/>
        <v>-1000</v>
      </c>
    </row>
    <row r="26" spans="1:42" s="10" customFormat="1">
      <c r="A26" s="37" t="s">
        <v>35</v>
      </c>
      <c r="B26" s="37" t="s">
        <v>36</v>
      </c>
      <c r="C26" s="34" t="s">
        <v>38</v>
      </c>
      <c r="D26" s="34">
        <v>0.91500000000000004</v>
      </c>
      <c r="E26" s="34">
        <v>20240312055</v>
      </c>
      <c r="F26" s="34"/>
      <c r="G26" s="27">
        <v>21000</v>
      </c>
      <c r="H26" s="28">
        <f>IFERROR(IF(SUMIF('03'!$E$7:$E$460,E26,'03'!$AO$7:$AO$460)&lt;0,0,SUMIF('03'!$E$7:$E$460,E26,'03'!$AO$7:$AO$460)),0)</f>
        <v>0</v>
      </c>
      <c r="I26" s="34"/>
      <c r="J26" s="34"/>
      <c r="K26" s="34"/>
      <c r="L26" s="34"/>
      <c r="M26" s="34"/>
      <c r="N26" s="55"/>
      <c r="O26" s="85"/>
      <c r="P26" s="34"/>
      <c r="Q26" s="34"/>
      <c r="R26" s="34"/>
      <c r="S26" s="34"/>
      <c r="T26" s="34"/>
      <c r="U26" s="55"/>
      <c r="V26" s="85"/>
      <c r="W26" s="34"/>
      <c r="X26" s="34"/>
      <c r="Y26" s="34"/>
      <c r="Z26" s="34"/>
      <c r="AA26" s="34"/>
      <c r="AB26" s="55"/>
      <c r="AC26" s="85"/>
      <c r="AD26" s="34"/>
      <c r="AE26" s="34"/>
      <c r="AF26" s="34"/>
      <c r="AG26" s="34"/>
      <c r="AH26" s="34"/>
      <c r="AI26" s="55"/>
      <c r="AJ26" s="85"/>
      <c r="AK26" s="34"/>
      <c r="AL26" s="34"/>
      <c r="AM26" s="34"/>
      <c r="AN26" s="55">
        <v>100</v>
      </c>
      <c r="AO26" s="42">
        <f t="shared" si="3"/>
        <v>0</v>
      </c>
      <c r="AP26" s="58">
        <f t="shared" si="1"/>
        <v>-20900</v>
      </c>
    </row>
    <row r="27" spans="1:42">
      <c r="A27" s="26" t="s">
        <v>41</v>
      </c>
      <c r="B27" s="26" t="s">
        <v>48</v>
      </c>
      <c r="C27" s="26" t="s">
        <v>43</v>
      </c>
      <c r="D27" s="41">
        <v>1.5549999999999999</v>
      </c>
      <c r="E27" s="26">
        <v>20240313003</v>
      </c>
      <c r="F27" s="34"/>
      <c r="G27" s="27">
        <v>150000</v>
      </c>
      <c r="H27" s="28">
        <f>IFERROR(IF(SUMIF('03'!$E$7:$E$460,E27,'03'!$AO$7:$AO$460)&lt;0,0,SUMIF('03'!$E$7:$E$460,E27,'03'!$AO$7:$AO$460)),0)</f>
        <v>16256</v>
      </c>
      <c r="I27" s="26"/>
      <c r="J27" s="26"/>
      <c r="K27" s="34"/>
      <c r="L27" s="34"/>
      <c r="M27" s="34"/>
      <c r="N27" s="55"/>
      <c r="O27" s="85"/>
      <c r="P27" s="34"/>
      <c r="Q27" s="34"/>
      <c r="R27" s="34"/>
      <c r="S27" s="34"/>
      <c r="T27" s="34"/>
      <c r="U27" s="55"/>
      <c r="V27" s="85"/>
      <c r="W27" s="34"/>
      <c r="X27" s="34"/>
      <c r="Y27" s="34"/>
      <c r="Z27" s="34"/>
      <c r="AA27" s="34"/>
      <c r="AB27" s="55"/>
      <c r="AC27" s="85"/>
      <c r="AD27" s="34"/>
      <c r="AE27" s="34"/>
      <c r="AF27" s="34"/>
      <c r="AG27" s="34"/>
      <c r="AH27" s="34"/>
      <c r="AI27" s="55"/>
      <c r="AJ27" s="85"/>
      <c r="AK27" s="34"/>
      <c r="AL27" s="34"/>
      <c r="AM27" s="34"/>
      <c r="AN27" s="55">
        <v>100</v>
      </c>
      <c r="AO27" s="28">
        <f t="shared" ref="AO27" si="4">SUM(H27:AM27)</f>
        <v>16256</v>
      </c>
      <c r="AP27" s="58">
        <f t="shared" si="1"/>
        <v>-133644</v>
      </c>
    </row>
    <row r="28" spans="1:42">
      <c r="A28" s="26" t="s">
        <v>22</v>
      </c>
      <c r="B28" s="26" t="s">
        <v>23</v>
      </c>
      <c r="C28" s="26" t="s">
        <v>24</v>
      </c>
      <c r="D28" s="26">
        <v>1.59</v>
      </c>
      <c r="E28" s="34">
        <v>20240318001</v>
      </c>
      <c r="F28" s="34"/>
      <c r="G28" s="27">
        <v>110000</v>
      </c>
      <c r="H28" s="28">
        <f>IFERROR(IF(SUMIF('03'!$E$7:$E$460,E28,'03'!$AO$7:$AO$460)&lt;0,0,SUMIF('03'!$E$7:$E$460,E28,'03'!$AO$7:$AO$460)),0)</f>
        <v>25734</v>
      </c>
      <c r="I28" s="26">
        <v>11381</v>
      </c>
      <c r="J28" s="26">
        <v>46000</v>
      </c>
      <c r="K28" s="34"/>
      <c r="L28" s="34"/>
      <c r="M28" s="34"/>
      <c r="N28" s="55"/>
      <c r="O28" s="85"/>
      <c r="P28" s="34"/>
      <c r="Q28" s="34"/>
      <c r="R28" s="34"/>
      <c r="S28" s="34"/>
      <c r="T28" s="34"/>
      <c r="U28" s="55"/>
      <c r="V28" s="85"/>
      <c r="W28" s="34"/>
      <c r="X28" s="34"/>
      <c r="Y28" s="34"/>
      <c r="Z28" s="34"/>
      <c r="AA28" s="34"/>
      <c r="AB28" s="55"/>
      <c r="AC28" s="85"/>
      <c r="AD28" s="34"/>
      <c r="AE28" s="34"/>
      <c r="AF28" s="34"/>
      <c r="AG28" s="34"/>
      <c r="AH28" s="34"/>
      <c r="AI28" s="55"/>
      <c r="AJ28" s="85"/>
      <c r="AK28" s="34"/>
      <c r="AL28" s="34"/>
      <c r="AM28" s="34"/>
      <c r="AN28" s="55">
        <v>100</v>
      </c>
      <c r="AO28" s="28">
        <f t="shared" ref="AO28" si="5">SUM(H28:AM28)</f>
        <v>83115</v>
      </c>
      <c r="AP28" s="58">
        <f t="shared" si="1"/>
        <v>-26785</v>
      </c>
    </row>
    <row r="29" spans="1:42">
      <c r="A29" s="26" t="s">
        <v>22</v>
      </c>
      <c r="B29" s="26" t="s">
        <v>23</v>
      </c>
      <c r="C29" s="26" t="s">
        <v>24</v>
      </c>
      <c r="D29" s="26">
        <v>1.59</v>
      </c>
      <c r="E29" s="34">
        <v>20240322001</v>
      </c>
      <c r="F29" s="34"/>
      <c r="G29" s="27">
        <v>100000</v>
      </c>
      <c r="H29" s="28">
        <f>IFERROR(IF(SUMIF('03'!$E$7:$E$460,E29,'03'!$AO$7:$AO$460)&lt;0,0,SUMIF('03'!$E$7:$E$460,E29,'03'!$AO$7:$AO$460)),0)</f>
        <v>0</v>
      </c>
      <c r="I29" s="26"/>
      <c r="J29" s="26"/>
      <c r="K29" s="34"/>
      <c r="L29" s="34"/>
      <c r="M29" s="34"/>
      <c r="N29" s="55"/>
      <c r="O29" s="85"/>
      <c r="P29" s="34"/>
      <c r="Q29" s="34"/>
      <c r="R29" s="34"/>
      <c r="S29" s="34"/>
      <c r="T29" s="34"/>
      <c r="U29" s="55"/>
      <c r="V29" s="85"/>
      <c r="W29" s="34"/>
      <c r="X29" s="34"/>
      <c r="Y29" s="34"/>
      <c r="Z29" s="34"/>
      <c r="AA29" s="34"/>
      <c r="AB29" s="55"/>
      <c r="AC29" s="85"/>
      <c r="AD29" s="34"/>
      <c r="AE29" s="34"/>
      <c r="AF29" s="34"/>
      <c r="AG29" s="34"/>
      <c r="AH29" s="34"/>
      <c r="AI29" s="55"/>
      <c r="AJ29" s="85"/>
      <c r="AK29" s="34"/>
      <c r="AL29" s="34"/>
      <c r="AM29" s="34"/>
      <c r="AN29" s="55">
        <v>100</v>
      </c>
      <c r="AO29" s="28">
        <f t="shared" ref="AO29" si="6">SUM(H29:AM29)</f>
        <v>0</v>
      </c>
      <c r="AP29" s="58">
        <f t="shared" si="1"/>
        <v>-99900</v>
      </c>
    </row>
    <row r="30" spans="1:42">
      <c r="A30" s="43"/>
      <c r="B30" s="43"/>
      <c r="C30" s="20"/>
      <c r="D30" s="20"/>
      <c r="E30" s="14"/>
      <c r="F30" s="14"/>
      <c r="G30" s="44"/>
      <c r="H30" s="45"/>
      <c r="I30" s="20"/>
      <c r="J30" s="20"/>
      <c r="K30" s="14"/>
      <c r="L30" s="14"/>
      <c r="M30" s="14"/>
      <c r="N30" s="57"/>
      <c r="O30" s="87"/>
      <c r="P30" s="14"/>
      <c r="Q30" s="14"/>
      <c r="R30" s="14"/>
      <c r="S30" s="14"/>
      <c r="T30" s="14"/>
      <c r="U30" s="57"/>
      <c r="V30" s="87"/>
      <c r="W30" s="14"/>
      <c r="X30" s="14"/>
      <c r="Y30" s="14"/>
      <c r="Z30" s="14"/>
      <c r="AA30" s="14"/>
      <c r="AB30" s="57"/>
      <c r="AC30" s="87"/>
      <c r="AD30" s="14"/>
      <c r="AE30" s="14"/>
      <c r="AF30" s="14"/>
      <c r="AG30" s="14"/>
      <c r="AH30" s="14"/>
      <c r="AI30" s="57"/>
      <c r="AJ30" s="87"/>
      <c r="AK30" s="14"/>
      <c r="AL30" s="14"/>
      <c r="AM30" s="14"/>
      <c r="AN30" s="57"/>
      <c r="AO30" s="45"/>
      <c r="AP30" s="60"/>
    </row>
    <row r="31" spans="1:42">
      <c r="B31" s="1" t="s">
        <v>45</v>
      </c>
      <c r="C31" s="46">
        <f>SUM(I$9:AM$1048576)</f>
        <v>97838</v>
      </c>
      <c r="D31" s="46"/>
    </row>
    <row r="32" spans="1:42">
      <c r="E32" s="47"/>
    </row>
  </sheetData>
  <autoFilter ref="A7:G31"/>
  <mergeCells count="11">
    <mergeCell ref="AP7:AP8"/>
    <mergeCell ref="A1:AP6"/>
    <mergeCell ref="A7:A8"/>
    <mergeCell ref="B7:B8"/>
    <mergeCell ref="C7:C8"/>
    <mergeCell ref="D7:D8"/>
    <mergeCell ref="E7:E8"/>
    <mergeCell ref="F7:F8"/>
    <mergeCell ref="G7:G8"/>
    <mergeCell ref="H7:AM7"/>
    <mergeCell ref="AO7:AO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pane ySplit="1" topLeftCell="A2" activePane="bottomLeft" state="frozen"/>
      <selection pane="bottomLeft" activeCell="K14" sqref="K14"/>
    </sheetView>
  </sheetViews>
  <sheetFormatPr defaultColWidth="9" defaultRowHeight="15"/>
  <cols>
    <col min="1" max="1" width="13.42578125" style="2" customWidth="1"/>
    <col min="2" max="2" width="18.140625" style="2" customWidth="1"/>
    <col min="3" max="3" width="13.5703125" style="2" customWidth="1"/>
    <col min="4" max="4" width="17.7109375" style="2" customWidth="1"/>
    <col min="5" max="5" width="8.42578125" style="2" customWidth="1"/>
    <col min="6" max="6" width="10.5703125" style="3" customWidth="1"/>
    <col min="7" max="7" width="7" style="2" customWidth="1"/>
    <col min="8" max="8" width="13.7109375" style="2" customWidth="1"/>
    <col min="9" max="9" width="9.140625" style="3"/>
    <col min="10" max="10" width="7" style="2" customWidth="1"/>
    <col min="11" max="14" width="9" style="2"/>
    <col min="15" max="15" width="9" style="2" customWidth="1"/>
    <col min="16" max="16384" width="9" style="2"/>
  </cols>
  <sheetData>
    <row r="1" spans="1:11" s="1" customFormat="1" ht="14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5" t="s">
        <v>58</v>
      </c>
      <c r="G1" s="4" t="s">
        <v>59</v>
      </c>
      <c r="H1" s="4" t="s">
        <v>60</v>
      </c>
      <c r="I1" s="5" t="s">
        <v>61</v>
      </c>
      <c r="J1" s="4" t="s">
        <v>59</v>
      </c>
    </row>
    <row r="2" spans="1:11">
      <c r="A2" s="6">
        <v>45191</v>
      </c>
      <c r="B2" s="7">
        <v>20230922001</v>
      </c>
      <c r="C2" s="7">
        <v>20230922013</v>
      </c>
      <c r="D2" s="7" t="s">
        <v>13</v>
      </c>
      <c r="E2" s="8">
        <v>1.2749999999999999</v>
      </c>
      <c r="F2" s="9">
        <v>100000</v>
      </c>
      <c r="G2" s="7" t="s">
        <v>62</v>
      </c>
      <c r="H2" s="10">
        <f>'01'!AM9</f>
        <v>100000</v>
      </c>
      <c r="I2" s="17">
        <f>H2-F2</f>
        <v>0</v>
      </c>
      <c r="J2" s="7" t="s">
        <v>62</v>
      </c>
    </row>
    <row r="3" spans="1:11">
      <c r="A3" s="11">
        <v>45279</v>
      </c>
      <c r="B3" s="12">
        <v>20231219001</v>
      </c>
      <c r="C3" s="12"/>
      <c r="D3" s="12" t="s">
        <v>13</v>
      </c>
      <c r="E3" s="12"/>
      <c r="F3" s="13">
        <v>50000</v>
      </c>
      <c r="G3" s="12" t="s">
        <v>62</v>
      </c>
      <c r="H3" s="10">
        <f>'01'!AM20</f>
        <v>50000</v>
      </c>
      <c r="I3" s="17">
        <f t="shared" ref="I3:I80" si="0">H3-F3</f>
        <v>0</v>
      </c>
      <c r="J3" s="12" t="s">
        <v>62</v>
      </c>
    </row>
    <row r="4" spans="1:11">
      <c r="A4" s="11">
        <v>45294</v>
      </c>
      <c r="B4" s="14">
        <v>20240103027</v>
      </c>
      <c r="C4" s="7"/>
      <c r="D4" s="7" t="s">
        <v>13</v>
      </c>
      <c r="E4" s="7"/>
      <c r="F4" s="15">
        <v>75200</v>
      </c>
      <c r="G4" s="12" t="s">
        <v>62</v>
      </c>
      <c r="H4" s="10">
        <f>'01'!AM21</f>
        <v>75200</v>
      </c>
      <c r="I4" s="17">
        <f t="shared" si="0"/>
        <v>0</v>
      </c>
      <c r="J4" s="12" t="s">
        <v>62</v>
      </c>
    </row>
    <row r="5" spans="1:11">
      <c r="A5" s="11">
        <v>45299</v>
      </c>
      <c r="B5" s="14">
        <v>20240108003</v>
      </c>
      <c r="C5" s="7"/>
      <c r="D5" s="7" t="s">
        <v>13</v>
      </c>
      <c r="E5" s="7"/>
      <c r="F5" s="15">
        <v>100000</v>
      </c>
      <c r="G5" s="12" t="s">
        <v>62</v>
      </c>
      <c r="H5" s="10">
        <f>'02'!AM16</f>
        <v>100000</v>
      </c>
      <c r="I5" s="17">
        <f t="shared" si="0"/>
        <v>0</v>
      </c>
      <c r="J5" s="12" t="s">
        <v>62</v>
      </c>
    </row>
    <row r="6" spans="1:11">
      <c r="A6" s="11">
        <v>45306</v>
      </c>
      <c r="B6" s="14">
        <v>20240115001</v>
      </c>
      <c r="C6" s="7"/>
      <c r="D6" s="7" t="s">
        <v>13</v>
      </c>
      <c r="E6" s="7"/>
      <c r="F6" s="15">
        <v>100000</v>
      </c>
      <c r="G6" s="12" t="s">
        <v>62</v>
      </c>
      <c r="H6" s="10">
        <f>'03'!AO11</f>
        <v>100000</v>
      </c>
      <c r="I6" s="17">
        <f t="shared" si="0"/>
        <v>0</v>
      </c>
      <c r="J6" s="12" t="s">
        <v>62</v>
      </c>
    </row>
    <row r="7" spans="1:11">
      <c r="A7" s="11">
        <v>45329</v>
      </c>
      <c r="B7" s="14">
        <v>20240207005</v>
      </c>
      <c r="C7" s="7"/>
      <c r="D7" s="7" t="s">
        <v>13</v>
      </c>
      <c r="E7" s="7"/>
      <c r="F7" s="15">
        <v>130000</v>
      </c>
      <c r="G7" s="12" t="s">
        <v>62</v>
      </c>
      <c r="H7" s="10">
        <f>'03'!AO23</f>
        <v>130000</v>
      </c>
      <c r="I7" s="17">
        <f t="shared" si="0"/>
        <v>0</v>
      </c>
      <c r="J7" s="12" t="s">
        <v>62</v>
      </c>
    </row>
    <row r="8" spans="1:11">
      <c r="A8" s="11">
        <v>45352</v>
      </c>
      <c r="B8" s="14">
        <v>20240301002</v>
      </c>
      <c r="C8" s="7"/>
      <c r="D8" s="7" t="s">
        <v>13</v>
      </c>
      <c r="E8" s="7"/>
      <c r="F8" s="15">
        <v>130000</v>
      </c>
      <c r="G8" s="12" t="s">
        <v>62</v>
      </c>
      <c r="H8" s="10">
        <f>'04'!AO18</f>
        <v>129900</v>
      </c>
      <c r="I8" s="18">
        <f t="shared" si="0"/>
        <v>-100</v>
      </c>
      <c r="J8" s="12" t="s">
        <v>62</v>
      </c>
    </row>
    <row r="9" spans="1:11">
      <c r="A9" s="11">
        <v>45352</v>
      </c>
      <c r="B9" s="14">
        <v>20240301003</v>
      </c>
      <c r="C9" s="7"/>
      <c r="D9" s="7" t="s">
        <v>13</v>
      </c>
      <c r="E9" s="7"/>
      <c r="F9" s="15">
        <v>90000</v>
      </c>
      <c r="G9" s="12" t="s">
        <v>62</v>
      </c>
      <c r="H9" s="10">
        <f>'04'!AP19</f>
        <v>-75384</v>
      </c>
      <c r="I9" s="3">
        <f t="shared" si="0"/>
        <v>-165384</v>
      </c>
      <c r="J9" s="12" t="s">
        <v>62</v>
      </c>
    </row>
    <row r="10" spans="1:11">
      <c r="A10" s="6"/>
      <c r="B10" s="7"/>
      <c r="C10" s="7"/>
      <c r="D10" s="7"/>
      <c r="E10" s="7"/>
      <c r="F10" s="9"/>
      <c r="G10" s="7"/>
      <c r="H10" s="10"/>
      <c r="J10" s="7"/>
    </row>
    <row r="11" spans="1:11">
      <c r="A11" s="11">
        <v>45250</v>
      </c>
      <c r="B11" s="14">
        <v>20231109001</v>
      </c>
      <c r="C11" s="14">
        <v>20231120017</v>
      </c>
      <c r="D11" s="7" t="s">
        <v>24</v>
      </c>
      <c r="E11" s="7">
        <v>1.59</v>
      </c>
      <c r="F11" s="9">
        <v>171000</v>
      </c>
      <c r="G11" s="12" t="s">
        <v>62</v>
      </c>
      <c r="H11" s="10">
        <f>'02'!AM10</f>
        <v>171000</v>
      </c>
      <c r="I11" s="17">
        <f t="shared" si="0"/>
        <v>0</v>
      </c>
      <c r="J11" s="12" t="s">
        <v>62</v>
      </c>
    </row>
    <row r="12" spans="1:11">
      <c r="A12" s="11">
        <v>45313</v>
      </c>
      <c r="B12" s="14">
        <v>20240122002</v>
      </c>
      <c r="C12" s="14"/>
      <c r="D12" s="7" t="s">
        <v>24</v>
      </c>
      <c r="E12" s="7"/>
      <c r="F12" s="9">
        <v>50000</v>
      </c>
      <c r="G12" s="12" t="s">
        <v>62</v>
      </c>
      <c r="H12" s="10">
        <f>'03'!AO12</f>
        <v>50000</v>
      </c>
      <c r="I12" s="17">
        <f t="shared" si="0"/>
        <v>0</v>
      </c>
      <c r="J12" s="12" t="s">
        <v>62</v>
      </c>
    </row>
    <row r="13" spans="1:11">
      <c r="A13" s="11">
        <v>45324</v>
      </c>
      <c r="B13" s="14">
        <v>20240202002</v>
      </c>
      <c r="C13" s="14"/>
      <c r="D13" s="7" t="s">
        <v>24</v>
      </c>
      <c r="E13" s="7"/>
      <c r="F13" s="9">
        <v>100000</v>
      </c>
      <c r="G13" s="12" t="s">
        <v>62</v>
      </c>
      <c r="H13" s="10">
        <f>'03'!AO19</f>
        <v>100000</v>
      </c>
      <c r="I13" s="17">
        <f t="shared" si="0"/>
        <v>0</v>
      </c>
      <c r="J13" s="12" t="s">
        <v>62</v>
      </c>
    </row>
    <row r="14" spans="1:11">
      <c r="A14" s="11">
        <v>45329</v>
      </c>
      <c r="B14" s="14">
        <v>20240207003</v>
      </c>
      <c r="C14" s="14"/>
      <c r="D14" s="7" t="s">
        <v>24</v>
      </c>
      <c r="E14" s="7"/>
      <c r="F14" s="9">
        <v>12400</v>
      </c>
      <c r="G14" s="12" t="s">
        <v>62</v>
      </c>
      <c r="H14" s="10">
        <f>'03'!AO21</f>
        <v>12400</v>
      </c>
      <c r="I14" s="17">
        <f t="shared" si="0"/>
        <v>0</v>
      </c>
      <c r="J14" s="12" t="s">
        <v>62</v>
      </c>
      <c r="K14" s="2" t="s">
        <v>63</v>
      </c>
    </row>
    <row r="15" spans="1:11">
      <c r="A15" s="11">
        <v>45329</v>
      </c>
      <c r="B15" s="14">
        <v>20240207004</v>
      </c>
      <c r="C15" s="14"/>
      <c r="D15" s="7" t="s">
        <v>24</v>
      </c>
      <c r="E15" s="7"/>
      <c r="F15" s="9">
        <v>40600</v>
      </c>
      <c r="G15" s="12" t="s">
        <v>62</v>
      </c>
      <c r="H15" s="10">
        <f>'03'!AO22</f>
        <v>40500</v>
      </c>
      <c r="I15" s="18">
        <f t="shared" si="0"/>
        <v>-100</v>
      </c>
      <c r="J15" s="12" t="s">
        <v>62</v>
      </c>
    </row>
    <row r="16" spans="1:11">
      <c r="A16" s="11">
        <v>45352</v>
      </c>
      <c r="B16" s="14">
        <v>20240301004</v>
      </c>
      <c r="C16" s="14"/>
      <c r="D16" s="7" t="s">
        <v>24</v>
      </c>
      <c r="E16" s="7"/>
      <c r="F16" s="9">
        <v>114000</v>
      </c>
      <c r="G16" s="12" t="s">
        <v>62</v>
      </c>
      <c r="H16" s="10">
        <f>'03'!AO34</f>
        <v>113900</v>
      </c>
      <c r="I16" s="18">
        <f t="shared" si="0"/>
        <v>-100</v>
      </c>
      <c r="J16" s="12" t="s">
        <v>62</v>
      </c>
    </row>
    <row r="17" spans="1:10">
      <c r="A17" s="11">
        <v>45369</v>
      </c>
      <c r="B17" s="14">
        <v>20240318001</v>
      </c>
      <c r="C17" s="14"/>
      <c r="D17" s="7" t="s">
        <v>24</v>
      </c>
      <c r="E17" s="7"/>
      <c r="F17" s="9">
        <v>110000</v>
      </c>
      <c r="G17" s="12" t="s">
        <v>62</v>
      </c>
      <c r="H17" s="10">
        <f>'04'!AO28</f>
        <v>83115</v>
      </c>
      <c r="I17" s="3">
        <f t="shared" ref="I17" si="1">H17-F17</f>
        <v>-26885</v>
      </c>
      <c r="J17" s="12" t="s">
        <v>62</v>
      </c>
    </row>
    <row r="18" spans="1:10">
      <c r="A18" s="11">
        <v>45373</v>
      </c>
      <c r="B18" s="14">
        <v>20240322001</v>
      </c>
      <c r="C18" s="14"/>
      <c r="D18" s="7" t="s">
        <v>24</v>
      </c>
      <c r="E18" s="7"/>
      <c r="F18" s="9">
        <v>100000</v>
      </c>
      <c r="G18" s="12" t="s">
        <v>62</v>
      </c>
      <c r="H18" s="10">
        <f>'04'!AO29</f>
        <v>0</v>
      </c>
      <c r="I18" s="3">
        <f t="shared" ref="I18" si="2">H18-F18</f>
        <v>-100000</v>
      </c>
      <c r="J18" s="12" t="s">
        <v>62</v>
      </c>
    </row>
    <row r="19" spans="1:10">
      <c r="A19" s="6"/>
      <c r="B19" s="7"/>
      <c r="C19" s="7"/>
      <c r="D19" s="7"/>
      <c r="E19" s="7"/>
      <c r="F19" s="9"/>
      <c r="G19" s="7"/>
      <c r="H19" s="10"/>
      <c r="J19" s="7"/>
    </row>
    <row r="20" spans="1:10">
      <c r="A20" s="6">
        <v>45257</v>
      </c>
      <c r="B20" s="7">
        <v>20231127001</v>
      </c>
      <c r="C20" s="7"/>
      <c r="D20" s="7" t="s">
        <v>26</v>
      </c>
      <c r="E20" s="7">
        <v>0.90500000000000003</v>
      </c>
      <c r="F20" s="9">
        <v>4200</v>
      </c>
      <c r="G20" s="7" t="s">
        <v>62</v>
      </c>
      <c r="H20" s="10">
        <f>'01'!AM15</f>
        <v>4200</v>
      </c>
      <c r="I20" s="17">
        <f t="shared" si="0"/>
        <v>0</v>
      </c>
      <c r="J20" s="7" t="s">
        <v>62</v>
      </c>
    </row>
    <row r="21" spans="1:10">
      <c r="A21" s="6"/>
      <c r="B21" s="7"/>
      <c r="C21" s="7"/>
      <c r="D21" s="7"/>
      <c r="E21" s="7"/>
      <c r="F21" s="9"/>
      <c r="G21" s="7"/>
      <c r="H21" s="10"/>
      <c r="J21" s="7"/>
    </row>
    <row r="22" spans="1:10">
      <c r="A22" s="16">
        <v>45339</v>
      </c>
      <c r="B22" s="2">
        <v>20240217008</v>
      </c>
      <c r="C22" s="7"/>
      <c r="D22" s="7" t="s">
        <v>52</v>
      </c>
      <c r="E22" s="7">
        <v>1.82</v>
      </c>
      <c r="F22" s="9">
        <v>10000</v>
      </c>
      <c r="G22" s="7" t="s">
        <v>62</v>
      </c>
      <c r="H22" s="10">
        <f>'04'!AO17</f>
        <v>9348</v>
      </c>
      <c r="I22" s="18">
        <f t="shared" si="0"/>
        <v>-652</v>
      </c>
      <c r="J22" s="7"/>
    </row>
    <row r="23" spans="1:10">
      <c r="A23" s="6"/>
      <c r="B23" s="7"/>
      <c r="C23" s="7"/>
      <c r="D23" s="7"/>
      <c r="E23" s="7"/>
      <c r="F23" s="9"/>
      <c r="G23" s="7"/>
      <c r="H23" s="10"/>
      <c r="J23" s="7"/>
    </row>
    <row r="24" spans="1:10">
      <c r="A24" s="11">
        <v>45321</v>
      </c>
      <c r="B24" s="7">
        <v>20240130025</v>
      </c>
      <c r="C24" s="7"/>
      <c r="D24" s="7" t="s">
        <v>44</v>
      </c>
      <c r="E24" s="7">
        <v>0.45500000000000002</v>
      </c>
      <c r="F24" s="9">
        <v>5855</v>
      </c>
      <c r="G24" s="7" t="s">
        <v>62</v>
      </c>
      <c r="H24" s="10">
        <f>'02'!AM30</f>
        <v>5855</v>
      </c>
      <c r="I24" s="17">
        <f t="shared" si="0"/>
        <v>0</v>
      </c>
      <c r="J24" s="7" t="s">
        <v>62</v>
      </c>
    </row>
    <row r="25" spans="1:10">
      <c r="A25" s="6"/>
      <c r="B25" s="7"/>
      <c r="C25" s="7"/>
      <c r="D25" s="7"/>
      <c r="E25" s="7"/>
      <c r="F25" s="9"/>
      <c r="G25" s="7"/>
      <c r="H25" s="10"/>
      <c r="J25" s="7"/>
    </row>
    <row r="26" spans="1:10">
      <c r="A26" s="6">
        <v>45231</v>
      </c>
      <c r="B26" s="7">
        <v>20231027005</v>
      </c>
      <c r="C26" s="7">
        <v>20231101005</v>
      </c>
      <c r="D26" s="7" t="s">
        <v>19</v>
      </c>
      <c r="E26" s="7">
        <v>1.82</v>
      </c>
      <c r="F26" s="9">
        <v>31000</v>
      </c>
      <c r="G26" s="7" t="s">
        <v>62</v>
      </c>
      <c r="H26" s="10">
        <f>'02'!AM9</f>
        <v>31000</v>
      </c>
      <c r="I26" s="17">
        <f t="shared" si="0"/>
        <v>0</v>
      </c>
      <c r="J26" s="7" t="s">
        <v>62</v>
      </c>
    </row>
    <row r="27" spans="1:10">
      <c r="A27" s="11">
        <v>45294</v>
      </c>
      <c r="B27" s="7">
        <v>20240103031</v>
      </c>
      <c r="C27" s="7"/>
      <c r="D27" s="7" t="s">
        <v>19</v>
      </c>
      <c r="E27" s="7"/>
      <c r="F27" s="9">
        <v>27200</v>
      </c>
      <c r="G27" s="7" t="s">
        <v>62</v>
      </c>
      <c r="H27" s="10">
        <f>'02'!AM12</f>
        <v>27200</v>
      </c>
      <c r="I27" s="17">
        <f t="shared" si="0"/>
        <v>0</v>
      </c>
      <c r="J27" s="7" t="s">
        <v>62</v>
      </c>
    </row>
    <row r="28" spans="1:10">
      <c r="A28" s="11">
        <v>45315</v>
      </c>
      <c r="B28" s="7">
        <v>20240124002</v>
      </c>
      <c r="C28" s="7"/>
      <c r="D28" s="7" t="s">
        <v>19</v>
      </c>
      <c r="E28" s="7"/>
      <c r="F28" s="9">
        <v>10000</v>
      </c>
      <c r="G28" s="7" t="s">
        <v>62</v>
      </c>
      <c r="H28" s="10">
        <f>'03'!AO14</f>
        <v>10000</v>
      </c>
      <c r="I28" s="17">
        <f t="shared" si="0"/>
        <v>0</v>
      </c>
      <c r="J28" s="7" t="s">
        <v>62</v>
      </c>
    </row>
    <row r="29" spans="1:10">
      <c r="A29" s="11">
        <v>45329</v>
      </c>
      <c r="B29" s="7">
        <v>20240207006</v>
      </c>
      <c r="C29" s="7"/>
      <c r="D29" s="7" t="s">
        <v>19</v>
      </c>
      <c r="E29" s="7"/>
      <c r="F29" s="9">
        <v>20200</v>
      </c>
      <c r="G29" s="7" t="s">
        <v>62</v>
      </c>
      <c r="H29" s="10">
        <f>'04'!AO13</f>
        <v>19272</v>
      </c>
      <c r="I29" s="3">
        <f t="shared" si="0"/>
        <v>-928</v>
      </c>
      <c r="J29" s="7" t="s">
        <v>62</v>
      </c>
    </row>
    <row r="30" spans="1:10">
      <c r="A30" s="11">
        <v>45364</v>
      </c>
      <c r="B30" s="7">
        <v>20240312052</v>
      </c>
      <c r="C30" s="7"/>
      <c r="D30" s="7" t="s">
        <v>19</v>
      </c>
      <c r="E30" s="7"/>
      <c r="F30" s="9">
        <v>24050</v>
      </c>
      <c r="G30" s="7" t="s">
        <v>62</v>
      </c>
      <c r="H30" s="10">
        <f>'04'!AO23</f>
        <v>0</v>
      </c>
      <c r="I30" s="3">
        <f t="shared" ref="I30" si="3">H30-F30</f>
        <v>-24050</v>
      </c>
      <c r="J30" s="7" t="s">
        <v>62</v>
      </c>
    </row>
    <row r="31" spans="1:10">
      <c r="A31" s="6"/>
      <c r="B31" s="7"/>
      <c r="C31" s="7"/>
      <c r="D31" s="7"/>
      <c r="E31" s="7"/>
      <c r="F31" s="9"/>
      <c r="G31" s="7"/>
      <c r="H31" s="10"/>
      <c r="J31" s="7"/>
    </row>
    <row r="32" spans="1:10">
      <c r="A32" s="6">
        <v>45231</v>
      </c>
      <c r="B32" s="7">
        <v>20231027006</v>
      </c>
      <c r="C32" s="7">
        <v>20231101006</v>
      </c>
      <c r="D32" s="7" t="s">
        <v>20</v>
      </c>
      <c r="E32" s="7">
        <v>3.03</v>
      </c>
      <c r="F32" s="9">
        <v>21200</v>
      </c>
      <c r="G32" s="7" t="s">
        <v>62</v>
      </c>
      <c r="H32" s="10">
        <f>'01'!AM12</f>
        <v>21200</v>
      </c>
      <c r="I32" s="17">
        <f t="shared" si="0"/>
        <v>0</v>
      </c>
      <c r="J32" s="7" t="s">
        <v>62</v>
      </c>
    </row>
    <row r="33" spans="1:10">
      <c r="A33" s="6">
        <v>45257</v>
      </c>
      <c r="B33" s="7">
        <v>20231127004</v>
      </c>
      <c r="C33" s="7"/>
      <c r="D33" s="7" t="s">
        <v>20</v>
      </c>
      <c r="E33" s="7"/>
      <c r="F33" s="9">
        <v>7200</v>
      </c>
      <c r="G33" s="7" t="s">
        <v>62</v>
      </c>
      <c r="H33" s="10">
        <f>'01'!AM16</f>
        <v>7200</v>
      </c>
      <c r="I33" s="17">
        <f t="shared" si="0"/>
        <v>0</v>
      </c>
      <c r="J33" s="7" t="s">
        <v>62</v>
      </c>
    </row>
    <row r="34" spans="1:10">
      <c r="A34" s="6">
        <v>45254</v>
      </c>
      <c r="B34" s="7">
        <v>20240124003</v>
      </c>
      <c r="C34" s="7"/>
      <c r="D34" s="7" t="s">
        <v>20</v>
      </c>
      <c r="E34" s="7"/>
      <c r="F34" s="9">
        <v>5000</v>
      </c>
      <c r="G34" s="7" t="s">
        <v>62</v>
      </c>
      <c r="H34" s="10">
        <f>'03'!AO15</f>
        <v>5000</v>
      </c>
      <c r="I34" s="17">
        <f t="shared" si="0"/>
        <v>0</v>
      </c>
      <c r="J34" s="7" t="s">
        <v>62</v>
      </c>
    </row>
    <row r="35" spans="1:10">
      <c r="A35" s="11">
        <v>45329</v>
      </c>
      <c r="B35" s="7">
        <v>20240207007</v>
      </c>
      <c r="C35" s="7"/>
      <c r="D35" s="7" t="s">
        <v>20</v>
      </c>
      <c r="E35" s="7"/>
      <c r="F35" s="9">
        <v>11700</v>
      </c>
      <c r="G35" s="7" t="s">
        <v>62</v>
      </c>
      <c r="H35" s="10">
        <f>'03'!AO25</f>
        <v>11600</v>
      </c>
      <c r="I35" s="3">
        <f t="shared" si="0"/>
        <v>-100</v>
      </c>
      <c r="J35" s="7" t="s">
        <v>62</v>
      </c>
    </row>
    <row r="36" spans="1:10">
      <c r="A36" s="11">
        <v>45364</v>
      </c>
      <c r="B36" s="7">
        <v>20240312053</v>
      </c>
      <c r="C36" s="7"/>
      <c r="D36" s="7" t="s">
        <v>20</v>
      </c>
      <c r="E36" s="7"/>
      <c r="F36" s="9">
        <v>6600</v>
      </c>
      <c r="G36" s="7" t="s">
        <v>62</v>
      </c>
      <c r="H36" s="10">
        <f>'03'!AO41</f>
        <v>3535</v>
      </c>
      <c r="I36" s="3">
        <f t="shared" ref="I36" si="4">H36-F36</f>
        <v>-3065</v>
      </c>
      <c r="J36" s="7" t="s">
        <v>62</v>
      </c>
    </row>
    <row r="37" spans="1:10">
      <c r="A37" s="6"/>
      <c r="B37" s="7"/>
      <c r="C37" s="7"/>
      <c r="D37" s="7"/>
      <c r="E37" s="7"/>
      <c r="F37" s="9"/>
      <c r="G37" s="7"/>
      <c r="H37" s="10"/>
      <c r="J37" s="7"/>
    </row>
    <row r="38" spans="1:10">
      <c r="A38" s="6">
        <v>45231</v>
      </c>
      <c r="B38" s="7">
        <v>20231027007</v>
      </c>
      <c r="C38" s="7">
        <v>20231101007</v>
      </c>
      <c r="D38" s="7" t="s">
        <v>21</v>
      </c>
      <c r="E38" s="7">
        <v>4.55</v>
      </c>
      <c r="F38" s="9">
        <v>16500</v>
      </c>
      <c r="G38" s="7" t="s">
        <v>62</v>
      </c>
      <c r="H38" s="10">
        <f>'01'!AM13</f>
        <v>16500</v>
      </c>
      <c r="I38" s="17">
        <f t="shared" si="0"/>
        <v>0</v>
      </c>
      <c r="J38" s="7" t="s">
        <v>62</v>
      </c>
    </row>
    <row r="39" spans="1:10">
      <c r="A39" s="6">
        <v>45257</v>
      </c>
      <c r="B39" s="7">
        <v>20231127005</v>
      </c>
      <c r="C39" s="7"/>
      <c r="D39" s="7" t="s">
        <v>21</v>
      </c>
      <c r="E39" s="7"/>
      <c r="F39" s="9">
        <v>3700</v>
      </c>
      <c r="G39" s="7" t="s">
        <v>62</v>
      </c>
      <c r="H39" s="10">
        <f>'01'!AM17</f>
        <v>3700</v>
      </c>
      <c r="I39" s="17">
        <f t="shared" si="0"/>
        <v>0</v>
      </c>
      <c r="J39" s="7" t="s">
        <v>62</v>
      </c>
    </row>
    <row r="40" spans="1:10">
      <c r="A40" s="6">
        <v>45273</v>
      </c>
      <c r="B40" s="7">
        <v>20231213003</v>
      </c>
      <c r="C40" s="7">
        <v>20231218014</v>
      </c>
      <c r="D40" s="7" t="s">
        <v>21</v>
      </c>
      <c r="E40" s="7"/>
      <c r="F40" s="9">
        <v>8600</v>
      </c>
      <c r="G40" s="7" t="s">
        <v>62</v>
      </c>
      <c r="H40" s="10">
        <f>'01'!AM19</f>
        <v>8600</v>
      </c>
      <c r="I40" s="17">
        <f t="shared" si="0"/>
        <v>0</v>
      </c>
      <c r="J40" s="7" t="s">
        <v>62</v>
      </c>
    </row>
    <row r="41" spans="1:10">
      <c r="A41" s="11">
        <v>45294</v>
      </c>
      <c r="B41" s="7">
        <v>20240103032</v>
      </c>
      <c r="C41" s="7"/>
      <c r="D41" s="7" t="s">
        <v>21</v>
      </c>
      <c r="E41" s="7"/>
      <c r="F41" s="9">
        <v>11000</v>
      </c>
      <c r="G41" s="7" t="s">
        <v>62</v>
      </c>
      <c r="H41" s="10">
        <f>'02'!AM13</f>
        <v>11000</v>
      </c>
      <c r="I41" s="17">
        <f t="shared" si="0"/>
        <v>0</v>
      </c>
      <c r="J41" s="7" t="s">
        <v>62</v>
      </c>
    </row>
    <row r="42" spans="1:10">
      <c r="A42" s="11">
        <v>45315</v>
      </c>
      <c r="B42" s="7">
        <v>20240124006</v>
      </c>
      <c r="C42" s="7"/>
      <c r="D42" s="7" t="s">
        <v>21</v>
      </c>
      <c r="E42" s="7"/>
      <c r="F42" s="9">
        <v>5000</v>
      </c>
      <c r="G42" s="7" t="s">
        <v>62</v>
      </c>
      <c r="H42" s="10">
        <f>'04'!AO11</f>
        <v>3606</v>
      </c>
      <c r="I42" s="3">
        <f t="shared" si="0"/>
        <v>-1394</v>
      </c>
      <c r="J42" s="7" t="s">
        <v>62</v>
      </c>
    </row>
    <row r="43" spans="1:10">
      <c r="A43" s="11">
        <v>45329</v>
      </c>
      <c r="B43" s="7">
        <v>20240207008</v>
      </c>
      <c r="C43" s="7"/>
      <c r="D43" s="7" t="s">
        <v>21</v>
      </c>
      <c r="E43" s="7"/>
      <c r="F43" s="9">
        <v>1600</v>
      </c>
      <c r="G43" s="7" t="s">
        <v>62</v>
      </c>
      <c r="H43" s="10">
        <f>'04'!AO15</f>
        <v>0</v>
      </c>
      <c r="I43" s="3">
        <f t="shared" si="0"/>
        <v>-1600</v>
      </c>
      <c r="J43" s="7" t="s">
        <v>62</v>
      </c>
    </row>
    <row r="44" spans="1:10">
      <c r="A44" s="11">
        <v>45364</v>
      </c>
      <c r="B44" s="7">
        <v>20240312054</v>
      </c>
      <c r="C44" s="7"/>
      <c r="D44" s="7" t="s">
        <v>21</v>
      </c>
      <c r="E44" s="7"/>
      <c r="F44" s="9">
        <v>1100</v>
      </c>
      <c r="G44" s="7" t="s">
        <v>62</v>
      </c>
      <c r="H44" s="10">
        <f>'04'!AO25</f>
        <v>0</v>
      </c>
      <c r="I44" s="3">
        <f t="shared" ref="I44" si="5">H44-F44</f>
        <v>-1100</v>
      </c>
      <c r="J44" s="7" t="s">
        <v>62</v>
      </c>
    </row>
    <row r="45" spans="1:10">
      <c r="A45" s="11"/>
      <c r="B45" s="7"/>
      <c r="C45" s="7"/>
      <c r="D45" s="7"/>
      <c r="E45" s="7"/>
      <c r="F45" s="9"/>
      <c r="G45" s="7"/>
      <c r="H45" s="10"/>
      <c r="J45" s="7"/>
    </row>
    <row r="46" spans="1:10">
      <c r="A46" s="11">
        <v>45309</v>
      </c>
      <c r="B46" s="7">
        <v>20240118012</v>
      </c>
      <c r="C46" s="7"/>
      <c r="D46" s="7" t="s">
        <v>38</v>
      </c>
      <c r="E46" s="7">
        <v>0.91500000000000004</v>
      </c>
      <c r="F46" s="9">
        <v>14100</v>
      </c>
      <c r="G46" s="7" t="s">
        <v>62</v>
      </c>
      <c r="H46" s="10">
        <f>'02'!AM21</f>
        <v>14100</v>
      </c>
      <c r="I46" s="17">
        <f t="shared" si="0"/>
        <v>0</v>
      </c>
      <c r="J46" s="7" t="s">
        <v>62</v>
      </c>
    </row>
    <row r="47" spans="1:10">
      <c r="A47" s="11">
        <v>45364</v>
      </c>
      <c r="B47" s="7">
        <v>20240312055</v>
      </c>
      <c r="C47" s="7"/>
      <c r="D47" s="7" t="s">
        <v>38</v>
      </c>
      <c r="E47" s="7"/>
      <c r="F47" s="9">
        <v>21000</v>
      </c>
      <c r="G47" s="7" t="s">
        <v>62</v>
      </c>
      <c r="H47" s="10">
        <f>'04'!AO26</f>
        <v>0</v>
      </c>
      <c r="I47" s="18">
        <f t="shared" ref="I47" si="6">H47-F47</f>
        <v>-21000</v>
      </c>
      <c r="J47" s="7" t="s">
        <v>62</v>
      </c>
    </row>
    <row r="48" spans="1:10">
      <c r="A48" s="11"/>
      <c r="B48" s="7"/>
      <c r="C48" s="7"/>
      <c r="D48" s="7"/>
      <c r="E48" s="7"/>
      <c r="F48" s="9"/>
      <c r="G48" s="7"/>
      <c r="H48" s="10"/>
      <c r="J48" s="7"/>
    </row>
    <row r="49" spans="1:10">
      <c r="A49" s="6">
        <v>45254</v>
      </c>
      <c r="B49" s="7">
        <v>20240124004</v>
      </c>
      <c r="C49" s="7"/>
      <c r="D49" s="7" t="s">
        <v>39</v>
      </c>
      <c r="E49" s="7">
        <v>1.83</v>
      </c>
      <c r="F49" s="9">
        <v>5000</v>
      </c>
      <c r="G49" s="7" t="s">
        <v>62</v>
      </c>
      <c r="H49" s="10">
        <f>'02'!AM26</f>
        <v>5000</v>
      </c>
      <c r="I49" s="17">
        <f t="shared" si="0"/>
        <v>0</v>
      </c>
      <c r="J49" s="7" t="s">
        <v>62</v>
      </c>
    </row>
    <row r="50" spans="1:10">
      <c r="A50" s="11">
        <v>45329</v>
      </c>
      <c r="B50" s="7">
        <v>20240207009</v>
      </c>
      <c r="C50" s="7"/>
      <c r="D50" s="7" t="s">
        <v>39</v>
      </c>
      <c r="E50" s="7"/>
      <c r="F50" s="9">
        <v>11000</v>
      </c>
      <c r="G50" s="7" t="s">
        <v>62</v>
      </c>
      <c r="H50" s="10">
        <f>'03'!AO27</f>
        <v>11000</v>
      </c>
      <c r="I50" s="17">
        <f t="shared" si="0"/>
        <v>0</v>
      </c>
      <c r="J50" s="7" t="s">
        <v>62</v>
      </c>
    </row>
    <row r="51" spans="1:10">
      <c r="A51" s="6"/>
      <c r="B51" s="7"/>
      <c r="C51" s="7"/>
      <c r="D51" s="7"/>
      <c r="E51" s="7"/>
      <c r="F51" s="9"/>
      <c r="G51" s="7"/>
      <c r="H51" s="10"/>
      <c r="J51" s="7"/>
    </row>
    <row r="52" spans="1:10">
      <c r="A52" s="6">
        <v>45254</v>
      </c>
      <c r="B52" s="7">
        <v>20240124005</v>
      </c>
      <c r="C52" s="7"/>
      <c r="D52" s="7" t="s">
        <v>40</v>
      </c>
      <c r="E52" s="7">
        <v>3.05</v>
      </c>
      <c r="F52" s="9">
        <v>5000</v>
      </c>
      <c r="G52" s="7" t="s">
        <v>62</v>
      </c>
      <c r="H52" s="10">
        <f>'03'!AO16</f>
        <v>5011</v>
      </c>
      <c r="I52" s="19">
        <f t="shared" si="0"/>
        <v>11</v>
      </c>
      <c r="J52" s="7" t="s">
        <v>62</v>
      </c>
    </row>
    <row r="53" spans="1:10">
      <c r="A53" s="6"/>
      <c r="B53" s="7"/>
      <c r="C53" s="7"/>
      <c r="D53" s="7"/>
      <c r="E53" s="7"/>
      <c r="F53" s="9"/>
      <c r="G53" s="7"/>
      <c r="H53" s="10"/>
      <c r="J53" s="7"/>
    </row>
    <row r="54" spans="1:10">
      <c r="A54" s="11">
        <v>45302</v>
      </c>
      <c r="B54" s="7">
        <v>20240111001</v>
      </c>
      <c r="C54" s="7"/>
      <c r="D54" s="7" t="s">
        <v>37</v>
      </c>
      <c r="E54" s="7">
        <v>4.57</v>
      </c>
      <c r="F54" s="9">
        <v>3000</v>
      </c>
      <c r="G54" s="7" t="s">
        <v>62</v>
      </c>
      <c r="H54" s="10">
        <f>'02'!AM19</f>
        <v>3000</v>
      </c>
      <c r="I54" s="17">
        <f t="shared" si="0"/>
        <v>0</v>
      </c>
      <c r="J54" s="7" t="s">
        <v>62</v>
      </c>
    </row>
    <row r="55" spans="1:10">
      <c r="A55" s="11">
        <v>45329</v>
      </c>
      <c r="B55" s="7">
        <v>20240207010</v>
      </c>
      <c r="C55" s="7"/>
      <c r="D55" s="7" t="s">
        <v>37</v>
      </c>
      <c r="E55" s="7"/>
      <c r="F55" s="9">
        <v>900</v>
      </c>
      <c r="G55" s="7" t="s">
        <v>62</v>
      </c>
      <c r="H55" s="10">
        <f>'02'!AM40</f>
        <v>900</v>
      </c>
      <c r="I55" s="17">
        <f t="shared" si="0"/>
        <v>0</v>
      </c>
      <c r="J55" s="7" t="s">
        <v>62</v>
      </c>
    </row>
    <row r="56" spans="1:10">
      <c r="A56" s="6"/>
      <c r="B56" s="7"/>
      <c r="C56" s="7"/>
      <c r="D56" s="7"/>
      <c r="E56" s="7"/>
      <c r="F56" s="9"/>
      <c r="G56" s="7"/>
      <c r="H56" s="10"/>
      <c r="J56" s="7"/>
    </row>
    <row r="57" spans="1:10">
      <c r="A57" s="6">
        <v>45257</v>
      </c>
      <c r="B57" s="7">
        <v>20231213004</v>
      </c>
      <c r="C57" s="7"/>
      <c r="D57" s="7" t="s">
        <v>29</v>
      </c>
      <c r="E57" s="7">
        <v>1.0900000000000001</v>
      </c>
      <c r="F57" s="9">
        <v>21000</v>
      </c>
      <c r="G57" s="7" t="s">
        <v>62</v>
      </c>
      <c r="H57" s="10">
        <f>'02'!AM11</f>
        <v>21000</v>
      </c>
      <c r="I57" s="17">
        <f t="shared" si="0"/>
        <v>0</v>
      </c>
      <c r="J57" s="7" t="s">
        <v>62</v>
      </c>
    </row>
    <row r="58" spans="1:10">
      <c r="A58" s="6">
        <v>45302</v>
      </c>
      <c r="B58" s="7">
        <v>20240111009</v>
      </c>
      <c r="C58" s="7"/>
      <c r="D58" s="7" t="s">
        <v>29</v>
      </c>
      <c r="E58" s="7"/>
      <c r="F58" s="9">
        <v>10000</v>
      </c>
      <c r="G58" s="7" t="s">
        <v>62</v>
      </c>
      <c r="H58" s="10">
        <f>'02'!AM17</f>
        <v>10000</v>
      </c>
      <c r="I58" s="17">
        <f t="shared" si="0"/>
        <v>0</v>
      </c>
      <c r="J58" s="7" t="s">
        <v>62</v>
      </c>
    </row>
    <row r="59" spans="1:10">
      <c r="A59" s="6">
        <v>45335</v>
      </c>
      <c r="B59" s="7">
        <v>20240213001</v>
      </c>
      <c r="C59" s="7"/>
      <c r="D59" s="7" t="s">
        <v>29</v>
      </c>
      <c r="E59" s="7"/>
      <c r="F59" s="9">
        <v>10000</v>
      </c>
      <c r="G59" s="7" t="s">
        <v>62</v>
      </c>
      <c r="H59" s="10">
        <f>'02'!AM42</f>
        <v>10000</v>
      </c>
      <c r="I59" s="17">
        <f t="shared" si="0"/>
        <v>0</v>
      </c>
      <c r="J59" s="7" t="s">
        <v>62</v>
      </c>
    </row>
    <row r="60" spans="1:10">
      <c r="A60" s="11">
        <v>45352</v>
      </c>
      <c r="B60" s="7">
        <v>20240301008</v>
      </c>
      <c r="C60" s="7"/>
      <c r="D60" s="7" t="s">
        <v>29</v>
      </c>
      <c r="E60" s="7"/>
      <c r="F60" s="9">
        <v>12000</v>
      </c>
      <c r="G60" s="7" t="s">
        <v>62</v>
      </c>
      <c r="H60" s="10">
        <f>'04'!AO22</f>
        <v>0</v>
      </c>
      <c r="I60" s="18">
        <f t="shared" si="0"/>
        <v>-12000</v>
      </c>
      <c r="J60" s="7" t="s">
        <v>62</v>
      </c>
    </row>
    <row r="61" spans="1:10">
      <c r="A61" s="6"/>
      <c r="B61" s="7"/>
      <c r="C61" s="7"/>
      <c r="D61" s="7"/>
      <c r="E61" s="7"/>
      <c r="F61" s="9"/>
      <c r="G61" s="7"/>
      <c r="H61" s="10"/>
      <c r="J61" s="7"/>
    </row>
    <row r="62" spans="1:10">
      <c r="A62" s="6">
        <v>45206</v>
      </c>
      <c r="B62" s="7">
        <v>20231007001</v>
      </c>
      <c r="C62" s="7">
        <v>20231007012</v>
      </c>
      <c r="D62" s="7" t="s">
        <v>16</v>
      </c>
      <c r="E62" s="7">
        <v>1.56</v>
      </c>
      <c r="F62" s="9">
        <v>82000</v>
      </c>
      <c r="G62" s="7" t="s">
        <v>62</v>
      </c>
      <c r="H62" s="10">
        <f>'01'!AM10</f>
        <v>82001</v>
      </c>
      <c r="I62" s="19">
        <f t="shared" si="0"/>
        <v>1</v>
      </c>
      <c r="J62" s="7" t="s">
        <v>62</v>
      </c>
    </row>
    <row r="63" spans="1:10">
      <c r="A63" s="6">
        <v>45302</v>
      </c>
      <c r="B63" s="7">
        <v>20240111008</v>
      </c>
      <c r="C63" s="7"/>
      <c r="D63" s="7" t="s">
        <v>16</v>
      </c>
      <c r="E63" s="7"/>
      <c r="F63" s="9">
        <v>40000</v>
      </c>
      <c r="G63" s="7" t="s">
        <v>62</v>
      </c>
      <c r="H63" s="10">
        <f>'03'!AO10</f>
        <v>40000</v>
      </c>
      <c r="I63" s="17">
        <f t="shared" si="0"/>
        <v>0</v>
      </c>
      <c r="J63" s="7" t="s">
        <v>62</v>
      </c>
    </row>
    <row r="64" spans="1:10">
      <c r="A64" s="11">
        <v>45329</v>
      </c>
      <c r="B64" s="7">
        <v>20240207011</v>
      </c>
      <c r="C64" s="7"/>
      <c r="D64" s="7" t="s">
        <v>16</v>
      </c>
      <c r="E64" s="7"/>
      <c r="F64" s="9">
        <v>15000</v>
      </c>
      <c r="G64" s="7" t="s">
        <v>62</v>
      </c>
      <c r="H64" s="10">
        <f>'03'!AO28</f>
        <v>14900</v>
      </c>
      <c r="I64" s="3">
        <f t="shared" si="0"/>
        <v>-100</v>
      </c>
      <c r="J64" s="7" t="s">
        <v>62</v>
      </c>
    </row>
    <row r="65" spans="1:15">
      <c r="A65" s="11">
        <v>45352</v>
      </c>
      <c r="B65" s="7">
        <v>20240301006</v>
      </c>
      <c r="C65" s="7"/>
      <c r="D65" s="7" t="s">
        <v>16</v>
      </c>
      <c r="E65" s="7"/>
      <c r="F65" s="9">
        <v>30000</v>
      </c>
      <c r="G65" s="7" t="s">
        <v>62</v>
      </c>
      <c r="H65" s="10">
        <f>'03'!AO36</f>
        <v>29900</v>
      </c>
      <c r="I65" s="3">
        <f t="shared" si="0"/>
        <v>-100</v>
      </c>
      <c r="J65" s="7" t="s">
        <v>62</v>
      </c>
    </row>
    <row r="66" spans="1:15">
      <c r="A66" s="11">
        <v>45352</v>
      </c>
      <c r="B66" s="7">
        <v>20240301007</v>
      </c>
      <c r="C66" s="7"/>
      <c r="D66" s="7" t="s">
        <v>16</v>
      </c>
      <c r="E66" s="7"/>
      <c r="F66" s="9">
        <v>25000</v>
      </c>
      <c r="G66" s="7" t="s">
        <v>62</v>
      </c>
      <c r="H66" s="10">
        <f>'04'!AO21</f>
        <v>4033</v>
      </c>
      <c r="I66" s="3">
        <f t="shared" si="0"/>
        <v>-20967</v>
      </c>
      <c r="J66" s="7" t="s">
        <v>62</v>
      </c>
    </row>
    <row r="67" spans="1:15">
      <c r="H67" s="10"/>
    </row>
    <row r="68" spans="1:15">
      <c r="A68" s="16">
        <v>45294</v>
      </c>
      <c r="B68" s="20">
        <v>20240103028</v>
      </c>
      <c r="C68" s="20"/>
      <c r="D68" s="20" t="s">
        <v>32</v>
      </c>
      <c r="E68" s="20">
        <v>1.59</v>
      </c>
      <c r="F68" s="15">
        <v>36000</v>
      </c>
      <c r="G68" s="21" t="s">
        <v>62</v>
      </c>
      <c r="H68" s="14">
        <f>'02'!AM14</f>
        <v>36000</v>
      </c>
      <c r="I68" s="17">
        <f t="shared" si="0"/>
        <v>0</v>
      </c>
      <c r="J68" s="21" t="s">
        <v>62</v>
      </c>
    </row>
    <row r="69" spans="1:15">
      <c r="A69" s="16">
        <v>45313</v>
      </c>
      <c r="B69" s="20">
        <v>20240122001</v>
      </c>
      <c r="C69" s="20"/>
      <c r="D69" s="20" t="s">
        <v>32</v>
      </c>
      <c r="E69" s="20"/>
      <c r="F69" s="15">
        <v>75000</v>
      </c>
      <c r="G69" s="21" t="s">
        <v>62</v>
      </c>
      <c r="H69" s="14">
        <f>'04'!AO10</f>
        <v>74900</v>
      </c>
      <c r="I69" s="17">
        <f t="shared" si="0"/>
        <v>-100</v>
      </c>
      <c r="J69" s="21" t="s">
        <v>62</v>
      </c>
    </row>
    <row r="70" spans="1:15">
      <c r="A70" s="16">
        <v>45328</v>
      </c>
      <c r="B70" s="20">
        <v>20240206022</v>
      </c>
      <c r="C70" s="20"/>
      <c r="D70" s="20" t="s">
        <v>32</v>
      </c>
      <c r="E70" s="20"/>
      <c r="F70" s="15">
        <v>30000</v>
      </c>
      <c r="G70" s="21" t="s">
        <v>62</v>
      </c>
      <c r="H70" s="14">
        <f>'04'!AO12</f>
        <v>16563</v>
      </c>
      <c r="I70" s="3">
        <f t="shared" si="0"/>
        <v>-13437</v>
      </c>
      <c r="J70" s="21" t="s">
        <v>62</v>
      </c>
      <c r="O70" s="22"/>
    </row>
    <row r="71" spans="1:15">
      <c r="H71" s="10"/>
      <c r="O71" s="22"/>
    </row>
    <row r="72" spans="1:15">
      <c r="A72" s="16">
        <v>45294</v>
      </c>
      <c r="B72" s="2">
        <v>20240103033</v>
      </c>
      <c r="D72" s="2" t="s">
        <v>34</v>
      </c>
      <c r="E72" s="2">
        <v>1.4750000000000001</v>
      </c>
      <c r="F72" s="3">
        <v>5000</v>
      </c>
      <c r="G72" s="21" t="s">
        <v>62</v>
      </c>
      <c r="H72" s="10">
        <f>'04'!AO9</f>
        <v>0</v>
      </c>
      <c r="I72" s="3">
        <f t="shared" si="0"/>
        <v>-5000</v>
      </c>
      <c r="J72" s="21" t="s">
        <v>62</v>
      </c>
    </row>
    <row r="73" spans="1:15">
      <c r="A73" s="16">
        <v>45339</v>
      </c>
      <c r="B73" s="2">
        <v>20240217007</v>
      </c>
      <c r="D73" s="2" t="s">
        <v>34</v>
      </c>
      <c r="F73" s="3">
        <v>10000</v>
      </c>
      <c r="G73" s="21" t="s">
        <v>62</v>
      </c>
      <c r="H73" s="10">
        <f>'04'!AO16</f>
        <v>0</v>
      </c>
      <c r="I73" s="3">
        <f t="shared" si="0"/>
        <v>-10000</v>
      </c>
      <c r="J73" s="21" t="s">
        <v>62</v>
      </c>
    </row>
    <row r="75" spans="1:15">
      <c r="A75" s="11">
        <v>45321</v>
      </c>
      <c r="B75" s="7">
        <v>20240130001</v>
      </c>
      <c r="C75" s="7"/>
      <c r="D75" s="7" t="s">
        <v>43</v>
      </c>
      <c r="E75" s="7">
        <v>1.5549999999999999</v>
      </c>
      <c r="F75" s="9">
        <v>100000</v>
      </c>
      <c r="G75" s="7" t="s">
        <v>62</v>
      </c>
      <c r="H75" s="10">
        <f>'03'!AO18</f>
        <v>99900</v>
      </c>
      <c r="I75" s="3">
        <f t="shared" si="0"/>
        <v>-100</v>
      </c>
      <c r="J75" s="7" t="s">
        <v>62</v>
      </c>
    </row>
    <row r="76" spans="1:15">
      <c r="A76" s="11">
        <v>45355</v>
      </c>
      <c r="B76" s="7">
        <v>20240304012</v>
      </c>
      <c r="C76" s="7"/>
      <c r="D76" s="7" t="s">
        <v>43</v>
      </c>
      <c r="E76" s="7"/>
      <c r="F76" s="9">
        <v>100000</v>
      </c>
      <c r="G76" s="7" t="s">
        <v>62</v>
      </c>
      <c r="H76" s="10">
        <f>'03'!AO39</f>
        <v>99900</v>
      </c>
      <c r="I76" s="3">
        <f t="shared" si="0"/>
        <v>-100</v>
      </c>
      <c r="J76" s="7" t="s">
        <v>62</v>
      </c>
    </row>
    <row r="77" spans="1:15">
      <c r="A77" s="11">
        <v>45364</v>
      </c>
      <c r="B77" s="7">
        <v>20240313003</v>
      </c>
      <c r="C77" s="7"/>
      <c r="D77" s="7" t="s">
        <v>43</v>
      </c>
      <c r="E77" s="7"/>
      <c r="F77" s="9">
        <v>150000</v>
      </c>
      <c r="G77" s="7" t="s">
        <v>62</v>
      </c>
      <c r="H77" s="10">
        <f>'04'!AO27</f>
        <v>16256</v>
      </c>
      <c r="I77" s="3">
        <f t="shared" si="0"/>
        <v>-133744</v>
      </c>
      <c r="J77" s="7" t="s">
        <v>62</v>
      </c>
    </row>
    <row r="79" spans="1:15">
      <c r="A79" s="16">
        <v>45335</v>
      </c>
      <c r="B79" s="2">
        <v>20240213002</v>
      </c>
      <c r="D79" s="2" t="s">
        <v>51</v>
      </c>
      <c r="E79" s="2">
        <v>1.5249999999999999</v>
      </c>
      <c r="F79" s="3">
        <v>20000</v>
      </c>
      <c r="G79" s="7" t="s">
        <v>62</v>
      </c>
      <c r="H79" s="2">
        <f>'03'!AO29</f>
        <v>20000</v>
      </c>
      <c r="I79" s="17">
        <f t="shared" si="0"/>
        <v>0</v>
      </c>
      <c r="J79" s="7" t="s">
        <v>62</v>
      </c>
    </row>
    <row r="80" spans="1:15">
      <c r="A80" s="11">
        <v>45352</v>
      </c>
      <c r="B80" s="2">
        <v>20240301005</v>
      </c>
      <c r="D80" s="2" t="s">
        <v>51</v>
      </c>
      <c r="F80" s="3">
        <v>66000</v>
      </c>
      <c r="G80" s="7" t="s">
        <v>62</v>
      </c>
      <c r="H80" s="2">
        <f>'04'!AO20</f>
        <v>2250</v>
      </c>
      <c r="I80" s="3">
        <f t="shared" si="0"/>
        <v>-63750</v>
      </c>
      <c r="J80" s="7" t="s">
        <v>62</v>
      </c>
      <c r="L80" s="3"/>
    </row>
  </sheetData>
  <autoFilter ref="A1:J121"/>
  <pageMargins left="0.39370078740157499" right="0.39370078740157499" top="0.39370078740157499" bottom="0.39370078740157499" header="0.31496062992126" footer="0.31496062992126"/>
  <pageSetup paperSize="9" scale="7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01</vt:lpstr>
      <vt:lpstr>02</vt:lpstr>
      <vt:lpstr>03</vt:lpstr>
      <vt:lpstr>04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2024-03-25T02:07:00Z</cp:lastPrinted>
  <dcterms:created xsi:type="dcterms:W3CDTF">2023-08-15T05:43:00Z</dcterms:created>
  <dcterms:modified xsi:type="dcterms:W3CDTF">2024-04-03T08:25:35Z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3EBEF5FFD08E488DA019FDF611027D64_12</vt:lpwstr>
  </property>
  <property fmtid="{D5CDD505-2E9C-101B-9397-08002B2CF9AE}" pid="3" name="KSOProductBuildVer">
    <vt:lpwstr>2052-12.1.0.16417</vt:lpwstr>
  </property>
</Properties>
</file>