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7945" windowHeight="12375" tabRatio="276" firstSheet="13" activeTab="20"/>
  </bookViews>
  <sheets>
    <sheet name="2.21" sheetId="13" r:id="rId1"/>
    <sheet name="2.22" sheetId="12" r:id="rId2"/>
    <sheet name="2.23" sheetId="14" r:id="rId3"/>
    <sheet name="2.24" sheetId="15" r:id="rId4"/>
    <sheet name="2.26" sheetId="16" r:id="rId5"/>
    <sheet name="2.27" sheetId="17" r:id="rId6"/>
    <sheet name="2.29" sheetId="18" r:id="rId7"/>
    <sheet name="3.01" sheetId="19" r:id="rId8"/>
    <sheet name="3.05" sheetId="21" r:id="rId9"/>
    <sheet name="3.07" sheetId="22" r:id="rId10"/>
    <sheet name="3.12" sheetId="23" r:id="rId11"/>
    <sheet name="3.13" sheetId="24" r:id="rId12"/>
    <sheet name="3.14" sheetId="26" r:id="rId13"/>
    <sheet name="3.15" sheetId="27" r:id="rId14"/>
    <sheet name="3.18" sheetId="28" r:id="rId15"/>
    <sheet name="3.19" sheetId="29" r:id="rId16"/>
    <sheet name="3.20" sheetId="30" r:id="rId17"/>
    <sheet name="3.21" sheetId="31" r:id="rId18"/>
    <sheet name="3.22" sheetId="32" r:id="rId19"/>
    <sheet name="3.23" sheetId="33" r:id="rId20"/>
    <sheet name="3.25" sheetId="34" r:id="rId21"/>
  </sheets>
  <definedNames>
    <definedName name="_xlnm._FilterDatabase" localSheetId="0" hidden="1">'2.21'!$A$5:$J$58</definedName>
    <definedName name="_xlnm._FilterDatabase" localSheetId="1" hidden="1">'2.22'!$A$5:$J$58</definedName>
    <definedName name="_xlnm._FilterDatabase" localSheetId="2" hidden="1">'2.23'!$A$5:$J$58</definedName>
    <definedName name="_xlnm._FilterDatabase" localSheetId="3" hidden="1">'2.24'!$A$5:$J$58</definedName>
    <definedName name="_xlnm._FilterDatabase" localSheetId="4" hidden="1">'2.26'!$A$5:$J$58</definedName>
    <definedName name="_xlnm._FilterDatabase" localSheetId="5" hidden="1">'2.27'!$A$5:$J$58</definedName>
    <definedName name="_xlnm._FilterDatabase" localSheetId="6" hidden="1">'2.29'!$A$5:$J$58</definedName>
    <definedName name="_xlnm._FilterDatabase" localSheetId="7" hidden="1">'3.01'!$A$5:$J$58</definedName>
    <definedName name="_xlnm._FilterDatabase" localSheetId="8" hidden="1">'3.05'!$A$5:$J$58</definedName>
    <definedName name="_xlnm._FilterDatabase" localSheetId="9" hidden="1">'3.07'!$A$5:$J$58</definedName>
    <definedName name="_xlnm._FilterDatabase" localSheetId="10" hidden="1">'3.12'!$A$5:$J$58</definedName>
    <definedName name="_xlnm._FilterDatabase" localSheetId="11" hidden="1">'3.13'!$A$5:$J$58</definedName>
    <definedName name="_xlnm._FilterDatabase" localSheetId="12" hidden="1">'3.14'!$A$5:$J$58</definedName>
    <definedName name="_xlnm._FilterDatabase" localSheetId="13" hidden="1">'3.15'!$A$5:$J$58</definedName>
    <definedName name="_xlnm._FilterDatabase" localSheetId="14" hidden="1">'3.18'!$A$5:$J$58</definedName>
    <definedName name="_xlnm._FilterDatabase" localSheetId="15" hidden="1">'3.19'!$A$5:$J$58</definedName>
    <definedName name="_xlnm._FilterDatabase" localSheetId="16" hidden="1">'3.20'!$A$5:$J$58</definedName>
    <definedName name="_xlnm._FilterDatabase" localSheetId="17" hidden="1">'3.21'!$A$5:$J$58</definedName>
    <definedName name="_xlnm._FilterDatabase" localSheetId="18" hidden="1">'3.22'!$A$5:$J$58</definedName>
    <definedName name="_xlnm._FilterDatabase" localSheetId="19" hidden="1">'3.23'!$A$5:$J$58</definedName>
    <definedName name="_xlnm._FilterDatabase" localSheetId="20" hidden="1">'3.25'!$A$5:$J$58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34" l="1"/>
  <c r="I18" i="33"/>
  <c r="I10" i="33"/>
  <c r="I34" i="33"/>
  <c r="L53" i="34"/>
  <c r="L52" i="34"/>
  <c r="L51" i="34"/>
  <c r="L50" i="34"/>
  <c r="L49" i="34"/>
  <c r="L48" i="34"/>
  <c r="L47" i="34"/>
  <c r="L46" i="34"/>
  <c r="L45" i="34"/>
  <c r="L44" i="34"/>
  <c r="L43" i="34"/>
  <c r="L42" i="34"/>
  <c r="L41" i="34"/>
  <c r="L39" i="34"/>
  <c r="I37" i="34"/>
  <c r="L36" i="34"/>
  <c r="I36" i="34"/>
  <c r="L35" i="34"/>
  <c r="I35" i="34"/>
  <c r="L34" i="34"/>
  <c r="I34" i="34"/>
  <c r="L33" i="34"/>
  <c r="I33" i="34"/>
  <c r="L40" i="34" s="1"/>
  <c r="I32" i="34"/>
  <c r="L38" i="34" s="1"/>
  <c r="L31" i="34"/>
  <c r="I31" i="34"/>
  <c r="L37" i="34" s="1"/>
  <c r="L30" i="34"/>
  <c r="I30" i="34"/>
  <c r="L32" i="34" s="1"/>
  <c r="L29" i="34"/>
  <c r="L28" i="34"/>
  <c r="I27" i="34"/>
  <c r="L27" i="34" s="1"/>
  <c r="L26" i="34"/>
  <c r="I26" i="34"/>
  <c r="L25" i="34"/>
  <c r="I25" i="34"/>
  <c r="I24" i="34"/>
  <c r="L24" i="34" s="1"/>
  <c r="L23" i="34"/>
  <c r="L22" i="34"/>
  <c r="L21" i="34"/>
  <c r="L20" i="34"/>
  <c r="L19" i="34"/>
  <c r="L18" i="34"/>
  <c r="I17" i="34"/>
  <c r="I16" i="34"/>
  <c r="L15" i="34"/>
  <c r="I15" i="34"/>
  <c r="L14" i="34"/>
  <c r="I14" i="34"/>
  <c r="L13" i="34"/>
  <c r="I13" i="34"/>
  <c r="I12" i="34"/>
  <c r="L11" i="34"/>
  <c r="I11" i="34"/>
  <c r="L10" i="34"/>
  <c r="I10" i="34"/>
  <c r="L9" i="34"/>
  <c r="I9" i="34"/>
  <c r="L17" i="34" s="1"/>
  <c r="I8" i="34"/>
  <c r="L16" i="34" s="1"/>
  <c r="L7" i="34"/>
  <c r="I7" i="34"/>
  <c r="L12" i="34" s="1"/>
  <c r="L6" i="34"/>
  <c r="I6" i="34"/>
  <c r="L8" i="34" s="1"/>
  <c r="I6" i="33"/>
  <c r="L53" i="33"/>
  <c r="L52" i="33"/>
  <c r="L51" i="33"/>
  <c r="L50" i="33"/>
  <c r="L49" i="33"/>
  <c r="L48" i="33"/>
  <c r="L47" i="33"/>
  <c r="L46" i="33"/>
  <c r="L45" i="33"/>
  <c r="L44" i="33"/>
  <c r="L43" i="33"/>
  <c r="L42" i="33"/>
  <c r="L41" i="33"/>
  <c r="L39" i="33"/>
  <c r="I37" i="33"/>
  <c r="L36" i="33"/>
  <c r="I36" i="33"/>
  <c r="L35" i="33"/>
  <c r="I35" i="33"/>
  <c r="L34" i="33"/>
  <c r="L33" i="33"/>
  <c r="I33" i="33"/>
  <c r="L40" i="33" s="1"/>
  <c r="I32" i="33"/>
  <c r="L38" i="33" s="1"/>
  <c r="L31" i="33"/>
  <c r="I31" i="33"/>
  <c r="L37" i="33" s="1"/>
  <c r="L30" i="33"/>
  <c r="I30" i="33"/>
  <c r="L32" i="33" s="1"/>
  <c r="L29" i="33"/>
  <c r="L28" i="33"/>
  <c r="L27" i="33"/>
  <c r="I27" i="33"/>
  <c r="I26" i="33"/>
  <c r="L26" i="33" s="1"/>
  <c r="L25" i="33"/>
  <c r="I25" i="33"/>
  <c r="I24" i="33"/>
  <c r="L24" i="33" s="1"/>
  <c r="L23" i="33"/>
  <c r="L22" i="33"/>
  <c r="L21" i="33"/>
  <c r="L20" i="33"/>
  <c r="L19" i="33"/>
  <c r="L18" i="33"/>
  <c r="I17" i="33"/>
  <c r="I16" i="33"/>
  <c r="L15" i="33"/>
  <c r="I15" i="33"/>
  <c r="L14" i="33"/>
  <c r="I14" i="33"/>
  <c r="L13" i="33"/>
  <c r="I13" i="33"/>
  <c r="I12" i="33"/>
  <c r="L11" i="33"/>
  <c r="I11" i="33"/>
  <c r="L10" i="33"/>
  <c r="L9" i="33"/>
  <c r="I9" i="33"/>
  <c r="L17" i="33" s="1"/>
  <c r="I8" i="33"/>
  <c r="L16" i="33" s="1"/>
  <c r="L7" i="33"/>
  <c r="I7" i="33"/>
  <c r="L12" i="33" s="1"/>
  <c r="L6" i="33"/>
  <c r="L8" i="33"/>
  <c r="I34" i="32"/>
  <c r="L53" i="32"/>
  <c r="L52" i="32"/>
  <c r="L51" i="32"/>
  <c r="L50" i="32"/>
  <c r="L49" i="32"/>
  <c r="L48" i="32"/>
  <c r="L47" i="32"/>
  <c r="L46" i="32"/>
  <c r="L45" i="32"/>
  <c r="L44" i="32"/>
  <c r="L43" i="32"/>
  <c r="L42" i="32"/>
  <c r="I37" i="32"/>
  <c r="L41" i="32"/>
  <c r="L40" i="32"/>
  <c r="L39" i="32"/>
  <c r="L38" i="32"/>
  <c r="L37" i="32"/>
  <c r="L36" i="32"/>
  <c r="I36" i="32"/>
  <c r="L35" i="32"/>
  <c r="I35" i="32"/>
  <c r="L34" i="32"/>
  <c r="L33" i="32"/>
  <c r="I33" i="32"/>
  <c r="L32" i="32"/>
  <c r="I32" i="32"/>
  <c r="L31" i="32"/>
  <c r="I31" i="32"/>
  <c r="L30" i="32"/>
  <c r="I30" i="32"/>
  <c r="L29" i="32"/>
  <c r="L28" i="32"/>
  <c r="L27" i="32"/>
  <c r="I27" i="32"/>
  <c r="L26" i="32"/>
  <c r="I26" i="32"/>
  <c r="L25" i="32"/>
  <c r="I25" i="32"/>
  <c r="L24" i="32"/>
  <c r="I24" i="32"/>
  <c r="L23" i="32"/>
  <c r="L22" i="32"/>
  <c r="L21" i="32"/>
  <c r="L20" i="32"/>
  <c r="L19" i="32"/>
  <c r="I17" i="32"/>
  <c r="L18" i="32"/>
  <c r="I16" i="32"/>
  <c r="L17" i="32"/>
  <c r="L16" i="32"/>
  <c r="L15" i="32"/>
  <c r="I15" i="32"/>
  <c r="L14" i="32"/>
  <c r="I14" i="32"/>
  <c r="L13" i="32"/>
  <c r="I13" i="32"/>
  <c r="L12" i="32"/>
  <c r="I12" i="32"/>
  <c r="L11" i="32"/>
  <c r="I11" i="32"/>
  <c r="L10" i="32"/>
  <c r="I10" i="32"/>
  <c r="L9" i="32"/>
  <c r="I9" i="32"/>
  <c r="L8" i="32"/>
  <c r="I8" i="32"/>
  <c r="L7" i="32"/>
  <c r="I7" i="32"/>
  <c r="L6" i="32"/>
  <c r="I6" i="32"/>
  <c r="L53" i="31"/>
  <c r="L52" i="31"/>
  <c r="L51" i="31"/>
  <c r="L50" i="31"/>
  <c r="L49" i="31"/>
  <c r="L48" i="31"/>
  <c r="L47" i="31"/>
  <c r="L46" i="31"/>
  <c r="L45" i="31"/>
  <c r="L44" i="31"/>
  <c r="L43" i="31"/>
  <c r="L42" i="31"/>
  <c r="I42" i="31"/>
  <c r="L41" i="31"/>
  <c r="I41" i="31"/>
  <c r="L40" i="31"/>
  <c r="I40" i="31"/>
  <c r="L39" i="31"/>
  <c r="I39" i="31"/>
  <c r="L38" i="31"/>
  <c r="I38" i="31"/>
  <c r="L37" i="31"/>
  <c r="I37" i="31"/>
  <c r="L36" i="31"/>
  <c r="I36" i="31"/>
  <c r="L35" i="31"/>
  <c r="I35" i="31"/>
  <c r="L34" i="31"/>
  <c r="I34" i="31"/>
  <c r="L33" i="31"/>
  <c r="I33" i="31"/>
  <c r="L32" i="31"/>
  <c r="I32" i="31"/>
  <c r="L31" i="31"/>
  <c r="I31" i="31"/>
  <c r="L30" i="31"/>
  <c r="I30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I17" i="31"/>
  <c r="L16" i="31"/>
  <c r="I16" i="31"/>
  <c r="L15" i="31"/>
  <c r="I15" i="31"/>
  <c r="L14" i="31"/>
  <c r="I14" i="31"/>
  <c r="L13" i="31"/>
  <c r="I13" i="31"/>
  <c r="L12" i="31"/>
  <c r="I12" i="31"/>
  <c r="L11" i="31"/>
  <c r="I11" i="31"/>
  <c r="L10" i="31"/>
  <c r="I10" i="31"/>
  <c r="L9" i="31"/>
  <c r="I9" i="31"/>
  <c r="L8" i="31"/>
  <c r="I8" i="31"/>
  <c r="L7" i="31"/>
  <c r="I7" i="31"/>
  <c r="L6" i="31"/>
  <c r="I6" i="31"/>
  <c r="L53" i="30"/>
  <c r="L52" i="30"/>
  <c r="L51" i="30"/>
  <c r="L50" i="30"/>
  <c r="L49" i="30"/>
  <c r="L48" i="30"/>
  <c r="L47" i="30"/>
  <c r="L46" i="30"/>
  <c r="L45" i="30"/>
  <c r="L44" i="30"/>
  <c r="L43" i="30"/>
  <c r="L42" i="30"/>
  <c r="I42" i="30"/>
  <c r="L41" i="30"/>
  <c r="I41" i="30"/>
  <c r="L40" i="30"/>
  <c r="I40" i="30"/>
  <c r="L39" i="30"/>
  <c r="I39" i="30"/>
  <c r="L38" i="30"/>
  <c r="I38" i="30"/>
  <c r="L37" i="30"/>
  <c r="I37" i="30"/>
  <c r="L36" i="30"/>
  <c r="I36" i="30"/>
  <c r="L35" i="30"/>
  <c r="I35" i="30"/>
  <c r="L34" i="30"/>
  <c r="I34" i="30"/>
  <c r="L33" i="30"/>
  <c r="I33" i="30"/>
  <c r="L32" i="30"/>
  <c r="I32" i="30"/>
  <c r="L31" i="30"/>
  <c r="I31" i="30"/>
  <c r="L30" i="30"/>
  <c r="I30" i="30"/>
  <c r="L29" i="30"/>
  <c r="L28" i="30"/>
  <c r="L27" i="30"/>
  <c r="L26" i="30"/>
  <c r="L25" i="30"/>
  <c r="L24" i="30"/>
  <c r="L23" i="30"/>
  <c r="L22" i="30"/>
  <c r="L21" i="30"/>
  <c r="L20" i="30"/>
  <c r="L19" i="30"/>
  <c r="L18" i="30"/>
  <c r="L17" i="30"/>
  <c r="I17" i="30"/>
  <c r="L16" i="30"/>
  <c r="I16" i="30"/>
  <c r="L15" i="30"/>
  <c r="I15" i="30"/>
  <c r="L14" i="30"/>
  <c r="I14" i="30"/>
  <c r="L13" i="30"/>
  <c r="I13" i="30"/>
  <c r="L12" i="30"/>
  <c r="I12" i="30"/>
  <c r="L11" i="30"/>
  <c r="I11" i="30"/>
  <c r="L10" i="30"/>
  <c r="I10" i="30"/>
  <c r="L9" i="30"/>
  <c r="I9" i="30"/>
  <c r="L8" i="30"/>
  <c r="I8" i="30"/>
  <c r="L7" i="30"/>
  <c r="I7" i="30"/>
  <c r="L6" i="30"/>
  <c r="I6" i="30"/>
  <c r="L53" i="29"/>
  <c r="L52" i="29"/>
  <c r="L51" i="29"/>
  <c r="L50" i="29"/>
  <c r="L49" i="29"/>
  <c r="L48" i="29"/>
  <c r="L47" i="29"/>
  <c r="L46" i="29"/>
  <c r="L45" i="29"/>
  <c r="L44" i="29"/>
  <c r="L43" i="29"/>
  <c r="L42" i="29"/>
  <c r="I42" i="29"/>
  <c r="L41" i="29"/>
  <c r="I41" i="29"/>
  <c r="L40" i="29"/>
  <c r="I40" i="29"/>
  <c r="L39" i="29"/>
  <c r="I39" i="29"/>
  <c r="L38" i="29"/>
  <c r="I38" i="29"/>
  <c r="L37" i="29"/>
  <c r="I37" i="29"/>
  <c r="L36" i="29"/>
  <c r="I36" i="29"/>
  <c r="L35" i="29"/>
  <c r="I35" i="29"/>
  <c r="L34" i="29"/>
  <c r="I34" i="29"/>
  <c r="L33" i="29"/>
  <c r="I33" i="29"/>
  <c r="L32" i="29"/>
  <c r="I32" i="29"/>
  <c r="L31" i="29"/>
  <c r="I31" i="29"/>
  <c r="L30" i="29"/>
  <c r="I30" i="29"/>
  <c r="L29" i="29"/>
  <c r="L28" i="29"/>
  <c r="L27" i="29"/>
  <c r="L26" i="29"/>
  <c r="L25" i="29"/>
  <c r="L24" i="29"/>
  <c r="L23" i="29"/>
  <c r="L22" i="29"/>
  <c r="L21" i="29"/>
  <c r="L20" i="29"/>
  <c r="L19" i="29"/>
  <c r="L18" i="29"/>
  <c r="I18" i="29"/>
  <c r="L17" i="29"/>
  <c r="I17" i="29"/>
  <c r="L16" i="29"/>
  <c r="I16" i="29"/>
  <c r="L15" i="29"/>
  <c r="I15" i="29"/>
  <c r="L14" i="29"/>
  <c r="I14" i="29"/>
  <c r="L13" i="29"/>
  <c r="I13" i="29"/>
  <c r="L12" i="29"/>
  <c r="I12" i="29"/>
  <c r="L11" i="29"/>
  <c r="I11" i="29"/>
  <c r="L10" i="29"/>
  <c r="I10" i="29"/>
  <c r="L9" i="29"/>
  <c r="I9" i="29"/>
  <c r="L8" i="29"/>
  <c r="I8" i="29"/>
  <c r="L7" i="29"/>
  <c r="I7" i="29"/>
  <c r="L6" i="29"/>
  <c r="I6" i="29"/>
  <c r="L53" i="28"/>
  <c r="L52" i="28"/>
  <c r="L51" i="28"/>
  <c r="L50" i="28"/>
  <c r="L49" i="28"/>
  <c r="L48" i="28"/>
  <c r="L47" i="28"/>
  <c r="L46" i="28"/>
  <c r="L45" i="28"/>
  <c r="L44" i="28"/>
  <c r="L43" i="28"/>
  <c r="L42" i="28"/>
  <c r="L41" i="28"/>
  <c r="I41" i="28"/>
  <c r="L40" i="28"/>
  <c r="L39" i="28"/>
  <c r="L38" i="28"/>
  <c r="L37" i="28"/>
  <c r="L36" i="28"/>
  <c r="L35" i="28"/>
  <c r="I35" i="28"/>
  <c r="L34" i="28"/>
  <c r="I34" i="28"/>
  <c r="L33" i="28"/>
  <c r="I33" i="28"/>
  <c r="L32" i="28"/>
  <c r="I32" i="28"/>
  <c r="L31" i="28"/>
  <c r="I31" i="28"/>
  <c r="L30" i="28"/>
  <c r="I30" i="28"/>
  <c r="L29" i="28"/>
  <c r="L28" i="28"/>
  <c r="L27" i="28"/>
  <c r="L26" i="28"/>
  <c r="L25" i="28"/>
  <c r="L24" i="28"/>
  <c r="L23" i="28"/>
  <c r="L22" i="28"/>
  <c r="L21" i="28"/>
  <c r="L20" i="28"/>
  <c r="L19" i="28"/>
  <c r="L18" i="28"/>
  <c r="L17" i="28"/>
  <c r="L16" i="28"/>
  <c r="L15" i="28"/>
  <c r="L14" i="28"/>
  <c r="L13" i="28"/>
  <c r="L12" i="28"/>
  <c r="I12" i="28"/>
  <c r="L11" i="28"/>
  <c r="I11" i="28"/>
  <c r="L10" i="28"/>
  <c r="I10" i="28"/>
  <c r="L9" i="28"/>
  <c r="I9" i="28"/>
  <c r="L8" i="28"/>
  <c r="I8" i="28"/>
  <c r="L7" i="28"/>
  <c r="I7" i="28"/>
  <c r="L6" i="28"/>
  <c r="I6" i="28"/>
  <c r="L53" i="27"/>
  <c r="L52" i="27"/>
  <c r="L51" i="27"/>
  <c r="L50" i="27"/>
  <c r="L49" i="27"/>
  <c r="L48" i="27"/>
  <c r="L47" i="27"/>
  <c r="L46" i="27"/>
  <c r="L45" i="27"/>
  <c r="L44" i="27"/>
  <c r="L43" i="27"/>
  <c r="L42" i="27"/>
  <c r="I42" i="27"/>
  <c r="L41" i="27"/>
  <c r="L40" i="27"/>
  <c r="L39" i="27"/>
  <c r="L38" i="27"/>
  <c r="L37" i="27"/>
  <c r="L36" i="27"/>
  <c r="L35" i="27"/>
  <c r="I35" i="27"/>
  <c r="L34" i="27"/>
  <c r="I34" i="27"/>
  <c r="L33" i="27"/>
  <c r="I33" i="27"/>
  <c r="L32" i="27"/>
  <c r="I32" i="27"/>
  <c r="L31" i="27"/>
  <c r="I31" i="27"/>
  <c r="L30" i="27"/>
  <c r="I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I13" i="27"/>
  <c r="L12" i="27"/>
  <c r="I12" i="27"/>
  <c r="L11" i="27"/>
  <c r="I11" i="27"/>
  <c r="L10" i="27"/>
  <c r="I10" i="27"/>
  <c r="L9" i="27"/>
  <c r="I9" i="27"/>
  <c r="L8" i="27"/>
  <c r="I8" i="27"/>
  <c r="L7" i="27"/>
  <c r="I7" i="27"/>
  <c r="L6" i="27"/>
  <c r="I6" i="27"/>
  <c r="L53" i="26"/>
  <c r="L52" i="26"/>
  <c r="L51" i="26"/>
  <c r="L50" i="26"/>
  <c r="L49" i="26"/>
  <c r="L48" i="26"/>
  <c r="L47" i="26"/>
  <c r="L46" i="26"/>
  <c r="L45" i="26"/>
  <c r="L44" i="26"/>
  <c r="L43" i="26"/>
  <c r="L42" i="26"/>
  <c r="I42" i="26"/>
  <c r="L41" i="26"/>
  <c r="L40" i="26"/>
  <c r="L39" i="26"/>
  <c r="L38" i="26"/>
  <c r="L37" i="26"/>
  <c r="L36" i="26"/>
  <c r="L35" i="26"/>
  <c r="I35" i="26"/>
  <c r="L34" i="26"/>
  <c r="I34" i="26"/>
  <c r="L33" i="26"/>
  <c r="I33" i="26"/>
  <c r="L32" i="26"/>
  <c r="I32" i="26"/>
  <c r="L31" i="26"/>
  <c r="I31" i="26"/>
  <c r="L30" i="26"/>
  <c r="I30" i="26"/>
  <c r="L29" i="26"/>
  <c r="L28" i="26"/>
  <c r="L27" i="26"/>
  <c r="L26" i="26"/>
  <c r="L25" i="26"/>
  <c r="L24" i="26"/>
  <c r="L23" i="26"/>
  <c r="L22" i="26"/>
  <c r="L21" i="26"/>
  <c r="L20" i="26"/>
  <c r="L19" i="26"/>
  <c r="L18" i="26"/>
  <c r="L17" i="26"/>
  <c r="L16" i="26"/>
  <c r="L15" i="26"/>
  <c r="L14" i="26"/>
  <c r="I14" i="26"/>
  <c r="L13" i="26"/>
  <c r="I13" i="26"/>
  <c r="L12" i="26"/>
  <c r="I12" i="26"/>
  <c r="L11" i="26"/>
  <c r="I11" i="26"/>
  <c r="L10" i="26"/>
  <c r="I10" i="26"/>
  <c r="L9" i="26"/>
  <c r="I9" i="26"/>
  <c r="L8" i="26"/>
  <c r="I8" i="26"/>
  <c r="L7" i="26"/>
  <c r="I7" i="26"/>
  <c r="L6" i="26"/>
  <c r="I6" i="26"/>
  <c r="L53" i="24"/>
  <c r="L52" i="24"/>
  <c r="L51" i="24"/>
  <c r="L50" i="24"/>
  <c r="L49" i="24"/>
  <c r="L48" i="24"/>
  <c r="L47" i="24"/>
  <c r="L46" i="24"/>
  <c r="L45" i="24"/>
  <c r="L44" i="24"/>
  <c r="L43" i="24"/>
  <c r="L42" i="24"/>
  <c r="I42" i="24"/>
  <c r="L41" i="24"/>
  <c r="L40" i="24"/>
  <c r="L39" i="24"/>
  <c r="L38" i="24"/>
  <c r="L37" i="24"/>
  <c r="L36" i="24"/>
  <c r="L35" i="24"/>
  <c r="L34" i="24"/>
  <c r="I34" i="24"/>
  <c r="L33" i="24"/>
  <c r="I33" i="24"/>
  <c r="L32" i="24"/>
  <c r="I32" i="24"/>
  <c r="L31" i="24"/>
  <c r="I31" i="24"/>
  <c r="L30" i="24"/>
  <c r="I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I14" i="24"/>
  <c r="L13" i="24"/>
  <c r="I13" i="24"/>
  <c r="L12" i="24"/>
  <c r="I12" i="24"/>
  <c r="L11" i="24"/>
  <c r="I11" i="24"/>
  <c r="L10" i="24"/>
  <c r="I10" i="24"/>
  <c r="L9" i="24"/>
  <c r="I9" i="24"/>
  <c r="L8" i="24"/>
  <c r="I8" i="24"/>
  <c r="L7" i="24"/>
  <c r="I7" i="24"/>
  <c r="L6" i="24"/>
  <c r="I6" i="24"/>
  <c r="L53" i="23"/>
  <c r="L52" i="23"/>
  <c r="L51" i="23"/>
  <c r="L50" i="23"/>
  <c r="L49" i="23"/>
  <c r="L48" i="23"/>
  <c r="L47" i="23"/>
  <c r="L46" i="23"/>
  <c r="L45" i="23"/>
  <c r="L44" i="23"/>
  <c r="L43" i="23"/>
  <c r="L42" i="23"/>
  <c r="I42" i="23"/>
  <c r="L41" i="23"/>
  <c r="L40" i="23"/>
  <c r="L39" i="23"/>
  <c r="L38" i="23"/>
  <c r="L37" i="23"/>
  <c r="L36" i="23"/>
  <c r="L35" i="23"/>
  <c r="L34" i="23"/>
  <c r="I34" i="23"/>
  <c r="L33" i="23"/>
  <c r="I33" i="23"/>
  <c r="L32" i="23"/>
  <c r="I32" i="23"/>
  <c r="L31" i="23"/>
  <c r="I31" i="23"/>
  <c r="L30" i="23"/>
  <c r="I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I14" i="23"/>
  <c r="L13" i="23"/>
  <c r="I13" i="23"/>
  <c r="L12" i="23"/>
  <c r="I12" i="23"/>
  <c r="L11" i="23"/>
  <c r="I11" i="23"/>
  <c r="L10" i="23"/>
  <c r="I10" i="23"/>
  <c r="L9" i="23"/>
  <c r="I9" i="23"/>
  <c r="L8" i="23"/>
  <c r="I8" i="23"/>
  <c r="L7" i="23"/>
  <c r="I7" i="23"/>
  <c r="L6" i="23"/>
  <c r="I6" i="23"/>
  <c r="L53" i="22"/>
  <c r="L52" i="22"/>
  <c r="L51" i="22"/>
  <c r="L50" i="22"/>
  <c r="L49" i="22"/>
  <c r="L48" i="22"/>
  <c r="L47" i="22"/>
  <c r="L46" i="22"/>
  <c r="L45" i="22"/>
  <c r="L44" i="22"/>
  <c r="L43" i="22"/>
  <c r="L42" i="22"/>
  <c r="L41" i="22"/>
  <c r="L40" i="22"/>
  <c r="L39" i="22"/>
  <c r="L38" i="22"/>
  <c r="L37" i="22"/>
  <c r="L36" i="22"/>
  <c r="L35" i="22"/>
  <c r="I35" i="22"/>
  <c r="L34" i="22"/>
  <c r="I34" i="22"/>
  <c r="L33" i="22"/>
  <c r="I33" i="22"/>
  <c r="L32" i="22"/>
  <c r="I32" i="22"/>
  <c r="L31" i="22"/>
  <c r="I31" i="22"/>
  <c r="L30" i="22"/>
  <c r="I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I17" i="22"/>
  <c r="L16" i="22"/>
  <c r="L15" i="22"/>
  <c r="I15" i="22"/>
  <c r="L14" i="22"/>
  <c r="I14" i="22"/>
  <c r="L13" i="22"/>
  <c r="I13" i="22"/>
  <c r="L12" i="22"/>
  <c r="I12" i="22"/>
  <c r="L11" i="22"/>
  <c r="I11" i="22"/>
  <c r="L10" i="22"/>
  <c r="I10" i="22"/>
  <c r="L9" i="22"/>
  <c r="I9" i="22"/>
  <c r="L8" i="22"/>
  <c r="I8" i="22"/>
  <c r="L7" i="22"/>
  <c r="I7" i="22"/>
  <c r="L6" i="22"/>
  <c r="I6" i="22"/>
  <c r="L53" i="21"/>
  <c r="L52" i="21"/>
  <c r="L51" i="21"/>
  <c r="L50" i="21"/>
  <c r="L49" i="21"/>
  <c r="L48" i="21"/>
  <c r="L47" i="21"/>
  <c r="L46" i="21"/>
  <c r="L45" i="21"/>
  <c r="L44" i="21"/>
  <c r="L43" i="21"/>
  <c r="L42" i="21"/>
  <c r="L41" i="21"/>
  <c r="L40" i="21"/>
  <c r="L39" i="21"/>
  <c r="L38" i="21"/>
  <c r="L37" i="21"/>
  <c r="L36" i="21"/>
  <c r="L35" i="21"/>
  <c r="I35" i="21"/>
  <c r="L34" i="21"/>
  <c r="I34" i="21"/>
  <c r="L33" i="21"/>
  <c r="I33" i="21"/>
  <c r="L32" i="21"/>
  <c r="I32" i="21"/>
  <c r="L31" i="21"/>
  <c r="I31" i="21"/>
  <c r="L30" i="21"/>
  <c r="I30" i="21"/>
  <c r="L29" i="21"/>
  <c r="L28" i="21"/>
  <c r="L27" i="21"/>
  <c r="L26" i="21"/>
  <c r="L25" i="21"/>
  <c r="L24" i="21"/>
  <c r="L23" i="21"/>
  <c r="L22" i="21"/>
  <c r="L21" i="21"/>
  <c r="L20" i="21"/>
  <c r="L19" i="21"/>
  <c r="I19" i="21"/>
  <c r="L18" i="21"/>
  <c r="I18" i="21"/>
  <c r="L17" i="21"/>
  <c r="L16" i="21"/>
  <c r="I16" i="21"/>
  <c r="L15" i="21"/>
  <c r="I15" i="21"/>
  <c r="L14" i="21"/>
  <c r="I14" i="21"/>
  <c r="L13" i="21"/>
  <c r="I13" i="21"/>
  <c r="L12" i="21"/>
  <c r="I12" i="21"/>
  <c r="L11" i="21"/>
  <c r="I11" i="21"/>
  <c r="L10" i="21"/>
  <c r="I10" i="21"/>
  <c r="L9" i="21"/>
  <c r="I9" i="21"/>
  <c r="L8" i="21"/>
  <c r="I8" i="21"/>
  <c r="L7" i="21"/>
  <c r="I7" i="21"/>
  <c r="L6" i="21"/>
  <c r="I6" i="21"/>
  <c r="L53" i="19"/>
  <c r="L52" i="19"/>
  <c r="L51" i="19"/>
  <c r="L50" i="19"/>
  <c r="L49" i="19"/>
  <c r="L48" i="19"/>
  <c r="L47" i="19"/>
  <c r="L46" i="19"/>
  <c r="L45" i="19"/>
  <c r="L44" i="19"/>
  <c r="L43" i="19"/>
  <c r="L42" i="19"/>
  <c r="L41" i="19"/>
  <c r="L40" i="19"/>
  <c r="L39" i="19"/>
  <c r="L38" i="19"/>
  <c r="L37" i="19"/>
  <c r="I37" i="19"/>
  <c r="L36" i="19"/>
  <c r="I36" i="19"/>
  <c r="L35" i="19"/>
  <c r="I35" i="19"/>
  <c r="L34" i="19"/>
  <c r="I34" i="19"/>
  <c r="L33" i="19"/>
  <c r="I33" i="19"/>
  <c r="L32" i="19"/>
  <c r="I32" i="19"/>
  <c r="L31" i="19"/>
  <c r="I31" i="19"/>
  <c r="L30" i="19"/>
  <c r="I30" i="19"/>
  <c r="L29" i="19"/>
  <c r="L28" i="19"/>
  <c r="L27" i="19"/>
  <c r="L26" i="19"/>
  <c r="L25" i="19"/>
  <c r="L24" i="19"/>
  <c r="L23" i="19"/>
  <c r="L22" i="19"/>
  <c r="L21" i="19"/>
  <c r="L20" i="19"/>
  <c r="I20" i="19"/>
  <c r="L19" i="19"/>
  <c r="I19" i="19"/>
  <c r="L18" i="19"/>
  <c r="L17" i="19"/>
  <c r="I17" i="19"/>
  <c r="L16" i="19"/>
  <c r="I16" i="19"/>
  <c r="L15" i="19"/>
  <c r="I15" i="19"/>
  <c r="L14" i="19"/>
  <c r="I14" i="19"/>
  <c r="L13" i="19"/>
  <c r="I13" i="19"/>
  <c r="L12" i="19"/>
  <c r="I12" i="19"/>
  <c r="L11" i="19"/>
  <c r="I11" i="19"/>
  <c r="L10" i="19"/>
  <c r="I10" i="19"/>
  <c r="L9" i="19"/>
  <c r="I9" i="19"/>
  <c r="L8" i="19"/>
  <c r="I8" i="19"/>
  <c r="L7" i="19"/>
  <c r="I7" i="19"/>
  <c r="L6" i="19"/>
  <c r="I6" i="19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I37" i="18"/>
  <c r="L36" i="18"/>
  <c r="I36" i="18"/>
  <c r="L35" i="18"/>
  <c r="I35" i="18"/>
  <c r="L34" i="18"/>
  <c r="I34" i="18"/>
  <c r="L33" i="18"/>
  <c r="I33" i="18"/>
  <c r="L32" i="18"/>
  <c r="I32" i="18"/>
  <c r="L31" i="18"/>
  <c r="I31" i="18"/>
  <c r="L30" i="18"/>
  <c r="I30" i="18"/>
  <c r="L29" i="18"/>
  <c r="L28" i="18"/>
  <c r="L27" i="18"/>
  <c r="L26" i="18"/>
  <c r="L25" i="18"/>
  <c r="L24" i="18"/>
  <c r="L23" i="18"/>
  <c r="L22" i="18"/>
  <c r="L21" i="18"/>
  <c r="L20" i="18"/>
  <c r="I20" i="18"/>
  <c r="L19" i="18"/>
  <c r="I19" i="18"/>
  <c r="L18" i="18"/>
  <c r="L17" i="18"/>
  <c r="I17" i="18"/>
  <c r="L16" i="18"/>
  <c r="I16" i="18"/>
  <c r="L15" i="18"/>
  <c r="I15" i="18"/>
  <c r="L14" i="18"/>
  <c r="I14" i="18"/>
  <c r="L13" i="18"/>
  <c r="I13" i="18"/>
  <c r="L12" i="18"/>
  <c r="I12" i="18"/>
  <c r="L11" i="18"/>
  <c r="I11" i="18"/>
  <c r="L10" i="18"/>
  <c r="I10" i="18"/>
  <c r="L9" i="18"/>
  <c r="I9" i="18"/>
  <c r="L8" i="18"/>
  <c r="I8" i="18"/>
  <c r="L7" i="18"/>
  <c r="I7" i="18"/>
  <c r="L6" i="18"/>
  <c r="I6" i="18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I37" i="17"/>
  <c r="L36" i="17"/>
  <c r="I36" i="17"/>
  <c r="L35" i="17"/>
  <c r="I35" i="17"/>
  <c r="L34" i="17"/>
  <c r="I34" i="17"/>
  <c r="L33" i="17"/>
  <c r="I33" i="17"/>
  <c r="L32" i="17"/>
  <c r="I32" i="17"/>
  <c r="L31" i="17"/>
  <c r="I31" i="17"/>
  <c r="L30" i="17"/>
  <c r="I30" i="17"/>
  <c r="L29" i="17"/>
  <c r="L28" i="17"/>
  <c r="L27" i="17"/>
  <c r="L26" i="17"/>
  <c r="L25" i="17"/>
  <c r="L24" i="17"/>
  <c r="L23" i="17"/>
  <c r="L22" i="17"/>
  <c r="L21" i="17"/>
  <c r="I21" i="17"/>
  <c r="L20" i="17"/>
  <c r="I20" i="17"/>
  <c r="L19" i="17"/>
  <c r="L18" i="17"/>
  <c r="I18" i="17"/>
  <c r="L17" i="17"/>
  <c r="I17" i="17"/>
  <c r="L16" i="17"/>
  <c r="I16" i="17"/>
  <c r="L15" i="17"/>
  <c r="I15" i="17"/>
  <c r="L14" i="17"/>
  <c r="I14" i="17"/>
  <c r="L13" i="17"/>
  <c r="I13" i="17"/>
  <c r="L12" i="17"/>
  <c r="I12" i="17"/>
  <c r="L11" i="17"/>
  <c r="I11" i="17"/>
  <c r="L10" i="17"/>
  <c r="I10" i="17"/>
  <c r="L9" i="17"/>
  <c r="I9" i="17"/>
  <c r="L8" i="17"/>
  <c r="I8" i="17"/>
  <c r="L7" i="17"/>
  <c r="I7" i="17"/>
  <c r="L6" i="17"/>
  <c r="I6" i="17"/>
  <c r="L53" i="16"/>
  <c r="L52" i="16"/>
  <c r="L51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I39" i="16"/>
  <c r="L38" i="16"/>
  <c r="I38" i="16"/>
  <c r="L37" i="16"/>
  <c r="I37" i="16"/>
  <c r="L36" i="16"/>
  <c r="I36" i="16"/>
  <c r="L35" i="16"/>
  <c r="I35" i="16"/>
  <c r="L34" i="16"/>
  <c r="I34" i="16"/>
  <c r="L33" i="16"/>
  <c r="I33" i="16"/>
  <c r="L32" i="16"/>
  <c r="I32" i="16"/>
  <c r="L31" i="16"/>
  <c r="I31" i="16"/>
  <c r="L30" i="16"/>
  <c r="I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I18" i="16"/>
  <c r="L17" i="16"/>
  <c r="I17" i="16"/>
  <c r="L16" i="16"/>
  <c r="I16" i="16"/>
  <c r="L15" i="16"/>
  <c r="I15" i="16"/>
  <c r="L14" i="16"/>
  <c r="I14" i="16"/>
  <c r="L13" i="16"/>
  <c r="I13" i="16"/>
  <c r="L12" i="16"/>
  <c r="I12" i="16"/>
  <c r="L11" i="16"/>
  <c r="I11" i="16"/>
  <c r="L10" i="16"/>
  <c r="I10" i="16"/>
  <c r="L9" i="16"/>
  <c r="I9" i="16"/>
  <c r="L8" i="16"/>
  <c r="I8" i="16"/>
  <c r="L7" i="16"/>
  <c r="I7" i="16"/>
  <c r="L6" i="16"/>
  <c r="I6" i="16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I39" i="15"/>
  <c r="L38" i="15"/>
  <c r="I38" i="15"/>
  <c r="L37" i="15"/>
  <c r="I37" i="15"/>
  <c r="L36" i="15"/>
  <c r="I36" i="15"/>
  <c r="L35" i="15"/>
  <c r="I35" i="15"/>
  <c r="L34" i="15"/>
  <c r="I34" i="15"/>
  <c r="L33" i="15"/>
  <c r="I33" i="15"/>
  <c r="L32" i="15"/>
  <c r="I32" i="15"/>
  <c r="L31" i="15"/>
  <c r="I31" i="15"/>
  <c r="L30" i="15"/>
  <c r="I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I18" i="15"/>
  <c r="L17" i="15"/>
  <c r="I17" i="15"/>
  <c r="L16" i="15"/>
  <c r="I16" i="15"/>
  <c r="L15" i="15"/>
  <c r="I15" i="15"/>
  <c r="L14" i="15"/>
  <c r="I14" i="15"/>
  <c r="L13" i="15"/>
  <c r="I13" i="15"/>
  <c r="L12" i="15"/>
  <c r="I12" i="15"/>
  <c r="L11" i="15"/>
  <c r="I11" i="15"/>
  <c r="L10" i="15"/>
  <c r="I10" i="15"/>
  <c r="L9" i="15"/>
  <c r="I9" i="15"/>
  <c r="L8" i="15"/>
  <c r="I8" i="15"/>
  <c r="L7" i="15"/>
  <c r="I7" i="15"/>
  <c r="L6" i="15"/>
  <c r="I6" i="15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I39" i="14"/>
  <c r="L38" i="14"/>
  <c r="I38" i="14"/>
  <c r="L37" i="14"/>
  <c r="I37" i="14"/>
  <c r="L36" i="14"/>
  <c r="I36" i="14"/>
  <c r="L35" i="14"/>
  <c r="I35" i="14"/>
  <c r="L34" i="14"/>
  <c r="I34" i="14"/>
  <c r="L33" i="14"/>
  <c r="I33" i="14"/>
  <c r="L32" i="14"/>
  <c r="I32" i="14"/>
  <c r="L31" i="14"/>
  <c r="I31" i="14"/>
  <c r="L30" i="14"/>
  <c r="I30" i="14"/>
  <c r="L29" i="14"/>
  <c r="L28" i="14"/>
  <c r="L27" i="14"/>
  <c r="L26" i="14"/>
  <c r="L25" i="14"/>
  <c r="L24" i="14"/>
  <c r="L23" i="14"/>
  <c r="L22" i="14"/>
  <c r="L21" i="14"/>
  <c r="L20" i="14"/>
  <c r="L19" i="14"/>
  <c r="I19" i="14"/>
  <c r="L18" i="14"/>
  <c r="I18" i="14"/>
  <c r="L17" i="14"/>
  <c r="I17" i="14"/>
  <c r="L16" i="14"/>
  <c r="I16" i="14"/>
  <c r="L15" i="14"/>
  <c r="I15" i="14"/>
  <c r="L14" i="14"/>
  <c r="I14" i="14"/>
  <c r="L13" i="14"/>
  <c r="I13" i="14"/>
  <c r="L12" i="14"/>
  <c r="I12" i="14"/>
  <c r="L11" i="14"/>
  <c r="I11" i="14"/>
  <c r="L10" i="14"/>
  <c r="I10" i="14"/>
  <c r="L9" i="14"/>
  <c r="I9" i="14"/>
  <c r="L8" i="14"/>
  <c r="I8" i="14"/>
  <c r="L7" i="14"/>
  <c r="I7" i="14"/>
  <c r="L6" i="14"/>
  <c r="I6" i="14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I39" i="12"/>
  <c r="L38" i="12"/>
  <c r="I38" i="12"/>
  <c r="L37" i="12"/>
  <c r="I37" i="12"/>
  <c r="L36" i="12"/>
  <c r="I36" i="12"/>
  <c r="L35" i="12"/>
  <c r="L34" i="12"/>
  <c r="I34" i="12"/>
  <c r="L33" i="12"/>
  <c r="I33" i="12"/>
  <c r="L32" i="12"/>
  <c r="I32" i="12"/>
  <c r="L31" i="12"/>
  <c r="I31" i="12"/>
  <c r="L30" i="12"/>
  <c r="I30" i="12"/>
  <c r="L29" i="12"/>
  <c r="L28" i="12"/>
  <c r="L27" i="12"/>
  <c r="L26" i="12"/>
  <c r="L25" i="12"/>
  <c r="L24" i="12"/>
  <c r="L23" i="12"/>
  <c r="L22" i="12"/>
  <c r="L21" i="12"/>
  <c r="L20" i="12"/>
  <c r="L19" i="12"/>
  <c r="I19" i="12"/>
  <c r="L18" i="12"/>
  <c r="I18" i="12"/>
  <c r="L17" i="12"/>
  <c r="I17" i="12"/>
  <c r="L16" i="12"/>
  <c r="I16" i="12"/>
  <c r="L15" i="12"/>
  <c r="I15" i="12"/>
  <c r="L14" i="12"/>
  <c r="I14" i="12"/>
  <c r="L13" i="12"/>
  <c r="I13" i="12"/>
  <c r="L12" i="12"/>
  <c r="I12" i="12"/>
  <c r="L11" i="12"/>
  <c r="I11" i="12"/>
  <c r="L10" i="12"/>
  <c r="I10" i="12"/>
  <c r="L9" i="12"/>
  <c r="I9" i="12"/>
  <c r="L8" i="12"/>
  <c r="I8" i="12"/>
  <c r="L7" i="12"/>
  <c r="I7" i="12"/>
  <c r="L6" i="12"/>
  <c r="I6" i="12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I34" i="13"/>
  <c r="L33" i="13"/>
  <c r="I33" i="13"/>
  <c r="L32" i="13"/>
  <c r="I32" i="13"/>
  <c r="L31" i="13"/>
  <c r="I31" i="13"/>
  <c r="L30" i="13"/>
  <c r="I30" i="13"/>
  <c r="L29" i="13"/>
  <c r="L28" i="13"/>
  <c r="L27" i="13"/>
  <c r="L26" i="13"/>
  <c r="L25" i="13"/>
  <c r="L24" i="13"/>
  <c r="L23" i="13"/>
  <c r="I23" i="13"/>
  <c r="L22" i="13"/>
  <c r="I22" i="13"/>
  <c r="L21" i="13"/>
  <c r="I21" i="13"/>
  <c r="L20" i="13"/>
  <c r="I20" i="13"/>
  <c r="L19" i="13"/>
  <c r="I19" i="13"/>
  <c r="L18" i="13"/>
  <c r="I18" i="13"/>
  <c r="L17" i="13"/>
  <c r="I17" i="13"/>
  <c r="L16" i="13"/>
  <c r="I16" i="13"/>
  <c r="L15" i="13"/>
  <c r="I15" i="13"/>
  <c r="L14" i="13"/>
  <c r="I14" i="13"/>
  <c r="L13" i="13"/>
  <c r="I13" i="13"/>
  <c r="L12" i="13"/>
  <c r="I12" i="13"/>
  <c r="L11" i="13"/>
  <c r="I11" i="13"/>
  <c r="L10" i="13"/>
  <c r="I10" i="13"/>
  <c r="L9" i="13"/>
  <c r="I9" i="13"/>
  <c r="L8" i="13"/>
  <c r="I8" i="13"/>
  <c r="L7" i="13"/>
  <c r="I7" i="13"/>
  <c r="L6" i="13"/>
  <c r="I6" i="13"/>
</calcChain>
</file>

<file path=xl/sharedStrings.xml><?xml version="1.0" encoding="utf-8"?>
<sst xmlns="http://schemas.openxmlformats.org/spreadsheetml/2006/main" count="2420" uniqueCount="67">
  <si>
    <t>PT. LINKFORTUNE</t>
  </si>
  <si>
    <t>押出生產排程Jadwal Produksi Ekstrusi</t>
  </si>
  <si>
    <r>
      <rPr>
        <sz val="10"/>
        <color theme="1"/>
        <rFont val="Times New Roman"/>
        <charset val="134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charset val="134"/>
      </rPr>
      <t>___02__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charset val="134"/>
      </rPr>
      <t>__21__</t>
    </r>
    <r>
      <rPr>
        <sz val="10"/>
        <color theme="1"/>
        <rFont val="宋体"/>
        <charset val="134"/>
      </rPr>
      <t>日</t>
    </r>
  </si>
  <si>
    <t>機台 Mesin</t>
  </si>
  <si>
    <t>序號 No</t>
  </si>
  <si>
    <t>客戶           Cust</t>
  </si>
  <si>
    <t>訂單號               No Order</t>
  </si>
  <si>
    <t>制令號                 No JO</t>
  </si>
  <si>
    <t>機種                             Type</t>
  </si>
  <si>
    <t>颜色/长度         Warna / Panjang</t>
  </si>
  <si>
    <t>編碼                    Kode</t>
  </si>
  <si>
    <t>數量 Qty</t>
  </si>
  <si>
    <t>單位Unit</t>
  </si>
  <si>
    <t>EX7001</t>
  </si>
  <si>
    <t>MITSUMI</t>
  </si>
  <si>
    <t>MK83</t>
  </si>
  <si>
    <t>W03-25050003-Y</t>
  </si>
  <si>
    <t>PCS</t>
  </si>
  <si>
    <t>MONOPRICE</t>
  </si>
  <si>
    <t>28#*2C+24#*2C+AL+D+</t>
  </si>
  <si>
    <t>W03-25040033-Y</t>
  </si>
  <si>
    <t>W03-25040035-Y</t>
  </si>
  <si>
    <t>SONY</t>
  </si>
  <si>
    <t>W03-27601194-Y</t>
  </si>
  <si>
    <t>MM38 / MP98</t>
  </si>
  <si>
    <t>W03-00040033-Y</t>
  </si>
  <si>
    <t>MK09</t>
  </si>
  <si>
    <t>W03-00030005-Y</t>
  </si>
  <si>
    <t>W03-25040034-Y</t>
  </si>
  <si>
    <t>W03-25040028-Y</t>
  </si>
  <si>
    <t>EX5001</t>
  </si>
  <si>
    <t>AX88</t>
  </si>
  <si>
    <t>W03-71010061-Y</t>
  </si>
  <si>
    <t>MB50</t>
  </si>
  <si>
    <t>W03-71010064-Y</t>
  </si>
  <si>
    <t>28#*2C+28#*2C+AL+D+</t>
  </si>
  <si>
    <t>W03-25040039-Y</t>
  </si>
  <si>
    <t>W03-25040038-Y</t>
  </si>
  <si>
    <t>BL98</t>
  </si>
  <si>
    <t>W03-71010075-Y</t>
  </si>
  <si>
    <t>※ 如無特殊情況，請按須序生產Jika tidak ada keadaan produksi khusus, harap sesuai urutan pesanan</t>
  </si>
  <si>
    <t xml:space="preserve">保管期限：    □4年      □11年 保管部門     ：     制造部
LK409-213-070702                     A1版                          審核 Review     ：                           制表Pembuat：
</t>
  </si>
  <si>
    <r>
      <rPr>
        <sz val="10"/>
        <color theme="1"/>
        <rFont val="Times New Roman"/>
        <charset val="134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charset val="134"/>
      </rPr>
      <t>___02__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charset val="134"/>
      </rPr>
      <t>__22__</t>
    </r>
    <r>
      <rPr>
        <sz val="10"/>
        <color theme="1"/>
        <rFont val="宋体"/>
        <charset val="134"/>
      </rPr>
      <t>日</t>
    </r>
  </si>
  <si>
    <r>
      <rPr>
        <sz val="10"/>
        <color theme="1"/>
        <rFont val="Times New Roman"/>
        <charset val="134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charset val="134"/>
      </rPr>
      <t>___02__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charset val="134"/>
      </rPr>
      <t>__23__</t>
    </r>
    <r>
      <rPr>
        <sz val="10"/>
        <color theme="1"/>
        <rFont val="宋体"/>
        <charset val="134"/>
      </rPr>
      <t>日</t>
    </r>
  </si>
  <si>
    <r>
      <rPr>
        <sz val="10"/>
        <color theme="1"/>
        <rFont val="Times New Roman"/>
        <charset val="134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charset val="134"/>
      </rPr>
      <t>___02__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charset val="134"/>
      </rPr>
      <t>__24__</t>
    </r>
    <r>
      <rPr>
        <sz val="10"/>
        <color theme="1"/>
        <rFont val="宋体"/>
        <charset val="134"/>
      </rPr>
      <t>日</t>
    </r>
  </si>
  <si>
    <r>
      <rPr>
        <sz val="10"/>
        <color theme="1"/>
        <rFont val="Times New Roman"/>
        <charset val="134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charset val="134"/>
      </rPr>
      <t>___02__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charset val="134"/>
      </rPr>
      <t>__26__</t>
    </r>
    <r>
      <rPr>
        <sz val="10"/>
        <color theme="1"/>
        <rFont val="宋体"/>
        <charset val="134"/>
      </rPr>
      <t>日</t>
    </r>
  </si>
  <si>
    <r>
      <rPr>
        <sz val="10"/>
        <color theme="1"/>
        <rFont val="Times New Roman"/>
        <charset val="134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charset val="134"/>
      </rPr>
      <t>___02__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charset val="134"/>
      </rPr>
      <t>__27__</t>
    </r>
    <r>
      <rPr>
        <sz val="10"/>
        <color theme="1"/>
        <rFont val="宋体"/>
        <charset val="134"/>
      </rPr>
      <t>日</t>
    </r>
  </si>
  <si>
    <r>
      <rPr>
        <sz val="10"/>
        <color theme="1"/>
        <rFont val="Times New Roman"/>
        <charset val="134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charset val="134"/>
      </rPr>
      <t>___02__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charset val="134"/>
      </rPr>
      <t>__29__</t>
    </r>
    <r>
      <rPr>
        <sz val="10"/>
        <color theme="1"/>
        <rFont val="宋体"/>
        <charset val="134"/>
      </rPr>
      <t>日</t>
    </r>
  </si>
  <si>
    <r>
      <rPr>
        <sz val="10"/>
        <color theme="1"/>
        <rFont val="Times New Roman"/>
        <charset val="134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charset val="134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charset val="134"/>
      </rPr>
      <t>__01__</t>
    </r>
    <r>
      <rPr>
        <sz val="10"/>
        <color theme="1"/>
        <rFont val="宋体"/>
        <charset val="134"/>
      </rPr>
      <t>日</t>
    </r>
  </si>
  <si>
    <r>
      <rPr>
        <sz val="10"/>
        <color theme="1"/>
        <rFont val="Times New Roman"/>
        <charset val="134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charset val="134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charset val="134"/>
      </rPr>
      <t>__05__</t>
    </r>
    <r>
      <rPr>
        <sz val="10"/>
        <color theme="1"/>
        <rFont val="宋体"/>
        <charset val="134"/>
      </rPr>
      <t>日</t>
    </r>
  </si>
  <si>
    <t>AY01</t>
  </si>
  <si>
    <t>W03-71010060-Y</t>
  </si>
  <si>
    <r>
      <rPr>
        <sz val="10"/>
        <color theme="1"/>
        <rFont val="Times New Roman"/>
        <charset val="134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charset val="134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charset val="134"/>
      </rPr>
      <t>__07__</t>
    </r>
    <r>
      <rPr>
        <sz val="10"/>
        <color theme="1"/>
        <rFont val="宋体"/>
        <charset val="134"/>
      </rPr>
      <t>日</t>
    </r>
  </si>
  <si>
    <r>
      <rPr>
        <sz val="10"/>
        <color theme="1"/>
        <rFont val="Times New Roman"/>
        <charset val="134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charset val="134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charset val="134"/>
      </rPr>
      <t>__12__</t>
    </r>
    <r>
      <rPr>
        <sz val="10"/>
        <color theme="1"/>
        <rFont val="宋体"/>
        <charset val="134"/>
      </rPr>
      <t>日</t>
    </r>
  </si>
  <si>
    <r>
      <rPr>
        <sz val="10"/>
        <color theme="1"/>
        <rFont val="Times New Roman"/>
        <charset val="134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charset val="134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charset val="134"/>
      </rPr>
      <t>__13__</t>
    </r>
    <r>
      <rPr>
        <sz val="10"/>
        <color theme="1"/>
        <rFont val="宋体"/>
        <charset val="134"/>
      </rPr>
      <t>日</t>
    </r>
  </si>
  <si>
    <t>W03-25040037-Y</t>
  </si>
  <si>
    <r>
      <rPr>
        <sz val="10"/>
        <color theme="1"/>
        <rFont val="Times New Roman"/>
        <charset val="134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charset val="134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charset val="134"/>
      </rPr>
      <t>__14__</t>
    </r>
    <r>
      <rPr>
        <sz val="10"/>
        <color theme="1"/>
        <rFont val="宋体"/>
        <charset val="134"/>
      </rPr>
      <t>日</t>
    </r>
  </si>
  <si>
    <r>
      <rPr>
        <sz val="10"/>
        <color theme="1"/>
        <rFont val="Times New Roman"/>
        <charset val="134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charset val="134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charset val="134"/>
      </rPr>
      <t>__15__</t>
    </r>
    <r>
      <rPr>
        <sz val="10"/>
        <color theme="1"/>
        <rFont val="宋体"/>
        <charset val="134"/>
      </rPr>
      <t>日</t>
    </r>
  </si>
  <si>
    <r>
      <rPr>
        <sz val="10"/>
        <color theme="1"/>
        <rFont val="Times New Roman"/>
        <charset val="134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charset val="134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charset val="134"/>
      </rPr>
      <t>__18__</t>
    </r>
    <r>
      <rPr>
        <sz val="10"/>
        <color theme="1"/>
        <rFont val="宋体"/>
        <charset val="134"/>
      </rPr>
      <t>日</t>
    </r>
  </si>
  <si>
    <r>
      <rPr>
        <sz val="10"/>
        <color theme="1"/>
        <rFont val="Times New Roman"/>
        <charset val="134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charset val="134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charset val="134"/>
      </rPr>
      <t>__19__</t>
    </r>
    <r>
      <rPr>
        <sz val="10"/>
        <color theme="1"/>
        <rFont val="宋体"/>
        <charset val="134"/>
      </rPr>
      <t>日</t>
    </r>
  </si>
  <si>
    <r>
      <rPr>
        <sz val="10"/>
        <color theme="1"/>
        <rFont val="Times New Roman"/>
        <charset val="134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charset val="134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charset val="134"/>
      </rPr>
      <t>__20__</t>
    </r>
    <r>
      <rPr>
        <sz val="10"/>
        <color theme="1"/>
        <rFont val="宋体"/>
        <charset val="134"/>
      </rPr>
      <t>日</t>
    </r>
  </si>
  <si>
    <r>
      <rPr>
        <sz val="10"/>
        <color theme="1"/>
        <rFont val="Times New Roman"/>
        <charset val="134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charset val="134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charset val="134"/>
      </rPr>
      <t>__21__</t>
    </r>
    <r>
      <rPr>
        <sz val="10"/>
        <color theme="1"/>
        <rFont val="宋体"/>
        <charset val="134"/>
      </rPr>
      <t>日</t>
    </r>
  </si>
  <si>
    <r>
      <rPr>
        <sz val="10"/>
        <color theme="1"/>
        <rFont val="Times New Roman"/>
        <charset val="134"/>
      </rP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charset val="134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charset val="134"/>
      </rPr>
      <t>__22__</t>
    </r>
    <r>
      <rPr>
        <sz val="10"/>
        <color theme="1"/>
        <rFont val="宋体"/>
        <charset val="134"/>
      </rPr>
      <t>日</t>
    </r>
  </si>
  <si>
    <t>EX7501</t>
  </si>
  <si>
    <t>EX5070-01</t>
  </si>
  <si>
    <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charset val="134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charset val="134"/>
      </rPr>
      <t>__23__</t>
    </r>
    <r>
      <rPr>
        <sz val="10"/>
        <color theme="1"/>
        <rFont val="宋体"/>
        <charset val="134"/>
      </rPr>
      <t>日</t>
    </r>
  </si>
  <si>
    <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charset val="134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charset val="134"/>
      </rPr>
      <t>__25__</t>
    </r>
    <r>
      <rPr>
        <sz val="10"/>
        <color theme="1"/>
        <rFont val="宋体"/>
        <charset val="134"/>
      </rPr>
      <t>日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</si>
</sst>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&quot;L : &quot;#0.000"/>
  </numFmts>
  <fonts count="8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3"/>
      <color theme="1"/>
      <name val="Times New Roman"/>
      <charset val="134"/>
    </font>
    <font>
      <b/>
      <sz val="14"/>
      <color theme="1"/>
      <name val="Times New Roman"/>
      <charset val="134"/>
    </font>
    <font>
      <sz val="10"/>
      <color theme="1"/>
      <name val="Times New Roman"/>
      <charset val="134"/>
    </font>
    <font>
      <sz val="8"/>
      <color theme="1"/>
      <name val="Times New Roman"/>
      <charset val="134"/>
    </font>
    <font>
      <sz val="12"/>
      <color theme="1"/>
      <name val="Times New Roman"/>
      <charset val="134"/>
    </font>
    <font>
      <sz val="10"/>
      <color theme="1"/>
      <name val="宋体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68" fontId="4" fillId="0" borderId="2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8" fontId="4" fillId="0" borderId="1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0" fontId="1" fillId="0" borderId="4" xfId="0" applyFont="1" applyFill="1" applyBorder="1"/>
    <xf numFmtId="168" fontId="1" fillId="0" borderId="4" xfId="0" applyNumberFormat="1" applyFont="1" applyFill="1" applyBorder="1"/>
    <xf numFmtId="0" fontId="4" fillId="0" borderId="5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168" fontId="4" fillId="0" borderId="2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8" fontId="4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3" fontId="4" fillId="0" borderId="2" xfId="0" applyNumberFormat="1" applyFont="1" applyFill="1" applyBorder="1" applyAlignment="1">
      <alignment horizontal="center"/>
    </xf>
    <xf numFmtId="3" fontId="1" fillId="0" borderId="0" xfId="0" applyNumberFormat="1" applyFont="1"/>
    <xf numFmtId="3" fontId="4" fillId="0" borderId="1" xfId="0" applyNumberFormat="1" applyFont="1" applyFill="1" applyBorder="1" applyAlignment="1">
      <alignment horizontal="center"/>
    </xf>
    <xf numFmtId="3" fontId="1" fillId="0" borderId="4" xfId="0" applyNumberFormat="1" applyFont="1" applyFill="1" applyBorder="1"/>
    <xf numFmtId="3" fontId="4" fillId="0" borderId="1" xfId="0" applyNumberFormat="1" applyFont="1" applyFill="1" applyBorder="1" applyAlignment="1">
      <alignment horizontal="center" vertical="center" wrapText="1"/>
    </xf>
    <xf numFmtId="3" fontId="4" fillId="0" borderId="2" xfId="0" applyNumberFormat="1" applyFont="1" applyFill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4" xfId="0" applyFont="1" applyBorder="1"/>
    <xf numFmtId="168" fontId="1" fillId="0" borderId="4" xfId="0" applyNumberFormat="1" applyFont="1" applyBorder="1"/>
    <xf numFmtId="3" fontId="1" fillId="0" borderId="4" xfId="0" applyNumberFormat="1" applyFont="1" applyBorder="1"/>
    <xf numFmtId="168" fontId="1" fillId="0" borderId="1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F21" sqref="F21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3" width="9" style="1" hidden="1" customWidth="1"/>
    <col min="14" max="16384" width="9" style="1"/>
  </cols>
  <sheetData>
    <row r="1" spans="1:13" ht="18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25"/>
      <c r="L1" s="25"/>
      <c r="M1" s="25"/>
    </row>
    <row r="2" spans="1:13" ht="18.7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26"/>
      <c r="L2" s="26"/>
      <c r="M2" s="26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7" t="s">
        <v>2</v>
      </c>
      <c r="J4" s="2"/>
      <c r="K4" s="2"/>
      <c r="L4" s="2"/>
      <c r="M4" s="2"/>
    </row>
    <row r="5" spans="1:13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3">
      <c r="A6" s="45" t="s">
        <v>13</v>
      </c>
      <c r="B6" s="4">
        <v>1</v>
      </c>
      <c r="C6" s="18" t="s">
        <v>14</v>
      </c>
      <c r="D6" s="18">
        <v>20231120017</v>
      </c>
      <c r="E6" s="18">
        <v>20231109001</v>
      </c>
      <c r="F6" s="18" t="s">
        <v>15</v>
      </c>
      <c r="G6" s="19">
        <v>1.59</v>
      </c>
      <c r="H6" s="18" t="s">
        <v>16</v>
      </c>
      <c r="I6" s="34">
        <f>95877-10684-18480</f>
        <v>66713</v>
      </c>
      <c r="J6" s="4" t="s">
        <v>17</v>
      </c>
      <c r="L6" s="29">
        <f>I6*G6</f>
        <v>106073.67</v>
      </c>
    </row>
    <row r="7" spans="1:13">
      <c r="A7" s="45"/>
      <c r="B7" s="4">
        <v>2</v>
      </c>
      <c r="C7" s="7" t="s">
        <v>18</v>
      </c>
      <c r="D7" s="5"/>
      <c r="E7" s="5">
        <v>20240103031</v>
      </c>
      <c r="F7" s="8" t="s">
        <v>19</v>
      </c>
      <c r="G7" s="9">
        <v>1.82</v>
      </c>
      <c r="H7" s="5" t="s">
        <v>20</v>
      </c>
      <c r="I7" s="28">
        <f>17395-5050-997-8121</f>
        <v>3227</v>
      </c>
      <c r="J7" s="4" t="s">
        <v>17</v>
      </c>
      <c r="L7" s="29">
        <f t="shared" ref="L7:L53" si="0">I7*G7</f>
        <v>5873.14</v>
      </c>
    </row>
    <row r="8" spans="1:13">
      <c r="A8" s="45"/>
      <c r="B8" s="4">
        <v>3</v>
      </c>
      <c r="C8" s="37" t="s">
        <v>18</v>
      </c>
      <c r="D8" s="18"/>
      <c r="E8" s="18">
        <v>20240103032</v>
      </c>
      <c r="F8" s="18" t="s">
        <v>19</v>
      </c>
      <c r="G8" s="19">
        <v>4.55</v>
      </c>
      <c r="H8" s="18" t="s">
        <v>21</v>
      </c>
      <c r="I8" s="34">
        <f>9617-202-4169</f>
        <v>5246</v>
      </c>
      <c r="J8" s="4" t="s">
        <v>17</v>
      </c>
      <c r="L8" s="29">
        <f t="shared" si="0"/>
        <v>23869.3</v>
      </c>
    </row>
    <row r="9" spans="1:13">
      <c r="A9" s="45"/>
      <c r="B9" s="4">
        <v>4</v>
      </c>
      <c r="C9" s="20"/>
      <c r="D9" s="4"/>
      <c r="E9" s="4">
        <v>20240103033</v>
      </c>
      <c r="F9" s="4" t="s">
        <v>22</v>
      </c>
      <c r="G9" s="19">
        <v>1.4750000000000001</v>
      </c>
      <c r="H9" s="4" t="s">
        <v>23</v>
      </c>
      <c r="I9" s="35">
        <f>5000</f>
        <v>5000</v>
      </c>
      <c r="J9" s="4" t="s">
        <v>17</v>
      </c>
      <c r="L9" s="29">
        <f t="shared" si="0"/>
        <v>7375</v>
      </c>
    </row>
    <row r="10" spans="1:13">
      <c r="A10" s="45"/>
      <c r="B10" s="4">
        <v>5</v>
      </c>
      <c r="C10" s="18" t="s">
        <v>14</v>
      </c>
      <c r="D10" s="18"/>
      <c r="E10" s="18">
        <v>20240115001</v>
      </c>
      <c r="F10" s="18" t="s">
        <v>24</v>
      </c>
      <c r="G10" s="19">
        <v>1.2749999999999999</v>
      </c>
      <c r="H10" s="18" t="s">
        <v>25</v>
      </c>
      <c r="I10" s="34">
        <f>100000-8221</f>
        <v>91779</v>
      </c>
      <c r="J10" s="4" t="s">
        <v>17</v>
      </c>
      <c r="L10" s="29">
        <f t="shared" si="0"/>
        <v>117018.22500000001</v>
      </c>
    </row>
    <row r="11" spans="1:13">
      <c r="A11" s="45"/>
      <c r="B11" s="4">
        <v>6</v>
      </c>
      <c r="C11" s="18" t="s">
        <v>14</v>
      </c>
      <c r="D11" s="18"/>
      <c r="E11" s="18">
        <v>20240122002</v>
      </c>
      <c r="F11" s="18" t="s">
        <v>15</v>
      </c>
      <c r="G11" s="19">
        <v>1.59</v>
      </c>
      <c r="H11" s="18" t="s">
        <v>16</v>
      </c>
      <c r="I11" s="34">
        <f>50000</f>
        <v>50000</v>
      </c>
      <c r="J11" s="4" t="s">
        <v>17</v>
      </c>
      <c r="L11" s="29">
        <f t="shared" ref="L11:L26" si="1">I10*G10</f>
        <v>117018.22500000001</v>
      </c>
    </row>
    <row r="12" spans="1:13">
      <c r="A12" s="45"/>
      <c r="B12" s="4">
        <v>7</v>
      </c>
      <c r="C12" s="18" t="s">
        <v>14</v>
      </c>
      <c r="D12" s="8"/>
      <c r="E12" s="8">
        <v>20240122001</v>
      </c>
      <c r="F12" s="4" t="s">
        <v>26</v>
      </c>
      <c r="G12" s="19">
        <v>1.59</v>
      </c>
      <c r="H12" s="4" t="s">
        <v>27</v>
      </c>
      <c r="I12" s="30">
        <f>75000-2248-8437</f>
        <v>64315</v>
      </c>
      <c r="J12" s="4" t="s">
        <v>17</v>
      </c>
      <c r="L12" s="29">
        <f t="shared" si="1"/>
        <v>79500</v>
      </c>
    </row>
    <row r="13" spans="1:13">
      <c r="A13" s="45"/>
      <c r="B13" s="4">
        <v>8</v>
      </c>
      <c r="C13" s="7" t="s">
        <v>18</v>
      </c>
      <c r="D13" s="5"/>
      <c r="E13" s="5">
        <v>20240124002</v>
      </c>
      <c r="F13" s="8" t="s">
        <v>19</v>
      </c>
      <c r="G13" s="9">
        <v>1.82</v>
      </c>
      <c r="H13" s="5" t="s">
        <v>20</v>
      </c>
      <c r="I13" s="28">
        <f>10000</f>
        <v>10000</v>
      </c>
      <c r="J13" s="4" t="s">
        <v>17</v>
      </c>
      <c r="L13" s="29">
        <f t="shared" si="1"/>
        <v>102260.85</v>
      </c>
    </row>
    <row r="14" spans="1:13">
      <c r="A14" s="45"/>
      <c r="B14" s="4">
        <v>9</v>
      </c>
      <c r="C14" s="37" t="s">
        <v>18</v>
      </c>
      <c r="D14" s="18"/>
      <c r="E14" s="18">
        <v>20240124003</v>
      </c>
      <c r="F14" s="18" t="s">
        <v>19</v>
      </c>
      <c r="G14" s="19">
        <v>3.03</v>
      </c>
      <c r="H14" s="18" t="s">
        <v>28</v>
      </c>
      <c r="I14" s="34">
        <f>5000</f>
        <v>5000</v>
      </c>
      <c r="J14" s="4" t="s">
        <v>17</v>
      </c>
      <c r="L14" s="29">
        <f t="shared" si="1"/>
        <v>18200</v>
      </c>
    </row>
    <row r="15" spans="1:13">
      <c r="A15" s="45"/>
      <c r="B15" s="4">
        <v>10</v>
      </c>
      <c r="C15" s="20" t="s">
        <v>18</v>
      </c>
      <c r="D15" s="4"/>
      <c r="E15" s="4">
        <v>20240124006</v>
      </c>
      <c r="F15" s="4" t="s">
        <v>19</v>
      </c>
      <c r="G15" s="21">
        <v>4.55</v>
      </c>
      <c r="H15" s="4" t="s">
        <v>21</v>
      </c>
      <c r="I15" s="35">
        <f>5000</f>
        <v>5000</v>
      </c>
      <c r="J15" s="4" t="s">
        <v>17</v>
      </c>
      <c r="L15" s="29">
        <f t="shared" si="1"/>
        <v>15150</v>
      </c>
    </row>
    <row r="16" spans="1:13">
      <c r="A16" s="45"/>
      <c r="B16" s="4">
        <v>11</v>
      </c>
      <c r="C16" s="4" t="s">
        <v>14</v>
      </c>
      <c r="D16" s="4"/>
      <c r="E16" s="4">
        <v>20240202002</v>
      </c>
      <c r="F16" s="4" t="s">
        <v>15</v>
      </c>
      <c r="G16" s="21">
        <v>1.59</v>
      </c>
      <c r="H16" s="4" t="s">
        <v>16</v>
      </c>
      <c r="I16" s="35">
        <f>100000</f>
        <v>100000</v>
      </c>
      <c r="J16" s="4" t="s">
        <v>17</v>
      </c>
      <c r="L16" s="29">
        <f t="shared" si="1"/>
        <v>22750</v>
      </c>
    </row>
    <row r="17" spans="1:12">
      <c r="A17" s="45"/>
      <c r="B17" s="4">
        <v>12</v>
      </c>
      <c r="C17" s="18" t="s">
        <v>14</v>
      </c>
      <c r="D17" s="8"/>
      <c r="E17" s="8">
        <v>20240206022</v>
      </c>
      <c r="F17" s="4" t="s">
        <v>26</v>
      </c>
      <c r="G17" s="19">
        <v>1.59</v>
      </c>
      <c r="H17" s="4" t="s">
        <v>27</v>
      </c>
      <c r="I17" s="30">
        <f>30000</f>
        <v>30000</v>
      </c>
      <c r="J17" s="4" t="s">
        <v>17</v>
      </c>
      <c r="L17" s="29">
        <f t="shared" si="1"/>
        <v>159000</v>
      </c>
    </row>
    <row r="18" spans="1:12">
      <c r="A18" s="45"/>
      <c r="B18" s="4">
        <v>13</v>
      </c>
      <c r="C18" s="18" t="s">
        <v>14</v>
      </c>
      <c r="D18" s="18"/>
      <c r="E18" s="18">
        <v>20240207003</v>
      </c>
      <c r="F18" s="18" t="s">
        <v>15</v>
      </c>
      <c r="G18" s="19">
        <v>1.59</v>
      </c>
      <c r="H18" s="18" t="s">
        <v>16</v>
      </c>
      <c r="I18" s="34">
        <f>12400</f>
        <v>12400</v>
      </c>
      <c r="J18" s="4" t="s">
        <v>17</v>
      </c>
      <c r="L18" s="29">
        <f t="shared" si="1"/>
        <v>47700</v>
      </c>
    </row>
    <row r="19" spans="1:12">
      <c r="A19" s="45"/>
      <c r="B19" s="4">
        <v>14</v>
      </c>
      <c r="C19" s="18" t="s">
        <v>14</v>
      </c>
      <c r="D19" s="18"/>
      <c r="E19" s="18">
        <v>20240207004</v>
      </c>
      <c r="F19" s="18" t="s">
        <v>15</v>
      </c>
      <c r="G19" s="19">
        <v>1.59</v>
      </c>
      <c r="H19" s="18" t="s">
        <v>16</v>
      </c>
      <c r="I19" s="34">
        <f>40600</f>
        <v>40600</v>
      </c>
      <c r="J19" s="4" t="s">
        <v>17</v>
      </c>
      <c r="L19" s="29">
        <f t="shared" si="1"/>
        <v>19716</v>
      </c>
    </row>
    <row r="20" spans="1:12">
      <c r="A20" s="45"/>
      <c r="B20" s="4">
        <v>15</v>
      </c>
      <c r="C20" s="18" t="s">
        <v>14</v>
      </c>
      <c r="D20" s="18"/>
      <c r="E20" s="18">
        <v>20240207005</v>
      </c>
      <c r="F20" s="18" t="s">
        <v>24</v>
      </c>
      <c r="G20" s="19">
        <v>1.2749999999999999</v>
      </c>
      <c r="H20" s="18" t="s">
        <v>25</v>
      </c>
      <c r="I20" s="34">
        <f>130000</f>
        <v>130000</v>
      </c>
      <c r="J20" s="4" t="s">
        <v>17</v>
      </c>
      <c r="L20" s="29">
        <f t="shared" si="1"/>
        <v>64554</v>
      </c>
    </row>
    <row r="21" spans="1:12">
      <c r="A21" s="45"/>
      <c r="B21" s="4">
        <v>16</v>
      </c>
      <c r="C21" s="7" t="s">
        <v>18</v>
      </c>
      <c r="D21" s="5"/>
      <c r="E21" s="5">
        <v>20240207006</v>
      </c>
      <c r="F21" s="8" t="s">
        <v>19</v>
      </c>
      <c r="G21" s="9">
        <v>1.82</v>
      </c>
      <c r="H21" s="5" t="s">
        <v>20</v>
      </c>
      <c r="I21" s="28">
        <f>20200</f>
        <v>20200</v>
      </c>
      <c r="J21" s="4" t="s">
        <v>17</v>
      </c>
      <c r="L21" s="29">
        <f t="shared" si="1"/>
        <v>165750</v>
      </c>
    </row>
    <row r="22" spans="1:12">
      <c r="A22" s="45"/>
      <c r="B22" s="4">
        <v>17</v>
      </c>
      <c r="C22" s="37" t="s">
        <v>18</v>
      </c>
      <c r="D22" s="18"/>
      <c r="E22" s="18">
        <v>20240207007</v>
      </c>
      <c r="F22" s="18" t="s">
        <v>19</v>
      </c>
      <c r="G22" s="19">
        <v>3.03</v>
      </c>
      <c r="H22" s="18" t="s">
        <v>28</v>
      </c>
      <c r="I22" s="34">
        <f>11700</f>
        <v>11700</v>
      </c>
      <c r="J22" s="4" t="s">
        <v>17</v>
      </c>
      <c r="L22" s="29">
        <f t="shared" si="1"/>
        <v>36764</v>
      </c>
    </row>
    <row r="23" spans="1:12">
      <c r="A23" s="45"/>
      <c r="B23" s="4">
        <v>18</v>
      </c>
      <c r="C23" s="20" t="s">
        <v>18</v>
      </c>
      <c r="D23" s="4"/>
      <c r="E23" s="4">
        <v>20240207008</v>
      </c>
      <c r="F23" s="4" t="s">
        <v>19</v>
      </c>
      <c r="G23" s="21">
        <v>4.55</v>
      </c>
      <c r="H23" s="4" t="s">
        <v>21</v>
      </c>
      <c r="I23" s="35">
        <f>1600</f>
        <v>1600</v>
      </c>
      <c r="J23" s="4" t="s">
        <v>17</v>
      </c>
      <c r="L23" s="29">
        <f t="shared" si="1"/>
        <v>35451</v>
      </c>
    </row>
    <row r="24" spans="1:12">
      <c r="A24" s="45"/>
      <c r="B24" s="4">
        <v>19</v>
      </c>
      <c r="C24" s="20"/>
      <c r="D24" s="4"/>
      <c r="E24" s="4">
        <v>20240217007</v>
      </c>
      <c r="F24" s="4" t="s">
        <v>22</v>
      </c>
      <c r="G24" s="19">
        <v>1.4750000000000001</v>
      </c>
      <c r="H24" s="4" t="s">
        <v>23</v>
      </c>
      <c r="I24" s="35">
        <v>10000</v>
      </c>
      <c r="J24" s="4" t="s">
        <v>17</v>
      </c>
      <c r="L24" s="29">
        <f t="shared" si="1"/>
        <v>7280</v>
      </c>
    </row>
    <row r="25" spans="1:12">
      <c r="A25" s="45"/>
      <c r="B25" s="4">
        <v>20</v>
      </c>
      <c r="C25" s="10" t="s">
        <v>18</v>
      </c>
      <c r="D25" s="5"/>
      <c r="E25" s="18">
        <v>20240217008</v>
      </c>
      <c r="F25" s="5" t="s">
        <v>19</v>
      </c>
      <c r="G25" s="6">
        <v>1.82</v>
      </c>
      <c r="H25" s="5" t="s">
        <v>29</v>
      </c>
      <c r="I25" s="28">
        <v>10000</v>
      </c>
      <c r="J25" s="18" t="s">
        <v>17</v>
      </c>
      <c r="L25" s="29">
        <f t="shared" si="1"/>
        <v>14750</v>
      </c>
    </row>
    <row r="26" spans="1:12">
      <c r="A26" s="45"/>
      <c r="B26" s="4">
        <v>21</v>
      </c>
      <c r="C26" s="11"/>
      <c r="D26" s="11"/>
      <c r="E26" s="11"/>
      <c r="F26" s="11"/>
      <c r="G26" s="11"/>
      <c r="H26" s="11"/>
      <c r="I26" s="11"/>
      <c r="J26" s="11"/>
      <c r="L26" s="29">
        <f t="shared" si="1"/>
        <v>18200</v>
      </c>
    </row>
    <row r="27" spans="1:12">
      <c r="A27" s="45"/>
      <c r="B27" s="4">
        <v>22</v>
      </c>
      <c r="C27" s="4"/>
      <c r="D27" s="38"/>
      <c r="E27" s="38"/>
      <c r="F27" s="4"/>
      <c r="G27" s="21"/>
      <c r="H27" s="4"/>
      <c r="I27" s="32"/>
      <c r="J27" s="4"/>
      <c r="L27" s="29">
        <f t="shared" si="0"/>
        <v>0</v>
      </c>
    </row>
    <row r="28" spans="1:12">
      <c r="A28" s="45"/>
      <c r="B28" s="4">
        <v>23</v>
      </c>
      <c r="C28" s="4"/>
      <c r="D28" s="4"/>
      <c r="E28" s="4"/>
      <c r="F28" s="4"/>
      <c r="G28" s="21"/>
      <c r="H28" s="4"/>
      <c r="I28" s="35"/>
      <c r="J28" s="4"/>
      <c r="L28" s="29">
        <f t="shared" si="0"/>
        <v>0</v>
      </c>
    </row>
    <row r="29" spans="1:12">
      <c r="A29" s="46"/>
      <c r="B29" s="22">
        <v>24</v>
      </c>
      <c r="C29" s="39"/>
      <c r="D29" s="39"/>
      <c r="E29" s="39"/>
      <c r="F29" s="39"/>
      <c r="G29" s="40"/>
      <c r="H29" s="39"/>
      <c r="I29" s="41"/>
      <c r="J29" s="39"/>
      <c r="L29" s="29">
        <f t="shared" si="0"/>
        <v>0</v>
      </c>
    </row>
    <row r="30" spans="1:12">
      <c r="A30" s="47" t="s">
        <v>30</v>
      </c>
      <c r="B30" s="15">
        <v>1</v>
      </c>
      <c r="C30" s="4" t="s">
        <v>14</v>
      </c>
      <c r="D30" s="38"/>
      <c r="E30" s="38">
        <v>20240111008</v>
      </c>
      <c r="F30" s="4" t="s">
        <v>31</v>
      </c>
      <c r="G30" s="21">
        <v>1.56</v>
      </c>
      <c r="H30" s="4" t="s">
        <v>32</v>
      </c>
      <c r="I30" s="32">
        <f>40000-7223-6611</f>
        <v>26166</v>
      </c>
      <c r="J30" s="4" t="s">
        <v>17</v>
      </c>
      <c r="L30" s="29">
        <f t="shared" si="0"/>
        <v>40818.959999999999</v>
      </c>
    </row>
    <row r="31" spans="1:12">
      <c r="A31" s="48"/>
      <c r="B31" s="15">
        <v>2</v>
      </c>
      <c r="C31" s="4"/>
      <c r="D31" s="4"/>
      <c r="E31" s="4">
        <v>20240130001</v>
      </c>
      <c r="F31" s="4" t="s">
        <v>33</v>
      </c>
      <c r="G31" s="21">
        <v>1.5549999999999999</v>
      </c>
      <c r="H31" s="4" t="s">
        <v>34</v>
      </c>
      <c r="I31" s="35">
        <f>100000</f>
        <v>100000</v>
      </c>
      <c r="J31" s="4" t="s">
        <v>17</v>
      </c>
      <c r="L31" s="29">
        <f t="shared" si="0"/>
        <v>155500</v>
      </c>
    </row>
    <row r="32" spans="1:12">
      <c r="A32" s="48"/>
      <c r="B32" s="15">
        <v>3</v>
      </c>
      <c r="C32" s="4" t="s">
        <v>14</v>
      </c>
      <c r="D32" s="38"/>
      <c r="E32" s="38">
        <v>20240207011</v>
      </c>
      <c r="F32" s="4" t="s">
        <v>31</v>
      </c>
      <c r="G32" s="21">
        <v>1.56</v>
      </c>
      <c r="H32" s="4" t="s">
        <v>32</v>
      </c>
      <c r="I32" s="32">
        <f>15000</f>
        <v>15000</v>
      </c>
      <c r="J32" s="4" t="s">
        <v>17</v>
      </c>
      <c r="L32" s="29">
        <f t="shared" si="0"/>
        <v>23400</v>
      </c>
    </row>
    <row r="33" spans="1:12">
      <c r="A33" s="48"/>
      <c r="B33" s="15">
        <v>4</v>
      </c>
      <c r="C33" s="37" t="s">
        <v>18</v>
      </c>
      <c r="D33" s="18"/>
      <c r="E33" s="18">
        <v>20240124005</v>
      </c>
      <c r="F33" s="18" t="s">
        <v>35</v>
      </c>
      <c r="G33" s="19">
        <v>3.05</v>
      </c>
      <c r="H33" s="18" t="s">
        <v>36</v>
      </c>
      <c r="I33" s="34">
        <f>5000-941-3700</f>
        <v>359</v>
      </c>
      <c r="J33" s="4" t="s">
        <v>17</v>
      </c>
      <c r="L33" s="29">
        <f t="shared" si="0"/>
        <v>1094.95</v>
      </c>
    </row>
    <row r="34" spans="1:12">
      <c r="A34" s="48"/>
      <c r="B34" s="15">
        <v>5</v>
      </c>
      <c r="C34" s="37" t="s">
        <v>18</v>
      </c>
      <c r="D34" s="18"/>
      <c r="E34" s="18">
        <v>20240207009</v>
      </c>
      <c r="F34" s="18" t="s">
        <v>35</v>
      </c>
      <c r="G34" s="19">
        <v>1.83</v>
      </c>
      <c r="H34" s="18" t="s">
        <v>37</v>
      </c>
      <c r="I34" s="34">
        <f>11000</f>
        <v>11000</v>
      </c>
      <c r="J34" s="18" t="s">
        <v>17</v>
      </c>
      <c r="L34" s="29">
        <f t="shared" si="0"/>
        <v>20130</v>
      </c>
    </row>
    <row r="35" spans="1:12">
      <c r="A35" s="48"/>
      <c r="B35" s="15">
        <v>6</v>
      </c>
      <c r="C35" s="4"/>
      <c r="D35" s="4"/>
      <c r="E35" s="4">
        <v>20240213002</v>
      </c>
      <c r="F35" s="4" t="s">
        <v>38</v>
      </c>
      <c r="G35" s="21">
        <v>1.5249999999999999</v>
      </c>
      <c r="H35" s="4" t="s">
        <v>39</v>
      </c>
      <c r="I35" s="35">
        <v>20000</v>
      </c>
      <c r="J35" s="4" t="s">
        <v>17</v>
      </c>
      <c r="L35" s="29">
        <f t="shared" si="0"/>
        <v>30500</v>
      </c>
    </row>
    <row r="36" spans="1:12">
      <c r="A36" s="48"/>
      <c r="B36" s="15">
        <v>7</v>
      </c>
      <c r="C36" s="4"/>
      <c r="D36" s="38"/>
      <c r="E36" s="38"/>
      <c r="F36" s="4"/>
      <c r="G36" s="21"/>
      <c r="H36" s="4"/>
      <c r="I36" s="32"/>
      <c r="J36" s="4"/>
      <c r="L36" s="29">
        <f t="shared" si="0"/>
        <v>0</v>
      </c>
    </row>
    <row r="37" spans="1:12">
      <c r="A37" s="48"/>
      <c r="B37" s="15">
        <v>8</v>
      </c>
      <c r="C37" s="11"/>
      <c r="D37" s="11"/>
      <c r="E37" s="11"/>
      <c r="F37" s="11"/>
      <c r="G37" s="11"/>
      <c r="H37" s="11"/>
      <c r="I37" s="11"/>
      <c r="J37" s="11"/>
      <c r="L37" s="29">
        <f t="shared" si="0"/>
        <v>0</v>
      </c>
    </row>
    <row r="38" spans="1:12">
      <c r="A38" s="48"/>
      <c r="B38" s="15">
        <v>9</v>
      </c>
      <c r="C38" s="11"/>
      <c r="D38" s="11"/>
      <c r="E38" s="11"/>
      <c r="F38" s="11"/>
      <c r="G38" s="11"/>
      <c r="H38" s="11"/>
      <c r="I38" s="11"/>
      <c r="J38" s="11"/>
      <c r="L38" s="29">
        <f t="shared" si="0"/>
        <v>0</v>
      </c>
    </row>
    <row r="39" spans="1:12">
      <c r="A39" s="48"/>
      <c r="B39" s="15">
        <v>10</v>
      </c>
      <c r="C39" s="11"/>
      <c r="D39" s="11"/>
      <c r="E39" s="11"/>
      <c r="F39" s="11"/>
      <c r="G39" s="42"/>
      <c r="H39" s="11"/>
      <c r="I39" s="11"/>
      <c r="J39" s="11"/>
      <c r="L39" s="29">
        <f t="shared" si="0"/>
        <v>0</v>
      </c>
    </row>
    <row r="40" spans="1:12">
      <c r="A40" s="48"/>
      <c r="B40" s="15">
        <v>11</v>
      </c>
      <c r="C40" s="18"/>
      <c r="D40" s="8"/>
      <c r="E40" s="8"/>
      <c r="F40" s="4"/>
      <c r="G40" s="19"/>
      <c r="H40" s="4"/>
      <c r="I40" s="30"/>
      <c r="J40" s="4"/>
      <c r="L40" s="29">
        <f t="shared" si="0"/>
        <v>0</v>
      </c>
    </row>
    <row r="41" spans="1:12">
      <c r="A41" s="48"/>
      <c r="B41" s="15">
        <v>12</v>
      </c>
      <c r="C41" s="4"/>
      <c r="D41" s="4"/>
      <c r="E41" s="4"/>
      <c r="F41" s="4"/>
      <c r="G41" s="21"/>
      <c r="H41" s="4"/>
      <c r="I41" s="35"/>
      <c r="J41" s="4"/>
      <c r="L41" s="29">
        <f t="shared" si="0"/>
        <v>0</v>
      </c>
    </row>
    <row r="42" spans="1:12">
      <c r="A42" s="48"/>
      <c r="B42" s="15">
        <v>13</v>
      </c>
      <c r="C42" s="18"/>
      <c r="D42" s="8"/>
      <c r="E42" s="8"/>
      <c r="F42" s="4"/>
      <c r="G42" s="19"/>
      <c r="H42" s="4"/>
      <c r="I42" s="30"/>
      <c r="J42" s="4"/>
      <c r="L42" s="29">
        <f t="shared" si="0"/>
        <v>0</v>
      </c>
    </row>
    <row r="43" spans="1:12">
      <c r="A43" s="48"/>
      <c r="B43" s="15">
        <v>14</v>
      </c>
      <c r="C43" s="18"/>
      <c r="D43" s="18"/>
      <c r="E43" s="18"/>
      <c r="F43" s="18"/>
      <c r="G43" s="19"/>
      <c r="H43" s="18"/>
      <c r="I43" s="34"/>
      <c r="J43" s="4"/>
      <c r="L43" s="29">
        <f t="shared" si="0"/>
        <v>0</v>
      </c>
    </row>
    <row r="44" spans="1:12">
      <c r="A44" s="48"/>
      <c r="B44" s="15">
        <v>15</v>
      </c>
      <c r="C44" s="18"/>
      <c r="D44" s="18"/>
      <c r="E44" s="18"/>
      <c r="F44" s="18"/>
      <c r="G44" s="19"/>
      <c r="H44" s="18"/>
      <c r="I44" s="34"/>
      <c r="J44" s="4"/>
      <c r="L44" s="29">
        <f t="shared" si="0"/>
        <v>0</v>
      </c>
    </row>
    <row r="45" spans="1:12">
      <c r="A45" s="48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0"/>
        <v>0</v>
      </c>
    </row>
    <row r="46" spans="1:12">
      <c r="A46" s="48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0"/>
        <v>0</v>
      </c>
    </row>
    <row r="47" spans="1:12">
      <c r="A47" s="48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0"/>
        <v>0</v>
      </c>
    </row>
    <row r="48" spans="1:12">
      <c r="A48" s="48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0"/>
        <v>0</v>
      </c>
    </row>
    <row r="49" spans="1:12">
      <c r="A49" s="48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0"/>
        <v>0</v>
      </c>
    </row>
    <row r="50" spans="1:12">
      <c r="A50" s="48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0"/>
        <v>0</v>
      </c>
    </row>
    <row r="51" spans="1:12">
      <c r="A51" s="48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0"/>
        <v>0</v>
      </c>
    </row>
    <row r="52" spans="1:12">
      <c r="A52" s="48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0"/>
        <v>0</v>
      </c>
    </row>
    <row r="53" spans="1:12">
      <c r="A53" s="49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0"/>
        <v>0</v>
      </c>
    </row>
    <row r="54" spans="1:12">
      <c r="A54" s="52" t="s">
        <v>40</v>
      </c>
      <c r="B54" s="53"/>
      <c r="C54" s="53"/>
      <c r="D54" s="53"/>
      <c r="E54" s="53"/>
      <c r="F54" s="53"/>
      <c r="G54" s="53"/>
      <c r="H54" s="53"/>
      <c r="I54" s="53"/>
      <c r="J54" s="54"/>
    </row>
    <row r="55" spans="1:12">
      <c r="A55" s="55"/>
      <c r="B55" s="56"/>
      <c r="C55" s="56"/>
      <c r="D55" s="56"/>
      <c r="E55" s="56"/>
      <c r="F55" s="56"/>
      <c r="G55" s="56"/>
      <c r="H55" s="56"/>
      <c r="I55" s="56"/>
      <c r="J55" s="57"/>
    </row>
    <row r="56" spans="1:12">
      <c r="A56" s="50" t="s">
        <v>41</v>
      </c>
      <c r="B56" s="50"/>
      <c r="C56" s="50"/>
      <c r="D56" s="50"/>
      <c r="E56" s="50"/>
      <c r="F56" s="50"/>
      <c r="G56" s="50"/>
      <c r="H56" s="50"/>
      <c r="I56" s="50"/>
      <c r="J56" s="50"/>
    </row>
    <row r="57" spans="1:12">
      <c r="A57" s="51"/>
      <c r="B57" s="51"/>
      <c r="C57" s="51"/>
      <c r="D57" s="51"/>
      <c r="E57" s="51"/>
      <c r="F57" s="51"/>
      <c r="G57" s="51"/>
      <c r="H57" s="51"/>
      <c r="I57" s="51"/>
      <c r="J57" s="51"/>
    </row>
    <row r="58" spans="1:12">
      <c r="A58" s="51"/>
      <c r="B58" s="51"/>
      <c r="C58" s="51"/>
      <c r="D58" s="51"/>
      <c r="E58" s="51"/>
      <c r="F58" s="51"/>
      <c r="G58" s="51"/>
      <c r="H58" s="51"/>
      <c r="I58" s="51"/>
      <c r="J58" s="51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K12" sqref="K12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25"/>
      <c r="L1" s="25"/>
      <c r="M1" s="25"/>
    </row>
    <row r="2" spans="1:13" ht="18.7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26"/>
      <c r="L2" s="26"/>
      <c r="M2" s="26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7" t="s">
        <v>52</v>
      </c>
      <c r="J4" s="2"/>
      <c r="K4" s="2"/>
      <c r="L4" s="2"/>
      <c r="M4" s="2"/>
    </row>
    <row r="5" spans="1:13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3">
      <c r="A6" s="45" t="s">
        <v>13</v>
      </c>
      <c r="B6" s="4">
        <v>1</v>
      </c>
      <c r="C6" s="10" t="s">
        <v>18</v>
      </c>
      <c r="D6" s="5"/>
      <c r="E6" s="5">
        <v>20240103032</v>
      </c>
      <c r="F6" s="5" t="s">
        <v>19</v>
      </c>
      <c r="G6" s="6">
        <v>4.55</v>
      </c>
      <c r="H6" s="5" t="s">
        <v>21</v>
      </c>
      <c r="I6" s="28">
        <f>9617-202-4169-2950</f>
        <v>2296</v>
      </c>
      <c r="J6" s="8" t="s">
        <v>17</v>
      </c>
      <c r="L6" s="29" t="e">
        <f>#REF!*#REF!</f>
        <v>#REF!</v>
      </c>
    </row>
    <row r="7" spans="1:13">
      <c r="A7" s="45"/>
      <c r="B7" s="4">
        <v>2</v>
      </c>
      <c r="C7" s="7"/>
      <c r="D7" s="8"/>
      <c r="E7" s="8">
        <v>20240103033</v>
      </c>
      <c r="F7" s="8" t="s">
        <v>22</v>
      </c>
      <c r="G7" s="6">
        <v>1.4750000000000001</v>
      </c>
      <c r="H7" s="8" t="s">
        <v>23</v>
      </c>
      <c r="I7" s="30">
        <f>5000</f>
        <v>5000</v>
      </c>
      <c r="J7" s="8" t="s">
        <v>17</v>
      </c>
      <c r="L7" s="29">
        <f t="shared" ref="L7:L8" si="0">I6*G6</f>
        <v>10446.799999999999</v>
      </c>
    </row>
    <row r="8" spans="1:13">
      <c r="A8" s="45"/>
      <c r="B8" s="4">
        <v>3</v>
      </c>
      <c r="C8" s="10" t="s">
        <v>18</v>
      </c>
      <c r="D8" s="5"/>
      <c r="E8" s="5">
        <v>20240124003</v>
      </c>
      <c r="F8" s="5" t="s">
        <v>19</v>
      </c>
      <c r="G8" s="6">
        <v>3.03</v>
      </c>
      <c r="H8" s="5" t="s">
        <v>28</v>
      </c>
      <c r="I8" s="28">
        <f>5000-3250</f>
        <v>1750</v>
      </c>
      <c r="J8" s="8" t="s">
        <v>17</v>
      </c>
      <c r="L8" s="29">
        <f t="shared" si="0"/>
        <v>7375</v>
      </c>
    </row>
    <row r="9" spans="1:13">
      <c r="A9" s="45"/>
      <c r="B9" s="4">
        <v>4</v>
      </c>
      <c r="C9" s="7" t="s">
        <v>18</v>
      </c>
      <c r="D9" s="8"/>
      <c r="E9" s="8">
        <v>20240124006</v>
      </c>
      <c r="F9" s="8" t="s">
        <v>19</v>
      </c>
      <c r="G9" s="9">
        <v>4.55</v>
      </c>
      <c r="H9" s="8" t="s">
        <v>21</v>
      </c>
      <c r="I9" s="30">
        <f>5000</f>
        <v>5000</v>
      </c>
      <c r="J9" s="8" t="s">
        <v>17</v>
      </c>
      <c r="L9" s="29" t="e">
        <f>#REF!*#REF!</f>
        <v>#REF!</v>
      </c>
    </row>
    <row r="10" spans="1:13">
      <c r="A10" s="45"/>
      <c r="B10" s="4">
        <v>5</v>
      </c>
      <c r="C10" s="8" t="s">
        <v>14</v>
      </c>
      <c r="D10" s="8"/>
      <c r="E10" s="8">
        <v>20240202002</v>
      </c>
      <c r="F10" s="8" t="s">
        <v>15</v>
      </c>
      <c r="G10" s="9">
        <v>1.59</v>
      </c>
      <c r="H10" s="8" t="s">
        <v>16</v>
      </c>
      <c r="I10" s="30">
        <f>100000-7833</f>
        <v>92167</v>
      </c>
      <c r="J10" s="8" t="s">
        <v>17</v>
      </c>
      <c r="L10" s="29" t="e">
        <f>#REF!*#REF!</f>
        <v>#REF!</v>
      </c>
    </row>
    <row r="11" spans="1:13">
      <c r="A11" s="45"/>
      <c r="B11" s="4">
        <v>6</v>
      </c>
      <c r="C11" s="5" t="s">
        <v>14</v>
      </c>
      <c r="D11" s="5"/>
      <c r="E11" s="5">
        <v>20240207003</v>
      </c>
      <c r="F11" s="5" t="s">
        <v>15</v>
      </c>
      <c r="G11" s="6">
        <v>1.59</v>
      </c>
      <c r="H11" s="5" t="s">
        <v>16</v>
      </c>
      <c r="I11" s="28">
        <f>12400</f>
        <v>12400</v>
      </c>
      <c r="J11" s="8" t="s">
        <v>17</v>
      </c>
      <c r="L11" s="29">
        <f t="shared" ref="L11:L19" si="1">I8*G8</f>
        <v>5302.5</v>
      </c>
    </row>
    <row r="12" spans="1:13">
      <c r="A12" s="45"/>
      <c r="B12" s="4">
        <v>7</v>
      </c>
      <c r="C12" s="5" t="s">
        <v>14</v>
      </c>
      <c r="D12" s="5"/>
      <c r="E12" s="5">
        <v>20240207004</v>
      </c>
      <c r="F12" s="5" t="s">
        <v>15</v>
      </c>
      <c r="G12" s="6">
        <v>1.59</v>
      </c>
      <c r="H12" s="5" t="s">
        <v>16</v>
      </c>
      <c r="I12" s="28">
        <f>40600</f>
        <v>40600</v>
      </c>
      <c r="J12" s="8" t="s">
        <v>17</v>
      </c>
      <c r="L12" s="29">
        <f t="shared" si="1"/>
        <v>22750</v>
      </c>
    </row>
    <row r="13" spans="1:13">
      <c r="A13" s="45"/>
      <c r="B13" s="4">
        <v>8</v>
      </c>
      <c r="C13" s="7" t="s">
        <v>18</v>
      </c>
      <c r="D13" s="5"/>
      <c r="E13" s="5">
        <v>20240207006</v>
      </c>
      <c r="F13" s="8" t="s">
        <v>19</v>
      </c>
      <c r="G13" s="9">
        <v>1.82</v>
      </c>
      <c r="H13" s="5" t="s">
        <v>20</v>
      </c>
      <c r="I13" s="28">
        <f>20200-338</f>
        <v>19862</v>
      </c>
      <c r="J13" s="8" t="s">
        <v>17</v>
      </c>
      <c r="L13" s="29">
        <f t="shared" si="1"/>
        <v>146545.53</v>
      </c>
    </row>
    <row r="14" spans="1:13">
      <c r="A14" s="45"/>
      <c r="B14" s="4">
        <v>9</v>
      </c>
      <c r="C14" s="10" t="s">
        <v>18</v>
      </c>
      <c r="D14" s="5"/>
      <c r="E14" s="5">
        <v>20240207007</v>
      </c>
      <c r="F14" s="5" t="s">
        <v>19</v>
      </c>
      <c r="G14" s="6">
        <v>3.03</v>
      </c>
      <c r="H14" s="5" t="s">
        <v>28</v>
      </c>
      <c r="I14" s="28">
        <f>11700</f>
        <v>11700</v>
      </c>
      <c r="J14" s="8" t="s">
        <v>17</v>
      </c>
      <c r="L14" s="29">
        <f t="shared" si="1"/>
        <v>19716</v>
      </c>
    </row>
    <row r="15" spans="1:13">
      <c r="A15" s="45"/>
      <c r="B15" s="4">
        <v>10</v>
      </c>
      <c r="C15" s="7" t="s">
        <v>18</v>
      </c>
      <c r="D15" s="8"/>
      <c r="E15" s="8">
        <v>20240207008</v>
      </c>
      <c r="F15" s="8" t="s">
        <v>19</v>
      </c>
      <c r="G15" s="9">
        <v>4.55</v>
      </c>
      <c r="H15" s="8" t="s">
        <v>21</v>
      </c>
      <c r="I15" s="30">
        <f>1600</f>
        <v>1600</v>
      </c>
      <c r="J15" s="8" t="s">
        <v>17</v>
      </c>
      <c r="L15" s="29">
        <f t="shared" si="1"/>
        <v>64554</v>
      </c>
    </row>
    <row r="16" spans="1:13">
      <c r="A16" s="45"/>
      <c r="B16" s="4">
        <v>11</v>
      </c>
      <c r="C16" s="7"/>
      <c r="D16" s="8"/>
      <c r="E16" s="8">
        <v>20240217007</v>
      </c>
      <c r="F16" s="8" t="s">
        <v>22</v>
      </c>
      <c r="G16" s="9">
        <v>1.4750000000000001</v>
      </c>
      <c r="H16" s="8" t="s">
        <v>23</v>
      </c>
      <c r="I16" s="30">
        <v>10000</v>
      </c>
      <c r="J16" s="8" t="s">
        <v>17</v>
      </c>
      <c r="L16" s="29">
        <f t="shared" si="1"/>
        <v>36148.839999999997</v>
      </c>
    </row>
    <row r="17" spans="1:12">
      <c r="A17" s="45"/>
      <c r="B17" s="4">
        <v>12</v>
      </c>
      <c r="C17" s="10" t="s">
        <v>18</v>
      </c>
      <c r="D17" s="5"/>
      <c r="E17" s="5">
        <v>20240207009</v>
      </c>
      <c r="F17" s="5" t="s">
        <v>35</v>
      </c>
      <c r="G17" s="6">
        <v>1.83</v>
      </c>
      <c r="H17" s="5" t="s">
        <v>37</v>
      </c>
      <c r="I17" s="28">
        <f>11000-2752</f>
        <v>8248</v>
      </c>
      <c r="J17" s="5" t="s">
        <v>17</v>
      </c>
      <c r="L17" s="29">
        <f t="shared" si="1"/>
        <v>35451</v>
      </c>
    </row>
    <row r="18" spans="1:12">
      <c r="A18" s="45"/>
      <c r="B18" s="4">
        <v>13</v>
      </c>
      <c r="C18" s="5" t="s">
        <v>14</v>
      </c>
      <c r="D18" s="5"/>
      <c r="E18" s="5">
        <v>20240301004</v>
      </c>
      <c r="F18" s="5" t="s">
        <v>15</v>
      </c>
      <c r="G18" s="6">
        <v>1.59</v>
      </c>
      <c r="H18" s="5" t="s">
        <v>16</v>
      </c>
      <c r="I18" s="28">
        <v>114000</v>
      </c>
      <c r="J18" s="8" t="s">
        <v>17</v>
      </c>
      <c r="L18" s="29">
        <f t="shared" si="1"/>
        <v>7280</v>
      </c>
    </row>
    <row r="19" spans="1:12">
      <c r="A19" s="45"/>
      <c r="B19" s="4">
        <v>14</v>
      </c>
      <c r="C19" s="5"/>
      <c r="D19" s="5"/>
      <c r="E19" s="5">
        <v>20240301005</v>
      </c>
      <c r="F19" s="5" t="s">
        <v>38</v>
      </c>
      <c r="G19" s="6">
        <v>1.5249999999999999</v>
      </c>
      <c r="H19" s="5" t="s">
        <v>39</v>
      </c>
      <c r="I19" s="28">
        <v>66000</v>
      </c>
      <c r="J19" s="5" t="s">
        <v>17</v>
      </c>
      <c r="L19" s="29">
        <f t="shared" si="1"/>
        <v>14750</v>
      </c>
    </row>
    <row r="20" spans="1:12">
      <c r="A20" s="45"/>
      <c r="B20" s="4">
        <v>15</v>
      </c>
      <c r="C20" s="11"/>
      <c r="D20" s="11"/>
      <c r="E20" s="11"/>
      <c r="F20" s="11"/>
      <c r="G20" s="11"/>
      <c r="H20" s="11"/>
      <c r="I20" s="11"/>
      <c r="J20" s="11"/>
      <c r="L20" s="29" t="e">
        <f>#REF!*#REF!</f>
        <v>#REF!</v>
      </c>
    </row>
    <row r="21" spans="1:12">
      <c r="A21" s="45"/>
      <c r="B21" s="4">
        <v>16</v>
      </c>
      <c r="C21" s="11"/>
      <c r="D21" s="11"/>
      <c r="E21" s="11"/>
      <c r="F21" s="11"/>
      <c r="G21" s="11"/>
      <c r="H21" s="11"/>
      <c r="I21" s="11"/>
      <c r="J21" s="11"/>
      <c r="L21" s="29" t="e">
        <f>#REF!*#REF!</f>
        <v>#REF!</v>
      </c>
    </row>
    <row r="22" spans="1:12">
      <c r="A22" s="45"/>
      <c r="B22" s="4">
        <v>17</v>
      </c>
      <c r="C22" s="11"/>
      <c r="D22" s="11"/>
      <c r="E22" s="11"/>
      <c r="F22" s="11"/>
      <c r="G22" s="11"/>
      <c r="H22" s="11"/>
      <c r="I22" s="11"/>
      <c r="J22" s="11"/>
      <c r="L22" s="29">
        <f>I19*G19</f>
        <v>100650</v>
      </c>
    </row>
    <row r="23" spans="1:12">
      <c r="A23" s="45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ref="L23:L53" si="2">I23*G23</f>
        <v>0</v>
      </c>
    </row>
    <row r="24" spans="1:12">
      <c r="A24" s="45"/>
      <c r="B24" s="4">
        <v>19</v>
      </c>
      <c r="C24" s="12"/>
      <c r="D24" s="12"/>
      <c r="E24" s="12"/>
      <c r="F24" s="12"/>
      <c r="G24" s="12"/>
      <c r="H24" s="12"/>
      <c r="I24" s="12"/>
      <c r="J24" s="12"/>
      <c r="L24" s="29">
        <f t="shared" si="2"/>
        <v>0</v>
      </c>
    </row>
    <row r="25" spans="1:12">
      <c r="A25" s="45"/>
      <c r="B25" s="4">
        <v>20</v>
      </c>
      <c r="C25" s="12"/>
      <c r="D25" s="12"/>
      <c r="E25" s="12"/>
      <c r="F25" s="12"/>
      <c r="G25" s="12"/>
      <c r="H25" s="12"/>
      <c r="I25" s="12"/>
      <c r="J25" s="12"/>
      <c r="L25" s="29">
        <f t="shared" si="2"/>
        <v>0</v>
      </c>
    </row>
    <row r="26" spans="1:12">
      <c r="A26" s="45"/>
      <c r="B26" s="4">
        <v>21</v>
      </c>
      <c r="C26" s="12"/>
      <c r="D26" s="12"/>
      <c r="E26" s="12"/>
      <c r="F26" s="12"/>
      <c r="G26" s="12"/>
      <c r="H26" s="12"/>
      <c r="I26" s="12"/>
      <c r="J26" s="12"/>
      <c r="L26" s="29">
        <f t="shared" si="2"/>
        <v>0</v>
      </c>
    </row>
    <row r="27" spans="1:12">
      <c r="A27" s="45"/>
      <c r="B27" s="4">
        <v>22</v>
      </c>
      <c r="C27" s="8"/>
      <c r="D27" s="16"/>
      <c r="E27" s="16"/>
      <c r="F27" s="8"/>
      <c r="G27" s="9"/>
      <c r="H27" s="8"/>
      <c r="I27" s="32"/>
      <c r="J27" s="8"/>
      <c r="L27" s="29">
        <f t="shared" si="2"/>
        <v>0</v>
      </c>
    </row>
    <row r="28" spans="1:12">
      <c r="A28" s="45"/>
      <c r="B28" s="4">
        <v>23</v>
      </c>
      <c r="C28" s="8"/>
      <c r="D28" s="8"/>
      <c r="E28" s="8"/>
      <c r="F28" s="8"/>
      <c r="G28" s="9"/>
      <c r="H28" s="8"/>
      <c r="I28" s="30"/>
      <c r="J28" s="8"/>
      <c r="L28" s="29">
        <f t="shared" si="2"/>
        <v>0</v>
      </c>
    </row>
    <row r="29" spans="1:12">
      <c r="A29" s="46"/>
      <c r="B29" s="22">
        <v>24</v>
      </c>
      <c r="C29" s="13"/>
      <c r="D29" s="13"/>
      <c r="E29" s="13"/>
      <c r="F29" s="13"/>
      <c r="G29" s="14"/>
      <c r="H29" s="13"/>
      <c r="I29" s="31"/>
      <c r="J29" s="13"/>
      <c r="L29" s="29">
        <f t="shared" si="2"/>
        <v>0</v>
      </c>
    </row>
    <row r="30" spans="1:12">
      <c r="A30" s="47" t="s">
        <v>30</v>
      </c>
      <c r="B30" s="15">
        <v>1</v>
      </c>
      <c r="C30" s="8"/>
      <c r="D30" s="8"/>
      <c r="E30" s="8">
        <v>20240130001</v>
      </c>
      <c r="F30" s="8" t="s">
        <v>33</v>
      </c>
      <c r="G30" s="9">
        <v>1.5549999999999999</v>
      </c>
      <c r="H30" s="8" t="s">
        <v>34</v>
      </c>
      <c r="I30" s="30">
        <f>100000-13269</f>
        <v>86731</v>
      </c>
      <c r="J30" s="8" t="s">
        <v>17</v>
      </c>
      <c r="L30" s="29" t="e">
        <f>#REF!*#REF!</f>
        <v>#REF!</v>
      </c>
    </row>
    <row r="31" spans="1:12">
      <c r="A31" s="48"/>
      <c r="B31" s="15">
        <v>2</v>
      </c>
      <c r="C31" s="8" t="s">
        <v>14</v>
      </c>
      <c r="D31" s="16"/>
      <c r="E31" s="16">
        <v>20240207011</v>
      </c>
      <c r="F31" s="8" t="s">
        <v>31</v>
      </c>
      <c r="G31" s="9">
        <v>1.56</v>
      </c>
      <c r="H31" s="8" t="s">
        <v>32</v>
      </c>
      <c r="I31" s="32">
        <f>15000-3668</f>
        <v>11332</v>
      </c>
      <c r="J31" s="8" t="s">
        <v>17</v>
      </c>
      <c r="L31" s="29">
        <f>I30*G30</f>
        <v>134866.70499999999</v>
      </c>
    </row>
    <row r="32" spans="1:12">
      <c r="A32" s="48"/>
      <c r="B32" s="15">
        <v>3</v>
      </c>
      <c r="C32" s="8"/>
      <c r="D32" s="8"/>
      <c r="E32" s="8">
        <v>20240213002</v>
      </c>
      <c r="F32" s="8" t="s">
        <v>38</v>
      </c>
      <c r="G32" s="9">
        <v>1.5249999999999999</v>
      </c>
      <c r="H32" s="8" t="s">
        <v>39</v>
      </c>
      <c r="I32" s="30">
        <f>20000-18959</f>
        <v>1041</v>
      </c>
      <c r="J32" s="8" t="s">
        <v>17</v>
      </c>
      <c r="L32" s="29">
        <f>I31*G31</f>
        <v>17677.919999999998</v>
      </c>
    </row>
    <row r="33" spans="1:12">
      <c r="A33" s="48"/>
      <c r="B33" s="15">
        <v>4</v>
      </c>
      <c r="C33" s="5" t="s">
        <v>14</v>
      </c>
      <c r="D33" s="8"/>
      <c r="E33" s="8">
        <v>20240122001</v>
      </c>
      <c r="F33" s="8" t="s">
        <v>26</v>
      </c>
      <c r="G33" s="6">
        <v>1.59</v>
      </c>
      <c r="H33" s="8" t="s">
        <v>27</v>
      </c>
      <c r="I33" s="30">
        <f>75000-2248-8437-16880-23000</f>
        <v>24435</v>
      </c>
      <c r="J33" s="8" t="s">
        <v>17</v>
      </c>
      <c r="L33" s="29" t="e">
        <f>#REF!*#REF!</f>
        <v>#REF!</v>
      </c>
    </row>
    <row r="34" spans="1:12">
      <c r="A34" s="48"/>
      <c r="B34" s="15">
        <v>5</v>
      </c>
      <c r="C34" s="5" t="s">
        <v>14</v>
      </c>
      <c r="D34" s="8"/>
      <c r="E34" s="8">
        <v>20240206022</v>
      </c>
      <c r="F34" s="8" t="s">
        <v>26</v>
      </c>
      <c r="G34" s="6">
        <v>1.59</v>
      </c>
      <c r="H34" s="8" t="s">
        <v>27</v>
      </c>
      <c r="I34" s="30">
        <f>30000</f>
        <v>30000</v>
      </c>
      <c r="J34" s="8" t="s">
        <v>17</v>
      </c>
      <c r="L34" s="29">
        <f>I17*G17</f>
        <v>15093.84</v>
      </c>
    </row>
    <row r="35" spans="1:12">
      <c r="A35" s="48"/>
      <c r="B35" s="15">
        <v>6</v>
      </c>
      <c r="C35" s="5" t="s">
        <v>14</v>
      </c>
      <c r="D35" s="5"/>
      <c r="E35" s="5">
        <v>20240207005</v>
      </c>
      <c r="F35" s="5" t="s">
        <v>24</v>
      </c>
      <c r="G35" s="6">
        <v>1.2749999999999999</v>
      </c>
      <c r="H35" s="5" t="s">
        <v>25</v>
      </c>
      <c r="I35" s="28">
        <f>130000-15920-25163</f>
        <v>88917</v>
      </c>
      <c r="J35" s="8" t="s">
        <v>17</v>
      </c>
      <c r="L35" s="29">
        <f t="shared" ref="L35" si="3">I32*G32</f>
        <v>1587.5250000000001</v>
      </c>
    </row>
    <row r="36" spans="1:12">
      <c r="A36" s="48"/>
      <c r="B36" s="15">
        <v>7</v>
      </c>
      <c r="C36" s="7" t="s">
        <v>18</v>
      </c>
      <c r="D36" s="8"/>
      <c r="E36" s="8">
        <v>20240217008</v>
      </c>
      <c r="F36" s="8" t="s">
        <v>19</v>
      </c>
      <c r="G36" s="9">
        <v>1.82</v>
      </c>
      <c r="H36" s="8" t="s">
        <v>29</v>
      </c>
      <c r="I36" s="30">
        <v>10000</v>
      </c>
      <c r="J36" s="8" t="s">
        <v>17</v>
      </c>
      <c r="L36" s="29" t="e">
        <f>#REF!*#REF!</f>
        <v>#REF!</v>
      </c>
    </row>
    <row r="37" spans="1:12">
      <c r="A37" s="48"/>
      <c r="B37" s="15">
        <v>8</v>
      </c>
      <c r="C37" s="5" t="s">
        <v>14</v>
      </c>
      <c r="D37" s="5"/>
      <c r="E37" s="5">
        <v>20240301002</v>
      </c>
      <c r="F37" s="5" t="s">
        <v>24</v>
      </c>
      <c r="G37" s="6">
        <v>1.2749999999999999</v>
      </c>
      <c r="H37" s="5" t="s">
        <v>25</v>
      </c>
      <c r="I37" s="28">
        <v>130000</v>
      </c>
      <c r="J37" s="8" t="s">
        <v>17</v>
      </c>
      <c r="L37" s="29">
        <f>I33*G33</f>
        <v>38851.65</v>
      </c>
    </row>
    <row r="38" spans="1:12">
      <c r="A38" s="48"/>
      <c r="B38" s="15">
        <v>9</v>
      </c>
      <c r="C38" s="5" t="s">
        <v>14</v>
      </c>
      <c r="D38" s="5"/>
      <c r="E38" s="5">
        <v>20240301003</v>
      </c>
      <c r="F38" s="5" t="s">
        <v>24</v>
      </c>
      <c r="G38" s="6">
        <v>1.2749999999999999</v>
      </c>
      <c r="H38" s="5" t="s">
        <v>25</v>
      </c>
      <c r="I38" s="28">
        <v>90000</v>
      </c>
      <c r="J38" s="8" t="s">
        <v>17</v>
      </c>
      <c r="L38" s="29">
        <f>I34*G34</f>
        <v>47700</v>
      </c>
    </row>
    <row r="39" spans="1:12">
      <c r="A39" s="48"/>
      <c r="B39" s="15">
        <v>10</v>
      </c>
      <c r="C39" s="8" t="s">
        <v>14</v>
      </c>
      <c r="D39" s="16"/>
      <c r="E39" s="5">
        <v>20240301006</v>
      </c>
      <c r="F39" s="8" t="s">
        <v>31</v>
      </c>
      <c r="G39" s="9">
        <v>1.56</v>
      </c>
      <c r="H39" s="8" t="s">
        <v>32</v>
      </c>
      <c r="I39" s="32">
        <v>30000</v>
      </c>
      <c r="J39" s="8" t="s">
        <v>17</v>
      </c>
      <c r="L39" s="29">
        <f>I35*G35</f>
        <v>113369.175</v>
      </c>
    </row>
    <row r="40" spans="1:12">
      <c r="A40" s="48"/>
      <c r="B40" s="15">
        <v>11</v>
      </c>
      <c r="C40" s="8" t="s">
        <v>14</v>
      </c>
      <c r="D40" s="16"/>
      <c r="E40" s="5">
        <v>20240301007</v>
      </c>
      <c r="F40" s="8" t="s">
        <v>31</v>
      </c>
      <c r="G40" s="9">
        <v>1.56</v>
      </c>
      <c r="H40" s="8" t="s">
        <v>32</v>
      </c>
      <c r="I40" s="32">
        <v>25000</v>
      </c>
      <c r="J40" s="8" t="s">
        <v>17</v>
      </c>
      <c r="L40" s="29">
        <f>I36*G36</f>
        <v>18200</v>
      </c>
    </row>
    <row r="41" spans="1:12">
      <c r="A41" s="48"/>
      <c r="B41" s="15">
        <v>12</v>
      </c>
      <c r="C41" s="5" t="s">
        <v>14</v>
      </c>
      <c r="D41" s="17"/>
      <c r="E41" s="5">
        <v>20240301008</v>
      </c>
      <c r="F41" s="5" t="s">
        <v>50</v>
      </c>
      <c r="G41" s="6">
        <v>1.0900000000000001</v>
      </c>
      <c r="H41" s="5" t="s">
        <v>51</v>
      </c>
      <c r="I41" s="33">
        <v>12000</v>
      </c>
      <c r="J41" s="5" t="s">
        <v>17</v>
      </c>
      <c r="L41" s="29">
        <f>I40*G40</f>
        <v>39000</v>
      </c>
    </row>
    <row r="42" spans="1:12">
      <c r="A42" s="48"/>
      <c r="B42" s="15">
        <v>13</v>
      </c>
      <c r="C42" s="8"/>
      <c r="D42" s="8"/>
      <c r="E42" s="8">
        <v>20240304012</v>
      </c>
      <c r="F42" s="8" t="s">
        <v>33</v>
      </c>
      <c r="G42" s="9">
        <v>1.5549999999999999</v>
      </c>
      <c r="H42" s="8" t="s">
        <v>34</v>
      </c>
      <c r="I42" s="30">
        <v>100000</v>
      </c>
      <c r="J42" s="8" t="s">
        <v>17</v>
      </c>
      <c r="L42" s="29">
        <f>I41*G41</f>
        <v>13080</v>
      </c>
    </row>
    <row r="43" spans="1:12">
      <c r="A43" s="48"/>
      <c r="B43" s="15">
        <v>14</v>
      </c>
      <c r="C43" s="5"/>
      <c r="D43" s="5"/>
      <c r="E43" s="5"/>
      <c r="F43" s="5"/>
      <c r="G43" s="6"/>
      <c r="H43" s="5"/>
      <c r="I43" s="28"/>
      <c r="J43" s="8"/>
      <c r="L43" s="29">
        <f t="shared" si="2"/>
        <v>0</v>
      </c>
    </row>
    <row r="44" spans="1:12">
      <c r="A44" s="48"/>
      <c r="B44" s="15">
        <v>15</v>
      </c>
      <c r="C44" s="5"/>
      <c r="D44" s="5"/>
      <c r="E44" s="5"/>
      <c r="F44" s="5"/>
      <c r="G44" s="6"/>
      <c r="H44" s="5"/>
      <c r="I44" s="28"/>
      <c r="J44" s="8"/>
      <c r="L44" s="29">
        <f t="shared" si="2"/>
        <v>0</v>
      </c>
    </row>
    <row r="45" spans="1:12">
      <c r="A45" s="48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2"/>
        <v>0</v>
      </c>
    </row>
    <row r="46" spans="1:12">
      <c r="A46" s="48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2"/>
        <v>0</v>
      </c>
    </row>
    <row r="47" spans="1:12">
      <c r="A47" s="48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2"/>
        <v>0</v>
      </c>
    </row>
    <row r="48" spans="1:12">
      <c r="A48" s="48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2"/>
        <v>0</v>
      </c>
    </row>
    <row r="49" spans="1:12">
      <c r="A49" s="48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2"/>
        <v>0</v>
      </c>
    </row>
    <row r="50" spans="1:12">
      <c r="A50" s="48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2"/>
        <v>0</v>
      </c>
    </row>
    <row r="51" spans="1:12">
      <c r="A51" s="48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2"/>
        <v>0</v>
      </c>
    </row>
    <row r="52" spans="1:12">
      <c r="A52" s="48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2"/>
        <v>0</v>
      </c>
    </row>
    <row r="53" spans="1:12">
      <c r="A53" s="49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2"/>
        <v>0</v>
      </c>
    </row>
    <row r="54" spans="1:12">
      <c r="A54" s="52" t="s">
        <v>40</v>
      </c>
      <c r="B54" s="53"/>
      <c r="C54" s="53"/>
      <c r="D54" s="53"/>
      <c r="E54" s="53"/>
      <c r="F54" s="53"/>
      <c r="G54" s="53"/>
      <c r="H54" s="53"/>
      <c r="I54" s="53"/>
      <c r="J54" s="54"/>
    </row>
    <row r="55" spans="1:12">
      <c r="A55" s="55"/>
      <c r="B55" s="56"/>
      <c r="C55" s="56"/>
      <c r="D55" s="56"/>
      <c r="E55" s="56"/>
      <c r="F55" s="56"/>
      <c r="G55" s="56"/>
      <c r="H55" s="56"/>
      <c r="I55" s="56"/>
      <c r="J55" s="57"/>
    </row>
    <row r="56" spans="1:12">
      <c r="A56" s="50" t="s">
        <v>41</v>
      </c>
      <c r="B56" s="50"/>
      <c r="C56" s="50"/>
      <c r="D56" s="50"/>
      <c r="E56" s="50"/>
      <c r="F56" s="50"/>
      <c r="G56" s="50"/>
      <c r="H56" s="50"/>
      <c r="I56" s="50"/>
      <c r="J56" s="50"/>
    </row>
    <row r="57" spans="1:12">
      <c r="A57" s="51"/>
      <c r="B57" s="51"/>
      <c r="C57" s="51"/>
      <c r="D57" s="51"/>
      <c r="E57" s="51"/>
      <c r="F57" s="51"/>
      <c r="G57" s="51"/>
      <c r="H57" s="51"/>
      <c r="I57" s="51"/>
      <c r="J57" s="51"/>
    </row>
    <row r="58" spans="1:12">
      <c r="A58" s="51"/>
      <c r="B58" s="51"/>
      <c r="C58" s="51"/>
      <c r="D58" s="51"/>
      <c r="E58" s="51"/>
      <c r="F58" s="51"/>
      <c r="G58" s="51"/>
      <c r="H58" s="51"/>
      <c r="I58" s="51"/>
      <c r="J58" s="51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J17" sqref="J17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25"/>
      <c r="L1" s="25"/>
      <c r="M1" s="25"/>
    </row>
    <row r="2" spans="1:13" ht="18.7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26"/>
      <c r="L2" s="26"/>
      <c r="M2" s="26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7" t="s">
        <v>53</v>
      </c>
      <c r="J4" s="2"/>
      <c r="K4" s="2"/>
      <c r="L4" s="2"/>
      <c r="M4" s="2"/>
    </row>
    <row r="5" spans="1:13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3">
      <c r="A6" s="45" t="s">
        <v>13</v>
      </c>
      <c r="B6" s="4">
        <v>1</v>
      </c>
      <c r="C6" s="7"/>
      <c r="D6" s="8"/>
      <c r="E6" s="8">
        <v>20240103033</v>
      </c>
      <c r="F6" s="8" t="s">
        <v>22</v>
      </c>
      <c r="G6" s="6">
        <v>1.4750000000000001</v>
      </c>
      <c r="H6" s="8" t="s">
        <v>23</v>
      </c>
      <c r="I6" s="30">
        <f>5000</f>
        <v>5000</v>
      </c>
      <c r="J6" s="8" t="s">
        <v>17</v>
      </c>
      <c r="L6" s="29" t="e">
        <f>#REF!*#REF!</f>
        <v>#REF!</v>
      </c>
    </row>
    <row r="7" spans="1:13">
      <c r="A7" s="45"/>
      <c r="B7" s="4">
        <v>2</v>
      </c>
      <c r="C7" s="10" t="s">
        <v>18</v>
      </c>
      <c r="D7" s="5"/>
      <c r="E7" s="5">
        <v>20240124003</v>
      </c>
      <c r="F7" s="5" t="s">
        <v>19</v>
      </c>
      <c r="G7" s="6">
        <v>3.03</v>
      </c>
      <c r="H7" s="5" t="s">
        <v>28</v>
      </c>
      <c r="I7" s="28">
        <f>5000-3250</f>
        <v>1750</v>
      </c>
      <c r="J7" s="8" t="s">
        <v>17</v>
      </c>
      <c r="L7" s="29" t="e">
        <f>#REF!*#REF!</f>
        <v>#REF!</v>
      </c>
    </row>
    <row r="8" spans="1:13">
      <c r="A8" s="45"/>
      <c r="B8" s="4">
        <v>3</v>
      </c>
      <c r="C8" s="7" t="s">
        <v>18</v>
      </c>
      <c r="D8" s="8"/>
      <c r="E8" s="8">
        <v>20240124006</v>
      </c>
      <c r="F8" s="8" t="s">
        <v>19</v>
      </c>
      <c r="G8" s="9">
        <v>4.55</v>
      </c>
      <c r="H8" s="8" t="s">
        <v>21</v>
      </c>
      <c r="I8" s="30">
        <f>5000-254-2950</f>
        <v>1796</v>
      </c>
      <c r="J8" s="8" t="s">
        <v>17</v>
      </c>
      <c r="L8" s="29">
        <f>I6*G6</f>
        <v>7375</v>
      </c>
    </row>
    <row r="9" spans="1:13">
      <c r="A9" s="45"/>
      <c r="B9" s="4">
        <v>4</v>
      </c>
      <c r="C9" s="8" t="s">
        <v>14</v>
      </c>
      <c r="D9" s="8"/>
      <c r="E9" s="8">
        <v>20240202002</v>
      </c>
      <c r="F9" s="8" t="s">
        <v>15</v>
      </c>
      <c r="G9" s="9">
        <v>1.59</v>
      </c>
      <c r="H9" s="8" t="s">
        <v>16</v>
      </c>
      <c r="I9" s="30">
        <f>100000-7833-23650-3976-9820</f>
        <v>54721</v>
      </c>
      <c r="J9" s="8" t="s">
        <v>17</v>
      </c>
      <c r="L9" s="29" t="e">
        <f>#REF!*#REF!</f>
        <v>#REF!</v>
      </c>
    </row>
    <row r="10" spans="1:13">
      <c r="A10" s="45"/>
      <c r="B10" s="4">
        <v>5</v>
      </c>
      <c r="C10" s="5" t="s">
        <v>14</v>
      </c>
      <c r="D10" s="5"/>
      <c r="E10" s="5">
        <v>20240207003</v>
      </c>
      <c r="F10" s="5" t="s">
        <v>15</v>
      </c>
      <c r="G10" s="6">
        <v>1.59</v>
      </c>
      <c r="H10" s="5" t="s">
        <v>16</v>
      </c>
      <c r="I10" s="28">
        <f>12400</f>
        <v>12400</v>
      </c>
      <c r="J10" s="8" t="s">
        <v>17</v>
      </c>
      <c r="L10" s="29" t="e">
        <f>#REF!*#REF!</f>
        <v>#REF!</v>
      </c>
    </row>
    <row r="11" spans="1:13">
      <c r="A11" s="45"/>
      <c r="B11" s="4">
        <v>6</v>
      </c>
      <c r="C11" s="5" t="s">
        <v>14</v>
      </c>
      <c r="D11" s="5"/>
      <c r="E11" s="5">
        <v>20240207004</v>
      </c>
      <c r="F11" s="5" t="s">
        <v>15</v>
      </c>
      <c r="G11" s="6">
        <v>1.59</v>
      </c>
      <c r="H11" s="5" t="s">
        <v>16</v>
      </c>
      <c r="I11" s="28">
        <f>40600</f>
        <v>40600</v>
      </c>
      <c r="J11" s="8" t="s">
        <v>17</v>
      </c>
      <c r="L11" s="29">
        <f t="shared" ref="L11:L19" si="0">I7*G7</f>
        <v>5302.5</v>
      </c>
    </row>
    <row r="12" spans="1:13">
      <c r="A12" s="45"/>
      <c r="B12" s="4">
        <v>7</v>
      </c>
      <c r="C12" s="7" t="s">
        <v>18</v>
      </c>
      <c r="D12" s="5"/>
      <c r="E12" s="5">
        <v>20240207006</v>
      </c>
      <c r="F12" s="8" t="s">
        <v>19</v>
      </c>
      <c r="G12" s="9">
        <v>1.82</v>
      </c>
      <c r="H12" s="5" t="s">
        <v>20</v>
      </c>
      <c r="I12" s="28">
        <f>20200-338</f>
        <v>19862</v>
      </c>
      <c r="J12" s="8" t="s">
        <v>17</v>
      </c>
      <c r="L12" s="29">
        <f t="shared" si="0"/>
        <v>8171.8</v>
      </c>
    </row>
    <row r="13" spans="1:13">
      <c r="A13" s="45"/>
      <c r="B13" s="4">
        <v>8</v>
      </c>
      <c r="C13" s="10" t="s">
        <v>18</v>
      </c>
      <c r="D13" s="5"/>
      <c r="E13" s="5">
        <v>20240207007</v>
      </c>
      <c r="F13" s="5" t="s">
        <v>19</v>
      </c>
      <c r="G13" s="6">
        <v>3.03</v>
      </c>
      <c r="H13" s="5" t="s">
        <v>28</v>
      </c>
      <c r="I13" s="28">
        <f>11700</f>
        <v>11700</v>
      </c>
      <c r="J13" s="8" t="s">
        <v>17</v>
      </c>
      <c r="L13" s="29">
        <f t="shared" si="0"/>
        <v>87006.39</v>
      </c>
    </row>
    <row r="14" spans="1:13">
      <c r="A14" s="45"/>
      <c r="B14" s="4">
        <v>9</v>
      </c>
      <c r="C14" s="7" t="s">
        <v>18</v>
      </c>
      <c r="D14" s="8"/>
      <c r="E14" s="8">
        <v>20240207008</v>
      </c>
      <c r="F14" s="8" t="s">
        <v>19</v>
      </c>
      <c r="G14" s="9">
        <v>4.55</v>
      </c>
      <c r="H14" s="8" t="s">
        <v>21</v>
      </c>
      <c r="I14" s="30">
        <f>1600</f>
        <v>1600</v>
      </c>
      <c r="J14" s="8" t="s">
        <v>17</v>
      </c>
      <c r="L14" s="29">
        <f t="shared" si="0"/>
        <v>19716</v>
      </c>
    </row>
    <row r="15" spans="1:13">
      <c r="A15" s="45"/>
      <c r="B15" s="4">
        <v>10</v>
      </c>
      <c r="C15" s="7"/>
      <c r="D15" s="8"/>
      <c r="E15" s="8">
        <v>20240217007</v>
      </c>
      <c r="F15" s="8" t="s">
        <v>22</v>
      </c>
      <c r="G15" s="9">
        <v>1.4750000000000001</v>
      </c>
      <c r="H15" s="8" t="s">
        <v>23</v>
      </c>
      <c r="I15" s="30">
        <v>10000</v>
      </c>
      <c r="J15" s="8" t="s">
        <v>17</v>
      </c>
      <c r="L15" s="29">
        <f t="shared" si="0"/>
        <v>64554</v>
      </c>
    </row>
    <row r="16" spans="1:13">
      <c r="A16" s="45"/>
      <c r="B16" s="4">
        <v>11</v>
      </c>
      <c r="C16" s="5" t="s">
        <v>14</v>
      </c>
      <c r="D16" s="5"/>
      <c r="E16" s="5">
        <v>20240301004</v>
      </c>
      <c r="F16" s="5" t="s">
        <v>15</v>
      </c>
      <c r="G16" s="6">
        <v>1.59</v>
      </c>
      <c r="H16" s="5" t="s">
        <v>16</v>
      </c>
      <c r="I16" s="28">
        <v>114000</v>
      </c>
      <c r="J16" s="5" t="s">
        <v>17</v>
      </c>
      <c r="L16" s="29">
        <f t="shared" si="0"/>
        <v>36148.839999999997</v>
      </c>
    </row>
    <row r="17" spans="1:12">
      <c r="A17" s="45"/>
      <c r="B17" s="4">
        <v>12</v>
      </c>
      <c r="C17" s="11"/>
      <c r="D17" s="11"/>
      <c r="E17" s="11"/>
      <c r="F17" s="11"/>
      <c r="G17" s="11"/>
      <c r="H17" s="11"/>
      <c r="I17" s="11"/>
      <c r="J17" s="11"/>
      <c r="L17" s="29">
        <f t="shared" si="0"/>
        <v>35451</v>
      </c>
    </row>
    <row r="18" spans="1:12">
      <c r="A18" s="45"/>
      <c r="B18" s="4">
        <v>13</v>
      </c>
      <c r="C18" s="11"/>
      <c r="D18" s="11"/>
      <c r="E18" s="11"/>
      <c r="F18" s="11"/>
      <c r="G18" s="11"/>
      <c r="H18" s="11"/>
      <c r="I18" s="11"/>
      <c r="J18" s="11"/>
      <c r="L18" s="29">
        <f t="shared" si="0"/>
        <v>7280</v>
      </c>
    </row>
    <row r="19" spans="1:12">
      <c r="A19" s="45"/>
      <c r="B19" s="4">
        <v>14</v>
      </c>
      <c r="C19" s="5"/>
      <c r="D19" s="5"/>
      <c r="E19" s="5"/>
      <c r="F19" s="5"/>
      <c r="G19" s="6"/>
      <c r="H19" s="5"/>
      <c r="I19" s="28"/>
      <c r="J19" s="5"/>
      <c r="L19" s="29">
        <f t="shared" si="0"/>
        <v>14750</v>
      </c>
    </row>
    <row r="20" spans="1:12">
      <c r="A20" s="45"/>
      <c r="B20" s="4">
        <v>15</v>
      </c>
      <c r="C20" s="11"/>
      <c r="D20" s="11"/>
      <c r="E20" s="11"/>
      <c r="F20" s="11"/>
      <c r="G20" s="11"/>
      <c r="H20" s="11"/>
      <c r="I20" s="11"/>
      <c r="J20" s="11"/>
      <c r="L20" s="29" t="e">
        <f>#REF!*#REF!</f>
        <v>#REF!</v>
      </c>
    </row>
    <row r="21" spans="1:12">
      <c r="A21" s="45"/>
      <c r="B21" s="4">
        <v>16</v>
      </c>
      <c r="C21" s="11"/>
      <c r="D21" s="11"/>
      <c r="E21" s="11"/>
      <c r="F21" s="11"/>
      <c r="G21" s="11"/>
      <c r="H21" s="11"/>
      <c r="I21" s="11"/>
      <c r="J21" s="11"/>
      <c r="L21" s="29" t="e">
        <f>#REF!*#REF!</f>
        <v>#REF!</v>
      </c>
    </row>
    <row r="22" spans="1:12">
      <c r="A22" s="45"/>
      <c r="B22" s="4">
        <v>17</v>
      </c>
      <c r="C22" s="11"/>
      <c r="D22" s="11"/>
      <c r="E22" s="11"/>
      <c r="F22" s="11"/>
      <c r="G22" s="11"/>
      <c r="H22" s="11"/>
      <c r="I22" s="11"/>
      <c r="J22" s="11"/>
      <c r="L22" s="29">
        <f>I19*G19</f>
        <v>0</v>
      </c>
    </row>
    <row r="23" spans="1:12">
      <c r="A23" s="45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ref="L23:L53" si="1">I23*G23</f>
        <v>0</v>
      </c>
    </row>
    <row r="24" spans="1:12">
      <c r="A24" s="45"/>
      <c r="B24" s="4">
        <v>19</v>
      </c>
      <c r="C24" s="12"/>
      <c r="D24" s="12"/>
      <c r="E24" s="12"/>
      <c r="F24" s="12"/>
      <c r="G24" s="12"/>
      <c r="H24" s="12"/>
      <c r="I24" s="12"/>
      <c r="J24" s="12"/>
      <c r="L24" s="29">
        <f t="shared" si="1"/>
        <v>0</v>
      </c>
    </row>
    <row r="25" spans="1:12">
      <c r="A25" s="45"/>
      <c r="B25" s="4">
        <v>20</v>
      </c>
      <c r="C25" s="12"/>
      <c r="D25" s="12"/>
      <c r="E25" s="12"/>
      <c r="F25" s="12"/>
      <c r="G25" s="12"/>
      <c r="H25" s="12"/>
      <c r="I25" s="12"/>
      <c r="J25" s="12"/>
      <c r="L25" s="29">
        <f t="shared" si="1"/>
        <v>0</v>
      </c>
    </row>
    <row r="26" spans="1:12">
      <c r="A26" s="45"/>
      <c r="B26" s="4">
        <v>21</v>
      </c>
      <c r="C26" s="12"/>
      <c r="D26" s="12"/>
      <c r="E26" s="12"/>
      <c r="F26" s="12"/>
      <c r="G26" s="12"/>
      <c r="H26" s="12"/>
      <c r="I26" s="12"/>
      <c r="J26" s="12"/>
      <c r="L26" s="29">
        <f t="shared" si="1"/>
        <v>0</v>
      </c>
    </row>
    <row r="27" spans="1:12">
      <c r="A27" s="45"/>
      <c r="B27" s="4">
        <v>22</v>
      </c>
      <c r="C27" s="8"/>
      <c r="D27" s="16"/>
      <c r="E27" s="16"/>
      <c r="F27" s="8"/>
      <c r="G27" s="9"/>
      <c r="H27" s="8"/>
      <c r="I27" s="32"/>
      <c r="J27" s="8"/>
      <c r="L27" s="29">
        <f t="shared" si="1"/>
        <v>0</v>
      </c>
    </row>
    <row r="28" spans="1:12">
      <c r="A28" s="45"/>
      <c r="B28" s="4">
        <v>23</v>
      </c>
      <c r="C28" s="8"/>
      <c r="D28" s="8"/>
      <c r="E28" s="8"/>
      <c r="F28" s="8"/>
      <c r="G28" s="9"/>
      <c r="H28" s="8"/>
      <c r="I28" s="30"/>
      <c r="J28" s="8"/>
      <c r="L28" s="29">
        <f t="shared" si="1"/>
        <v>0</v>
      </c>
    </row>
    <row r="29" spans="1:12">
      <c r="A29" s="46"/>
      <c r="B29" s="22">
        <v>24</v>
      </c>
      <c r="C29" s="13"/>
      <c r="D29" s="13"/>
      <c r="E29" s="13"/>
      <c r="F29" s="13"/>
      <c r="G29" s="14"/>
      <c r="H29" s="13"/>
      <c r="I29" s="31"/>
      <c r="J29" s="13"/>
      <c r="L29" s="29">
        <f t="shared" si="1"/>
        <v>0</v>
      </c>
    </row>
    <row r="30" spans="1:12">
      <c r="A30" s="47" t="s">
        <v>30</v>
      </c>
      <c r="B30" s="15">
        <v>1</v>
      </c>
      <c r="C30" s="8"/>
      <c r="D30" s="8"/>
      <c r="E30" s="8">
        <v>20240130001</v>
      </c>
      <c r="F30" s="8" t="s">
        <v>33</v>
      </c>
      <c r="G30" s="9">
        <v>1.5549999999999999</v>
      </c>
      <c r="H30" s="8" t="s">
        <v>34</v>
      </c>
      <c r="I30" s="30">
        <f>100000-13269-16197-29307-16167</f>
        <v>25060</v>
      </c>
      <c r="J30" s="8" t="s">
        <v>17</v>
      </c>
      <c r="L30" s="29" t="e">
        <f>#REF!*#REF!</f>
        <v>#REF!</v>
      </c>
    </row>
    <row r="31" spans="1:12">
      <c r="A31" s="48"/>
      <c r="B31" s="15">
        <v>2</v>
      </c>
      <c r="C31" s="8" t="s">
        <v>14</v>
      </c>
      <c r="D31" s="16"/>
      <c r="E31" s="16">
        <v>20240207011</v>
      </c>
      <c r="F31" s="8" t="s">
        <v>31</v>
      </c>
      <c r="G31" s="9">
        <v>1.56</v>
      </c>
      <c r="H31" s="8" t="s">
        <v>32</v>
      </c>
      <c r="I31" s="32">
        <f>15000-3668</f>
        <v>11332</v>
      </c>
      <c r="J31" s="8" t="s">
        <v>17</v>
      </c>
      <c r="L31" s="29">
        <f>I30*G30</f>
        <v>38968.300000000003</v>
      </c>
    </row>
    <row r="32" spans="1:12">
      <c r="A32" s="48"/>
      <c r="B32" s="15">
        <v>3</v>
      </c>
      <c r="C32" s="5" t="s">
        <v>14</v>
      </c>
      <c r="D32" s="8"/>
      <c r="E32" s="8">
        <v>20240122001</v>
      </c>
      <c r="F32" s="8" t="s">
        <v>26</v>
      </c>
      <c r="G32" s="6">
        <v>1.59</v>
      </c>
      <c r="H32" s="8" t="s">
        <v>27</v>
      </c>
      <c r="I32" s="30">
        <f>75000-2248-8437-16880-23000</f>
        <v>24435</v>
      </c>
      <c r="J32" s="8" t="s">
        <v>17</v>
      </c>
      <c r="L32" s="29">
        <f>I31*G31</f>
        <v>17677.919999999998</v>
      </c>
    </row>
    <row r="33" spans="1:12">
      <c r="A33" s="48"/>
      <c r="B33" s="15">
        <v>4</v>
      </c>
      <c r="C33" s="5" t="s">
        <v>14</v>
      </c>
      <c r="D33" s="8"/>
      <c r="E33" s="8">
        <v>20240206022</v>
      </c>
      <c r="F33" s="8" t="s">
        <v>26</v>
      </c>
      <c r="G33" s="6">
        <v>1.59</v>
      </c>
      <c r="H33" s="8" t="s">
        <v>27</v>
      </c>
      <c r="I33" s="30">
        <f>30000</f>
        <v>30000</v>
      </c>
      <c r="J33" s="8" t="s">
        <v>17</v>
      </c>
      <c r="L33" s="29" t="e">
        <f>#REF!*#REF!</f>
        <v>#REF!</v>
      </c>
    </row>
    <row r="34" spans="1:12">
      <c r="A34" s="48"/>
      <c r="B34" s="15">
        <v>5</v>
      </c>
      <c r="C34" s="5" t="s">
        <v>14</v>
      </c>
      <c r="D34" s="5"/>
      <c r="E34" s="5">
        <v>20240207005</v>
      </c>
      <c r="F34" s="5" t="s">
        <v>24</v>
      </c>
      <c r="G34" s="6">
        <v>1.2749999999999999</v>
      </c>
      <c r="H34" s="5" t="s">
        <v>25</v>
      </c>
      <c r="I34" s="28">
        <f>130000-15920-25163</f>
        <v>88917</v>
      </c>
      <c r="J34" s="8" t="s">
        <v>17</v>
      </c>
      <c r="L34" s="29" t="e">
        <f>#REF!*#REF!</f>
        <v>#REF!</v>
      </c>
    </row>
    <row r="35" spans="1:12">
      <c r="A35" s="48"/>
      <c r="B35" s="15">
        <v>6</v>
      </c>
      <c r="C35" s="7" t="s">
        <v>18</v>
      </c>
      <c r="D35" s="8"/>
      <c r="E35" s="8">
        <v>20240217008</v>
      </c>
      <c r="F35" s="8" t="s">
        <v>19</v>
      </c>
      <c r="G35" s="9">
        <v>1.82</v>
      </c>
      <c r="H35" s="8" t="s">
        <v>29</v>
      </c>
      <c r="I35" s="30">
        <v>10000</v>
      </c>
      <c r="J35" s="8" t="s">
        <v>17</v>
      </c>
      <c r="L35" s="29" t="e">
        <f>#REF!*#REF!</f>
        <v>#REF!</v>
      </c>
    </row>
    <row r="36" spans="1:12">
      <c r="A36" s="48"/>
      <c r="B36" s="15">
        <v>7</v>
      </c>
      <c r="C36" s="5" t="s">
        <v>14</v>
      </c>
      <c r="D36" s="5"/>
      <c r="E36" s="5">
        <v>20240301002</v>
      </c>
      <c r="F36" s="5" t="s">
        <v>24</v>
      </c>
      <c r="G36" s="6">
        <v>1.2749999999999999</v>
      </c>
      <c r="H36" s="5" t="s">
        <v>25</v>
      </c>
      <c r="I36" s="28">
        <v>130000</v>
      </c>
      <c r="J36" s="8" t="s">
        <v>17</v>
      </c>
      <c r="L36" s="29" t="e">
        <f>#REF!*#REF!</f>
        <v>#REF!</v>
      </c>
    </row>
    <row r="37" spans="1:12">
      <c r="A37" s="48"/>
      <c r="B37" s="15">
        <v>8</v>
      </c>
      <c r="C37" s="5" t="s">
        <v>14</v>
      </c>
      <c r="D37" s="5"/>
      <c r="E37" s="5">
        <v>20240301003</v>
      </c>
      <c r="F37" s="5" t="s">
        <v>24</v>
      </c>
      <c r="G37" s="6">
        <v>1.2749999999999999</v>
      </c>
      <c r="H37" s="5" t="s">
        <v>25</v>
      </c>
      <c r="I37" s="28">
        <v>90000</v>
      </c>
      <c r="J37" s="8" t="s">
        <v>17</v>
      </c>
      <c r="L37" s="29">
        <f>I32*G32</f>
        <v>38851.65</v>
      </c>
    </row>
    <row r="38" spans="1:12">
      <c r="A38" s="48"/>
      <c r="B38" s="15">
        <v>9</v>
      </c>
      <c r="C38" s="8" t="s">
        <v>14</v>
      </c>
      <c r="D38" s="16"/>
      <c r="E38" s="5">
        <v>20240301006</v>
      </c>
      <c r="F38" s="8" t="s">
        <v>31</v>
      </c>
      <c r="G38" s="9">
        <v>1.56</v>
      </c>
      <c r="H38" s="8" t="s">
        <v>32</v>
      </c>
      <c r="I38" s="32">
        <v>30000</v>
      </c>
      <c r="J38" s="8" t="s">
        <v>17</v>
      </c>
      <c r="L38" s="29">
        <f>I33*G33</f>
        <v>47700</v>
      </c>
    </row>
    <row r="39" spans="1:12">
      <c r="A39" s="48"/>
      <c r="B39" s="15">
        <v>10</v>
      </c>
      <c r="C39" s="8" t="s">
        <v>14</v>
      </c>
      <c r="D39" s="16"/>
      <c r="E39" s="5">
        <v>20240301007</v>
      </c>
      <c r="F39" s="8" t="s">
        <v>31</v>
      </c>
      <c r="G39" s="9">
        <v>1.56</v>
      </c>
      <c r="H39" s="8" t="s">
        <v>32</v>
      </c>
      <c r="I39" s="32">
        <v>25000</v>
      </c>
      <c r="J39" s="8" t="s">
        <v>17</v>
      </c>
      <c r="L39" s="29">
        <f>I34*G34</f>
        <v>113369.175</v>
      </c>
    </row>
    <row r="40" spans="1:12">
      <c r="A40" s="48"/>
      <c r="B40" s="15">
        <v>11</v>
      </c>
      <c r="C40" s="5" t="s">
        <v>14</v>
      </c>
      <c r="D40" s="17"/>
      <c r="E40" s="5">
        <v>20240301008</v>
      </c>
      <c r="F40" s="5" t="s">
        <v>50</v>
      </c>
      <c r="G40" s="6">
        <v>1.0900000000000001</v>
      </c>
      <c r="H40" s="5" t="s">
        <v>51</v>
      </c>
      <c r="I40" s="33">
        <v>12000</v>
      </c>
      <c r="J40" s="5" t="s">
        <v>17</v>
      </c>
      <c r="L40" s="29">
        <f>I35*G35</f>
        <v>18200</v>
      </c>
    </row>
    <row r="41" spans="1:12">
      <c r="A41" s="48"/>
      <c r="B41" s="15">
        <v>12</v>
      </c>
      <c r="C41" s="8"/>
      <c r="D41" s="8"/>
      <c r="E41" s="8">
        <v>20240304012</v>
      </c>
      <c r="F41" s="8" t="s">
        <v>33</v>
      </c>
      <c r="G41" s="9">
        <v>1.5549999999999999</v>
      </c>
      <c r="H41" s="8" t="s">
        <v>34</v>
      </c>
      <c r="I41" s="30">
        <v>100000</v>
      </c>
      <c r="J41" s="8" t="s">
        <v>17</v>
      </c>
      <c r="L41" s="29">
        <f>I39*G39</f>
        <v>39000</v>
      </c>
    </row>
    <row r="42" spans="1:12">
      <c r="A42" s="48"/>
      <c r="B42" s="15">
        <v>13</v>
      </c>
      <c r="C42" s="5"/>
      <c r="D42" s="5"/>
      <c r="E42" s="5">
        <v>20240301005</v>
      </c>
      <c r="F42" s="5" t="s">
        <v>38</v>
      </c>
      <c r="G42" s="6">
        <v>1.5249999999999999</v>
      </c>
      <c r="H42" s="5" t="s">
        <v>39</v>
      </c>
      <c r="I42" s="28">
        <f>66000-2250</f>
        <v>63750</v>
      </c>
      <c r="J42" s="5" t="s">
        <v>17</v>
      </c>
      <c r="L42" s="29">
        <f>I40*G40</f>
        <v>13080</v>
      </c>
    </row>
    <row r="43" spans="1:12">
      <c r="A43" s="48"/>
      <c r="B43" s="15">
        <v>14</v>
      </c>
      <c r="C43" s="11"/>
      <c r="D43" s="11"/>
      <c r="E43" s="11"/>
      <c r="F43" s="11"/>
      <c r="G43" s="11"/>
      <c r="H43" s="11"/>
      <c r="I43" s="11"/>
      <c r="J43" s="11"/>
      <c r="L43" s="29">
        <f>I42*G42</f>
        <v>97218.75</v>
      </c>
    </row>
    <row r="44" spans="1:12">
      <c r="A44" s="48"/>
      <c r="B44" s="15">
        <v>15</v>
      </c>
      <c r="C44" s="8"/>
      <c r="D44" s="8"/>
      <c r="E44" s="8"/>
      <c r="F44" s="8"/>
      <c r="G44" s="9"/>
      <c r="H44" s="8"/>
      <c r="I44" s="30"/>
      <c r="J44" s="8"/>
      <c r="L44" s="29">
        <f t="shared" si="1"/>
        <v>0</v>
      </c>
    </row>
    <row r="45" spans="1:12">
      <c r="A45" s="48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1"/>
        <v>0</v>
      </c>
    </row>
    <row r="46" spans="1:12">
      <c r="A46" s="48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1"/>
        <v>0</v>
      </c>
    </row>
    <row r="47" spans="1:12">
      <c r="A47" s="48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1"/>
        <v>0</v>
      </c>
    </row>
    <row r="48" spans="1:12">
      <c r="A48" s="48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1"/>
        <v>0</v>
      </c>
    </row>
    <row r="49" spans="1:12">
      <c r="A49" s="48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1"/>
        <v>0</v>
      </c>
    </row>
    <row r="50" spans="1:12">
      <c r="A50" s="48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1"/>
        <v>0</v>
      </c>
    </row>
    <row r="51" spans="1:12">
      <c r="A51" s="48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1"/>
        <v>0</v>
      </c>
    </row>
    <row r="52" spans="1:12">
      <c r="A52" s="48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1"/>
        <v>0</v>
      </c>
    </row>
    <row r="53" spans="1:12">
      <c r="A53" s="49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1"/>
        <v>0</v>
      </c>
    </row>
    <row r="54" spans="1:12">
      <c r="A54" s="52" t="s">
        <v>40</v>
      </c>
      <c r="B54" s="53"/>
      <c r="C54" s="53"/>
      <c r="D54" s="53"/>
      <c r="E54" s="53"/>
      <c r="F54" s="53"/>
      <c r="G54" s="53"/>
      <c r="H54" s="53"/>
      <c r="I54" s="53"/>
      <c r="J54" s="54"/>
    </row>
    <row r="55" spans="1:12">
      <c r="A55" s="55"/>
      <c r="B55" s="56"/>
      <c r="C55" s="56"/>
      <c r="D55" s="56"/>
      <c r="E55" s="56"/>
      <c r="F55" s="56"/>
      <c r="G55" s="56"/>
      <c r="H55" s="56"/>
      <c r="I55" s="56"/>
      <c r="J55" s="57"/>
    </row>
    <row r="56" spans="1:12">
      <c r="A56" s="50" t="s">
        <v>41</v>
      </c>
      <c r="B56" s="50"/>
      <c r="C56" s="50"/>
      <c r="D56" s="50"/>
      <c r="E56" s="50"/>
      <c r="F56" s="50"/>
      <c r="G56" s="50"/>
      <c r="H56" s="50"/>
      <c r="I56" s="50"/>
      <c r="J56" s="50"/>
    </row>
    <row r="57" spans="1:12">
      <c r="A57" s="51"/>
      <c r="B57" s="51"/>
      <c r="C57" s="51"/>
      <c r="D57" s="51"/>
      <c r="E57" s="51"/>
      <c r="F57" s="51"/>
      <c r="G57" s="51"/>
      <c r="H57" s="51"/>
      <c r="I57" s="51"/>
      <c r="J57" s="51"/>
    </row>
    <row r="58" spans="1:12">
      <c r="A58" s="51"/>
      <c r="B58" s="51"/>
      <c r="C58" s="51"/>
      <c r="D58" s="51"/>
      <c r="E58" s="51"/>
      <c r="F58" s="51"/>
      <c r="G58" s="51"/>
      <c r="H58" s="51"/>
      <c r="I58" s="51"/>
      <c r="J58" s="51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K20" sqref="K20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25"/>
      <c r="L1" s="25"/>
      <c r="M1" s="25"/>
    </row>
    <row r="2" spans="1:13" ht="18.7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26"/>
      <c r="L2" s="26"/>
      <c r="M2" s="26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7" t="s">
        <v>54</v>
      </c>
      <c r="J4" s="2"/>
      <c r="K4" s="2"/>
      <c r="L4" s="2"/>
      <c r="M4" s="2"/>
    </row>
    <row r="5" spans="1:13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3">
      <c r="A6" s="45" t="s">
        <v>13</v>
      </c>
      <c r="B6" s="4">
        <v>1</v>
      </c>
      <c r="C6" s="7"/>
      <c r="D6" s="8"/>
      <c r="E6" s="8">
        <v>20240103033</v>
      </c>
      <c r="F6" s="8" t="s">
        <v>22</v>
      </c>
      <c r="G6" s="6">
        <v>1.4750000000000001</v>
      </c>
      <c r="H6" s="8" t="s">
        <v>23</v>
      </c>
      <c r="I6" s="30">
        <f>5000</f>
        <v>5000</v>
      </c>
      <c r="J6" s="8" t="s">
        <v>17</v>
      </c>
      <c r="L6" s="29" t="e">
        <f>#REF!*#REF!</f>
        <v>#REF!</v>
      </c>
    </row>
    <row r="7" spans="1:13">
      <c r="A7" s="45"/>
      <c r="B7" s="4">
        <v>2</v>
      </c>
      <c r="C7" s="10" t="s">
        <v>18</v>
      </c>
      <c r="D7" s="5"/>
      <c r="E7" s="5">
        <v>20240124003</v>
      </c>
      <c r="F7" s="5" t="s">
        <v>19</v>
      </c>
      <c r="G7" s="6">
        <v>3.03</v>
      </c>
      <c r="H7" s="5" t="s">
        <v>28</v>
      </c>
      <c r="I7" s="28">
        <f>5000-3250</f>
        <v>1750</v>
      </c>
      <c r="J7" s="8" t="s">
        <v>17</v>
      </c>
      <c r="L7" s="29" t="e">
        <f>#REF!*#REF!</f>
        <v>#REF!</v>
      </c>
    </row>
    <row r="8" spans="1:13">
      <c r="A8" s="45"/>
      <c r="B8" s="4">
        <v>3</v>
      </c>
      <c r="C8" s="7" t="s">
        <v>18</v>
      </c>
      <c r="D8" s="8"/>
      <c r="E8" s="8">
        <v>20240124006</v>
      </c>
      <c r="F8" s="8" t="s">
        <v>19</v>
      </c>
      <c r="G8" s="9">
        <v>4.55</v>
      </c>
      <c r="H8" s="8" t="s">
        <v>21</v>
      </c>
      <c r="I8" s="30">
        <f>5000-254-2950</f>
        <v>1796</v>
      </c>
      <c r="J8" s="8" t="s">
        <v>17</v>
      </c>
      <c r="L8" s="29">
        <f>I6*G6</f>
        <v>7375</v>
      </c>
    </row>
    <row r="9" spans="1:13">
      <c r="A9" s="45"/>
      <c r="B9" s="4">
        <v>4</v>
      </c>
      <c r="C9" s="8" t="s">
        <v>14</v>
      </c>
      <c r="D9" s="8"/>
      <c r="E9" s="8">
        <v>20240202002</v>
      </c>
      <c r="F9" s="8" t="s">
        <v>15</v>
      </c>
      <c r="G9" s="9">
        <v>1.59</v>
      </c>
      <c r="H9" s="8" t="s">
        <v>16</v>
      </c>
      <c r="I9" s="30">
        <f>100000-7833-23650-3976-9820-25324</f>
        <v>29397</v>
      </c>
      <c r="J9" s="8" t="s">
        <v>17</v>
      </c>
      <c r="L9" s="29" t="e">
        <f>#REF!*#REF!</f>
        <v>#REF!</v>
      </c>
    </row>
    <row r="10" spans="1:13">
      <c r="A10" s="45"/>
      <c r="B10" s="4">
        <v>5</v>
      </c>
      <c r="C10" s="5" t="s">
        <v>14</v>
      </c>
      <c r="D10" s="5"/>
      <c r="E10" s="5">
        <v>20240207003</v>
      </c>
      <c r="F10" s="5" t="s">
        <v>15</v>
      </c>
      <c r="G10" s="6">
        <v>1.59</v>
      </c>
      <c r="H10" s="5" t="s">
        <v>16</v>
      </c>
      <c r="I10" s="28">
        <f>12400</f>
        <v>12400</v>
      </c>
      <c r="J10" s="8" t="s">
        <v>17</v>
      </c>
      <c r="L10" s="29" t="e">
        <f>#REF!*#REF!</f>
        <v>#REF!</v>
      </c>
    </row>
    <row r="11" spans="1:13">
      <c r="A11" s="45"/>
      <c r="B11" s="4">
        <v>6</v>
      </c>
      <c r="C11" s="5" t="s">
        <v>14</v>
      </c>
      <c r="D11" s="5"/>
      <c r="E11" s="5">
        <v>20240207004</v>
      </c>
      <c r="F11" s="5" t="s">
        <v>15</v>
      </c>
      <c r="G11" s="6">
        <v>1.59</v>
      </c>
      <c r="H11" s="5" t="s">
        <v>16</v>
      </c>
      <c r="I11" s="28">
        <f>40600</f>
        <v>40600</v>
      </c>
      <c r="J11" s="8" t="s">
        <v>17</v>
      </c>
      <c r="L11" s="29">
        <f t="shared" ref="L11:L19" si="0">I7*G7</f>
        <v>5302.5</v>
      </c>
    </row>
    <row r="12" spans="1:13">
      <c r="A12" s="45"/>
      <c r="B12" s="4">
        <v>7</v>
      </c>
      <c r="C12" s="7" t="s">
        <v>18</v>
      </c>
      <c r="D12" s="5"/>
      <c r="E12" s="5">
        <v>20240207006</v>
      </c>
      <c r="F12" s="8" t="s">
        <v>19</v>
      </c>
      <c r="G12" s="9">
        <v>1.82</v>
      </c>
      <c r="H12" s="5" t="s">
        <v>20</v>
      </c>
      <c r="I12" s="28">
        <f>20200-338</f>
        <v>19862</v>
      </c>
      <c r="J12" s="8" t="s">
        <v>17</v>
      </c>
      <c r="L12" s="29">
        <f t="shared" si="0"/>
        <v>8171.8</v>
      </c>
    </row>
    <row r="13" spans="1:13">
      <c r="A13" s="45"/>
      <c r="B13" s="4">
        <v>8</v>
      </c>
      <c r="C13" s="10" t="s">
        <v>18</v>
      </c>
      <c r="D13" s="5"/>
      <c r="E13" s="5">
        <v>20240207007</v>
      </c>
      <c r="F13" s="5" t="s">
        <v>19</v>
      </c>
      <c r="G13" s="6">
        <v>3.03</v>
      </c>
      <c r="H13" s="5" t="s">
        <v>28</v>
      </c>
      <c r="I13" s="28">
        <f>11700</f>
        <v>11700</v>
      </c>
      <c r="J13" s="8" t="s">
        <v>17</v>
      </c>
      <c r="L13" s="29">
        <f t="shared" si="0"/>
        <v>46741.23</v>
      </c>
    </row>
    <row r="14" spans="1:13">
      <c r="A14" s="45"/>
      <c r="B14" s="4">
        <v>9</v>
      </c>
      <c r="C14" s="7" t="s">
        <v>18</v>
      </c>
      <c r="D14" s="8"/>
      <c r="E14" s="8">
        <v>20240207008</v>
      </c>
      <c r="F14" s="8" t="s">
        <v>19</v>
      </c>
      <c r="G14" s="9">
        <v>4.55</v>
      </c>
      <c r="H14" s="8" t="s">
        <v>21</v>
      </c>
      <c r="I14" s="30">
        <f>1600</f>
        <v>1600</v>
      </c>
      <c r="J14" s="8" t="s">
        <v>17</v>
      </c>
      <c r="L14" s="29">
        <f t="shared" si="0"/>
        <v>19716</v>
      </c>
    </row>
    <row r="15" spans="1:13">
      <c r="A15" s="45"/>
      <c r="B15" s="4">
        <v>10</v>
      </c>
      <c r="C15" s="7"/>
      <c r="D15" s="8"/>
      <c r="E15" s="8">
        <v>20240217007</v>
      </c>
      <c r="F15" s="8" t="s">
        <v>22</v>
      </c>
      <c r="G15" s="9">
        <v>1.4750000000000001</v>
      </c>
      <c r="H15" s="8" t="s">
        <v>23</v>
      </c>
      <c r="I15" s="30">
        <v>10000</v>
      </c>
      <c r="J15" s="8" t="s">
        <v>17</v>
      </c>
      <c r="L15" s="29">
        <f t="shared" si="0"/>
        <v>64554</v>
      </c>
    </row>
    <row r="16" spans="1:13">
      <c r="A16" s="45"/>
      <c r="B16" s="4">
        <v>11</v>
      </c>
      <c r="C16" s="5" t="s">
        <v>14</v>
      </c>
      <c r="D16" s="5"/>
      <c r="E16" s="5">
        <v>20240301004</v>
      </c>
      <c r="F16" s="5" t="s">
        <v>15</v>
      </c>
      <c r="G16" s="6">
        <v>1.59</v>
      </c>
      <c r="H16" s="5" t="s">
        <v>16</v>
      </c>
      <c r="I16" s="28">
        <v>114000</v>
      </c>
      <c r="J16" s="5" t="s">
        <v>17</v>
      </c>
      <c r="L16" s="29">
        <f t="shared" si="0"/>
        <v>36148.839999999997</v>
      </c>
    </row>
    <row r="17" spans="1:12">
      <c r="A17" s="45"/>
      <c r="B17" s="4">
        <v>12</v>
      </c>
      <c r="C17" s="7" t="s">
        <v>18</v>
      </c>
      <c r="D17" s="5"/>
      <c r="E17" s="5">
        <v>20240312052</v>
      </c>
      <c r="F17" s="8" t="s">
        <v>19</v>
      </c>
      <c r="G17" s="9">
        <v>1.82</v>
      </c>
      <c r="H17" s="5" t="s">
        <v>20</v>
      </c>
      <c r="I17" s="28">
        <v>24050</v>
      </c>
      <c r="J17" s="8" t="s">
        <v>17</v>
      </c>
      <c r="L17" s="29">
        <f t="shared" si="0"/>
        <v>35451</v>
      </c>
    </row>
    <row r="18" spans="1:12">
      <c r="A18" s="45"/>
      <c r="B18" s="4">
        <v>13</v>
      </c>
      <c r="C18" s="10" t="s">
        <v>18</v>
      </c>
      <c r="D18" s="5"/>
      <c r="E18" s="5">
        <v>20240312053</v>
      </c>
      <c r="F18" s="5" t="s">
        <v>19</v>
      </c>
      <c r="G18" s="6">
        <v>3.03</v>
      </c>
      <c r="H18" s="5" t="s">
        <v>28</v>
      </c>
      <c r="I18" s="28">
        <v>6600</v>
      </c>
      <c r="J18" s="8" t="s">
        <v>17</v>
      </c>
      <c r="L18" s="29">
        <f t="shared" si="0"/>
        <v>7280</v>
      </c>
    </row>
    <row r="19" spans="1:12">
      <c r="A19" s="45"/>
      <c r="B19" s="4">
        <v>14</v>
      </c>
      <c r="C19" s="7" t="s">
        <v>18</v>
      </c>
      <c r="D19" s="8"/>
      <c r="E19" s="8">
        <v>20240312054</v>
      </c>
      <c r="F19" s="8" t="s">
        <v>19</v>
      </c>
      <c r="G19" s="9">
        <v>4.55</v>
      </c>
      <c r="H19" s="8" t="s">
        <v>21</v>
      </c>
      <c r="I19" s="30">
        <v>1100</v>
      </c>
      <c r="J19" s="8" t="s">
        <v>17</v>
      </c>
      <c r="L19" s="29">
        <f t="shared" si="0"/>
        <v>14750</v>
      </c>
    </row>
    <row r="20" spans="1:12">
      <c r="A20" s="45"/>
      <c r="B20" s="4">
        <v>15</v>
      </c>
      <c r="C20" s="7" t="s">
        <v>18</v>
      </c>
      <c r="D20" s="8"/>
      <c r="E20" s="8">
        <v>20240312055</v>
      </c>
      <c r="F20" s="8" t="s">
        <v>35</v>
      </c>
      <c r="G20" s="9">
        <v>0.91500000000000004</v>
      </c>
      <c r="H20" s="8" t="s">
        <v>55</v>
      </c>
      <c r="I20" s="30">
        <v>21000</v>
      </c>
      <c r="J20" s="8" t="s">
        <v>17</v>
      </c>
      <c r="L20" s="29" t="e">
        <f>#REF!*#REF!</f>
        <v>#REF!</v>
      </c>
    </row>
    <row r="21" spans="1:12">
      <c r="A21" s="45"/>
      <c r="B21" s="4">
        <v>16</v>
      </c>
      <c r="C21" s="11"/>
      <c r="D21" s="11"/>
      <c r="E21" s="11"/>
      <c r="F21" s="11"/>
      <c r="G21" s="11"/>
      <c r="H21" s="11"/>
      <c r="I21" s="11"/>
      <c r="J21" s="11"/>
      <c r="L21" s="29" t="e">
        <f>#REF!*#REF!</f>
        <v>#REF!</v>
      </c>
    </row>
    <row r="22" spans="1:12">
      <c r="A22" s="45"/>
      <c r="B22" s="4">
        <v>17</v>
      </c>
      <c r="C22" s="11"/>
      <c r="D22" s="11"/>
      <c r="E22" s="11"/>
      <c r="F22" s="11"/>
      <c r="G22" s="11"/>
      <c r="H22" s="11"/>
      <c r="I22" s="11"/>
      <c r="J22" s="11"/>
      <c r="L22" s="29">
        <f>I19*G19</f>
        <v>5005</v>
      </c>
    </row>
    <row r="23" spans="1:12">
      <c r="A23" s="45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ref="L23:L53" si="1">I23*G23</f>
        <v>0</v>
      </c>
    </row>
    <row r="24" spans="1:12">
      <c r="A24" s="45"/>
      <c r="B24" s="4">
        <v>19</v>
      </c>
      <c r="C24" s="12"/>
      <c r="D24" s="12"/>
      <c r="E24" s="12"/>
      <c r="F24" s="12"/>
      <c r="G24" s="12"/>
      <c r="H24" s="12"/>
      <c r="I24" s="12"/>
      <c r="J24" s="12"/>
      <c r="L24" s="29">
        <f t="shared" si="1"/>
        <v>0</v>
      </c>
    </row>
    <row r="25" spans="1:12">
      <c r="A25" s="45"/>
      <c r="B25" s="4">
        <v>20</v>
      </c>
      <c r="C25" s="12"/>
      <c r="D25" s="12"/>
      <c r="E25" s="12"/>
      <c r="F25" s="12"/>
      <c r="G25" s="12"/>
      <c r="H25" s="12"/>
      <c r="I25" s="12"/>
      <c r="J25" s="12"/>
      <c r="L25" s="29">
        <f t="shared" si="1"/>
        <v>0</v>
      </c>
    </row>
    <row r="26" spans="1:12">
      <c r="A26" s="45"/>
      <c r="B26" s="4">
        <v>21</v>
      </c>
      <c r="C26" s="12"/>
      <c r="D26" s="12"/>
      <c r="E26" s="12"/>
      <c r="F26" s="12"/>
      <c r="G26" s="12"/>
      <c r="H26" s="12"/>
      <c r="I26" s="12"/>
      <c r="J26" s="12"/>
      <c r="L26" s="29">
        <f t="shared" si="1"/>
        <v>0</v>
      </c>
    </row>
    <row r="27" spans="1:12">
      <c r="A27" s="45"/>
      <c r="B27" s="4">
        <v>22</v>
      </c>
      <c r="C27" s="8"/>
      <c r="D27" s="16"/>
      <c r="E27" s="16"/>
      <c r="F27" s="8"/>
      <c r="G27" s="9"/>
      <c r="H27" s="8"/>
      <c r="I27" s="32"/>
      <c r="J27" s="8"/>
      <c r="L27" s="29">
        <f t="shared" si="1"/>
        <v>0</v>
      </c>
    </row>
    <row r="28" spans="1:12">
      <c r="A28" s="45"/>
      <c r="B28" s="4">
        <v>23</v>
      </c>
      <c r="C28" s="8"/>
      <c r="D28" s="8"/>
      <c r="E28" s="8"/>
      <c r="F28" s="8"/>
      <c r="G28" s="9"/>
      <c r="H28" s="8"/>
      <c r="I28" s="30"/>
      <c r="J28" s="8"/>
      <c r="L28" s="29">
        <f t="shared" si="1"/>
        <v>0</v>
      </c>
    </row>
    <row r="29" spans="1:12">
      <c r="A29" s="46"/>
      <c r="B29" s="22">
        <v>24</v>
      </c>
      <c r="C29" s="13"/>
      <c r="D29" s="13"/>
      <c r="E29" s="13"/>
      <c r="F29" s="13"/>
      <c r="G29" s="14"/>
      <c r="H29" s="13"/>
      <c r="I29" s="31"/>
      <c r="J29" s="13"/>
      <c r="L29" s="29">
        <f t="shared" si="1"/>
        <v>0</v>
      </c>
    </row>
    <row r="30" spans="1:12">
      <c r="A30" s="47" t="s">
        <v>30</v>
      </c>
      <c r="B30" s="15">
        <v>1</v>
      </c>
      <c r="C30" s="8"/>
      <c r="D30" s="8"/>
      <c r="E30" s="8">
        <v>20240130001</v>
      </c>
      <c r="F30" s="8" t="s">
        <v>33</v>
      </c>
      <c r="G30" s="9">
        <v>1.5549999999999999</v>
      </c>
      <c r="H30" s="8" t="s">
        <v>34</v>
      </c>
      <c r="I30" s="30">
        <f>100000-13269-16197-29307-16167</f>
        <v>25060</v>
      </c>
      <c r="J30" s="8" t="s">
        <v>17</v>
      </c>
      <c r="L30" s="29" t="e">
        <f>#REF!*#REF!</f>
        <v>#REF!</v>
      </c>
    </row>
    <row r="31" spans="1:12">
      <c r="A31" s="48"/>
      <c r="B31" s="15">
        <v>2</v>
      </c>
      <c r="C31" s="8" t="s">
        <v>14</v>
      </c>
      <c r="D31" s="16"/>
      <c r="E31" s="16">
        <v>20240207011</v>
      </c>
      <c r="F31" s="8" t="s">
        <v>31</v>
      </c>
      <c r="G31" s="9">
        <v>1.56</v>
      </c>
      <c r="H31" s="8" t="s">
        <v>32</v>
      </c>
      <c r="I31" s="32">
        <f>15000-3668</f>
        <v>11332</v>
      </c>
      <c r="J31" s="8" t="s">
        <v>17</v>
      </c>
      <c r="L31" s="29">
        <f>I30*G30</f>
        <v>38968.300000000003</v>
      </c>
    </row>
    <row r="32" spans="1:12">
      <c r="A32" s="48"/>
      <c r="B32" s="15">
        <v>3</v>
      </c>
      <c r="C32" s="5" t="s">
        <v>14</v>
      </c>
      <c r="D32" s="8"/>
      <c r="E32" s="8">
        <v>20240122001</v>
      </c>
      <c r="F32" s="8" t="s">
        <v>26</v>
      </c>
      <c r="G32" s="6">
        <v>1.59</v>
      </c>
      <c r="H32" s="8" t="s">
        <v>27</v>
      </c>
      <c r="I32" s="30">
        <f>75000-2248-8437-16880-23000</f>
        <v>24435</v>
      </c>
      <c r="J32" s="8" t="s">
        <v>17</v>
      </c>
      <c r="L32" s="29">
        <f>I31*G31</f>
        <v>17677.919999999998</v>
      </c>
    </row>
    <row r="33" spans="1:12">
      <c r="A33" s="48"/>
      <c r="B33" s="15">
        <v>4</v>
      </c>
      <c r="C33" s="5" t="s">
        <v>14</v>
      </c>
      <c r="D33" s="8"/>
      <c r="E33" s="8">
        <v>20240206022</v>
      </c>
      <c r="F33" s="8" t="s">
        <v>26</v>
      </c>
      <c r="G33" s="6">
        <v>1.59</v>
      </c>
      <c r="H33" s="8" t="s">
        <v>27</v>
      </c>
      <c r="I33" s="30">
        <f>30000</f>
        <v>30000</v>
      </c>
      <c r="J33" s="8" t="s">
        <v>17</v>
      </c>
      <c r="L33" s="29" t="e">
        <f>#REF!*#REF!</f>
        <v>#REF!</v>
      </c>
    </row>
    <row r="34" spans="1:12">
      <c r="A34" s="48"/>
      <c r="B34" s="15">
        <v>5</v>
      </c>
      <c r="C34" s="5" t="s">
        <v>14</v>
      </c>
      <c r="D34" s="5"/>
      <c r="E34" s="5">
        <v>20240207005</v>
      </c>
      <c r="F34" s="5" t="s">
        <v>24</v>
      </c>
      <c r="G34" s="6">
        <v>1.2749999999999999</v>
      </c>
      <c r="H34" s="5" t="s">
        <v>25</v>
      </c>
      <c r="I34" s="28">
        <f>130000-15920-25163-28317</f>
        <v>60600</v>
      </c>
      <c r="J34" s="8" t="s">
        <v>17</v>
      </c>
      <c r="L34" s="29" t="e">
        <f>#REF!*#REF!</f>
        <v>#REF!</v>
      </c>
    </row>
    <row r="35" spans="1:12">
      <c r="A35" s="48"/>
      <c r="B35" s="15">
        <v>6</v>
      </c>
      <c r="C35" s="7" t="s">
        <v>18</v>
      </c>
      <c r="D35" s="8"/>
      <c r="E35" s="8">
        <v>20240217008</v>
      </c>
      <c r="F35" s="8" t="s">
        <v>19</v>
      </c>
      <c r="G35" s="9">
        <v>1.82</v>
      </c>
      <c r="H35" s="8" t="s">
        <v>29</v>
      </c>
      <c r="I35" s="30">
        <v>10000</v>
      </c>
      <c r="J35" s="8" t="s">
        <v>17</v>
      </c>
      <c r="L35" s="29" t="e">
        <f>#REF!*#REF!</f>
        <v>#REF!</v>
      </c>
    </row>
    <row r="36" spans="1:12">
      <c r="A36" s="48"/>
      <c r="B36" s="15">
        <v>7</v>
      </c>
      <c r="C36" s="5" t="s">
        <v>14</v>
      </c>
      <c r="D36" s="5"/>
      <c r="E36" s="5">
        <v>20240301002</v>
      </c>
      <c r="F36" s="5" t="s">
        <v>24</v>
      </c>
      <c r="G36" s="6">
        <v>1.2749999999999999</v>
      </c>
      <c r="H36" s="5" t="s">
        <v>25</v>
      </c>
      <c r="I36" s="28">
        <v>130000</v>
      </c>
      <c r="J36" s="8" t="s">
        <v>17</v>
      </c>
      <c r="L36" s="29" t="e">
        <f>#REF!*#REF!</f>
        <v>#REF!</v>
      </c>
    </row>
    <row r="37" spans="1:12">
      <c r="A37" s="48"/>
      <c r="B37" s="15">
        <v>8</v>
      </c>
      <c r="C37" s="5" t="s">
        <v>14</v>
      </c>
      <c r="D37" s="5"/>
      <c r="E37" s="5">
        <v>20240301003</v>
      </c>
      <c r="F37" s="5" t="s">
        <v>24</v>
      </c>
      <c r="G37" s="6">
        <v>1.2749999999999999</v>
      </c>
      <c r="H37" s="5" t="s">
        <v>25</v>
      </c>
      <c r="I37" s="28">
        <v>90000</v>
      </c>
      <c r="J37" s="8" t="s">
        <v>17</v>
      </c>
      <c r="L37" s="29">
        <f>I32*G32</f>
        <v>38851.65</v>
      </c>
    </row>
    <row r="38" spans="1:12">
      <c r="A38" s="48"/>
      <c r="B38" s="15">
        <v>9</v>
      </c>
      <c r="C38" s="8" t="s">
        <v>14</v>
      </c>
      <c r="D38" s="16"/>
      <c r="E38" s="5">
        <v>20240301006</v>
      </c>
      <c r="F38" s="8" t="s">
        <v>31</v>
      </c>
      <c r="G38" s="9">
        <v>1.56</v>
      </c>
      <c r="H38" s="8" t="s">
        <v>32</v>
      </c>
      <c r="I38" s="32">
        <v>30000</v>
      </c>
      <c r="J38" s="8" t="s">
        <v>17</v>
      </c>
      <c r="L38" s="29">
        <f>I33*G33</f>
        <v>47700</v>
      </c>
    </row>
    <row r="39" spans="1:12">
      <c r="A39" s="48"/>
      <c r="B39" s="15">
        <v>10</v>
      </c>
      <c r="C39" s="8" t="s">
        <v>14</v>
      </c>
      <c r="D39" s="16"/>
      <c r="E39" s="5">
        <v>20240301007</v>
      </c>
      <c r="F39" s="8" t="s">
        <v>31</v>
      </c>
      <c r="G39" s="9">
        <v>1.56</v>
      </c>
      <c r="H39" s="8" t="s">
        <v>32</v>
      </c>
      <c r="I39" s="32">
        <v>25000</v>
      </c>
      <c r="J39" s="8" t="s">
        <v>17</v>
      </c>
      <c r="L39" s="29">
        <f>I34*G34</f>
        <v>77265</v>
      </c>
    </row>
    <row r="40" spans="1:12">
      <c r="A40" s="48"/>
      <c r="B40" s="15">
        <v>11</v>
      </c>
      <c r="C40" s="5" t="s">
        <v>14</v>
      </c>
      <c r="D40" s="17"/>
      <c r="E40" s="5">
        <v>20240301008</v>
      </c>
      <c r="F40" s="5" t="s">
        <v>50</v>
      </c>
      <c r="G40" s="6">
        <v>1.0900000000000001</v>
      </c>
      <c r="H40" s="5" t="s">
        <v>51</v>
      </c>
      <c r="I40" s="33">
        <v>12000</v>
      </c>
      <c r="J40" s="5" t="s">
        <v>17</v>
      </c>
      <c r="L40" s="29">
        <f>I35*G35</f>
        <v>18200</v>
      </c>
    </row>
    <row r="41" spans="1:12">
      <c r="A41" s="48"/>
      <c r="B41" s="15">
        <v>12</v>
      </c>
      <c r="C41" s="8"/>
      <c r="D41" s="8"/>
      <c r="E41" s="8">
        <v>20240304012</v>
      </c>
      <c r="F41" s="8" t="s">
        <v>33</v>
      </c>
      <c r="G41" s="9">
        <v>1.5549999999999999</v>
      </c>
      <c r="H41" s="8" t="s">
        <v>34</v>
      </c>
      <c r="I41" s="30">
        <v>100000</v>
      </c>
      <c r="J41" s="8" t="s">
        <v>17</v>
      </c>
      <c r="L41" s="29">
        <f>I39*G39</f>
        <v>39000</v>
      </c>
    </row>
    <row r="42" spans="1:12">
      <c r="A42" s="48"/>
      <c r="B42" s="15">
        <v>13</v>
      </c>
      <c r="C42" s="5"/>
      <c r="D42" s="5"/>
      <c r="E42" s="5">
        <v>20240301005</v>
      </c>
      <c r="F42" s="5" t="s">
        <v>38</v>
      </c>
      <c r="G42" s="6">
        <v>1.5249999999999999</v>
      </c>
      <c r="H42" s="5" t="s">
        <v>39</v>
      </c>
      <c r="I42" s="28">
        <f>66000-2250</f>
        <v>63750</v>
      </c>
      <c r="J42" s="5" t="s">
        <v>17</v>
      </c>
      <c r="L42" s="29">
        <f>I40*G40</f>
        <v>13080</v>
      </c>
    </row>
    <row r="43" spans="1:12">
      <c r="A43" s="48"/>
      <c r="B43" s="15">
        <v>14</v>
      </c>
      <c r="C43" s="11"/>
      <c r="D43" s="11"/>
      <c r="E43" s="11"/>
      <c r="F43" s="11"/>
      <c r="G43" s="11"/>
      <c r="H43" s="11"/>
      <c r="I43" s="11"/>
      <c r="J43" s="11"/>
      <c r="L43" s="29">
        <f>I42*G42</f>
        <v>97218.75</v>
      </c>
    </row>
    <row r="44" spans="1:12">
      <c r="A44" s="48"/>
      <c r="B44" s="15">
        <v>15</v>
      </c>
      <c r="C44" s="8"/>
      <c r="D44" s="8"/>
      <c r="E44" s="8"/>
      <c r="F44" s="8"/>
      <c r="G44" s="9"/>
      <c r="H44" s="8"/>
      <c r="I44" s="30"/>
      <c r="J44" s="8"/>
      <c r="L44" s="29">
        <f t="shared" si="1"/>
        <v>0</v>
      </c>
    </row>
    <row r="45" spans="1:12">
      <c r="A45" s="48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1"/>
        <v>0</v>
      </c>
    </row>
    <row r="46" spans="1:12">
      <c r="A46" s="48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1"/>
        <v>0</v>
      </c>
    </row>
    <row r="47" spans="1:12">
      <c r="A47" s="48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1"/>
        <v>0</v>
      </c>
    </row>
    <row r="48" spans="1:12">
      <c r="A48" s="48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1"/>
        <v>0</v>
      </c>
    </row>
    <row r="49" spans="1:12">
      <c r="A49" s="48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1"/>
        <v>0</v>
      </c>
    </row>
    <row r="50" spans="1:12">
      <c r="A50" s="48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1"/>
        <v>0</v>
      </c>
    </row>
    <row r="51" spans="1:12">
      <c r="A51" s="48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1"/>
        <v>0</v>
      </c>
    </row>
    <row r="52" spans="1:12">
      <c r="A52" s="48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1"/>
        <v>0</v>
      </c>
    </row>
    <row r="53" spans="1:12">
      <c r="A53" s="49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1"/>
        <v>0</v>
      </c>
    </row>
    <row r="54" spans="1:12">
      <c r="A54" s="52" t="s">
        <v>40</v>
      </c>
      <c r="B54" s="53"/>
      <c r="C54" s="53"/>
      <c r="D54" s="53"/>
      <c r="E54" s="53"/>
      <c r="F54" s="53"/>
      <c r="G54" s="53"/>
      <c r="H54" s="53"/>
      <c r="I54" s="53"/>
      <c r="J54" s="54"/>
    </row>
    <row r="55" spans="1:12">
      <c r="A55" s="55"/>
      <c r="B55" s="56"/>
      <c r="C55" s="56"/>
      <c r="D55" s="56"/>
      <c r="E55" s="56"/>
      <c r="F55" s="56"/>
      <c r="G55" s="56"/>
      <c r="H55" s="56"/>
      <c r="I55" s="56"/>
      <c r="J55" s="57"/>
    </row>
    <row r="56" spans="1:12">
      <c r="A56" s="50" t="s">
        <v>41</v>
      </c>
      <c r="B56" s="50"/>
      <c r="C56" s="50"/>
      <c r="D56" s="50"/>
      <c r="E56" s="50"/>
      <c r="F56" s="50"/>
      <c r="G56" s="50"/>
      <c r="H56" s="50"/>
      <c r="I56" s="50"/>
      <c r="J56" s="50"/>
    </row>
    <row r="57" spans="1:12">
      <c r="A57" s="51"/>
      <c r="B57" s="51"/>
      <c r="C57" s="51"/>
      <c r="D57" s="51"/>
      <c r="E57" s="51"/>
      <c r="F57" s="51"/>
      <c r="G57" s="51"/>
      <c r="H57" s="51"/>
      <c r="I57" s="51"/>
      <c r="J57" s="51"/>
    </row>
    <row r="58" spans="1:12">
      <c r="A58" s="51"/>
      <c r="B58" s="51"/>
      <c r="C58" s="51"/>
      <c r="D58" s="51"/>
      <c r="E58" s="51"/>
      <c r="F58" s="51"/>
      <c r="G58" s="51"/>
      <c r="H58" s="51"/>
      <c r="I58" s="51"/>
      <c r="J58" s="51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I12" sqref="I12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25"/>
      <c r="L1" s="25"/>
      <c r="M1" s="25"/>
    </row>
    <row r="2" spans="1:13" ht="18.7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26"/>
      <c r="L2" s="26"/>
      <c r="M2" s="26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7" t="s">
        <v>56</v>
      </c>
      <c r="J4" s="2"/>
      <c r="K4" s="2"/>
      <c r="L4" s="2"/>
      <c r="M4" s="2"/>
    </row>
    <row r="5" spans="1:13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3">
      <c r="A6" s="45" t="s">
        <v>13</v>
      </c>
      <c r="B6" s="4">
        <v>1</v>
      </c>
      <c r="C6" s="7"/>
      <c r="D6" s="8"/>
      <c r="E6" s="8">
        <v>20240103033</v>
      </c>
      <c r="F6" s="8" t="s">
        <v>22</v>
      </c>
      <c r="G6" s="6">
        <v>1.4750000000000001</v>
      </c>
      <c r="H6" s="8" t="s">
        <v>23</v>
      </c>
      <c r="I6" s="30">
        <f>5000</f>
        <v>5000</v>
      </c>
      <c r="J6" s="8" t="s">
        <v>17</v>
      </c>
      <c r="L6" s="29" t="e">
        <f>#REF!*#REF!</f>
        <v>#REF!</v>
      </c>
    </row>
    <row r="7" spans="1:13">
      <c r="A7" s="45"/>
      <c r="B7" s="4">
        <v>2</v>
      </c>
      <c r="C7" s="10" t="s">
        <v>18</v>
      </c>
      <c r="D7" s="5"/>
      <c r="E7" s="5">
        <v>20240124003</v>
      </c>
      <c r="F7" s="5" t="s">
        <v>19</v>
      </c>
      <c r="G7" s="6">
        <v>3.03</v>
      </c>
      <c r="H7" s="5" t="s">
        <v>28</v>
      </c>
      <c r="I7" s="28">
        <f>5000-3250</f>
        <v>1750</v>
      </c>
      <c r="J7" s="8" t="s">
        <v>17</v>
      </c>
      <c r="L7" s="29" t="e">
        <f>#REF!*#REF!</f>
        <v>#REF!</v>
      </c>
    </row>
    <row r="8" spans="1:13">
      <c r="A8" s="45"/>
      <c r="B8" s="4">
        <v>3</v>
      </c>
      <c r="C8" s="7" t="s">
        <v>18</v>
      </c>
      <c r="D8" s="8"/>
      <c r="E8" s="8">
        <v>20240124006</v>
      </c>
      <c r="F8" s="8" t="s">
        <v>19</v>
      </c>
      <c r="G8" s="9">
        <v>4.55</v>
      </c>
      <c r="H8" s="8" t="s">
        <v>21</v>
      </c>
      <c r="I8" s="30">
        <f>5000-254-2950</f>
        <v>1796</v>
      </c>
      <c r="J8" s="8" t="s">
        <v>17</v>
      </c>
      <c r="L8" s="29">
        <f>I6*G6</f>
        <v>7375</v>
      </c>
    </row>
    <row r="9" spans="1:13">
      <c r="A9" s="45"/>
      <c r="B9" s="4">
        <v>4</v>
      </c>
      <c r="C9" s="8" t="s">
        <v>14</v>
      </c>
      <c r="D9" s="8"/>
      <c r="E9" s="8">
        <v>20240202002</v>
      </c>
      <c r="F9" s="8" t="s">
        <v>15</v>
      </c>
      <c r="G9" s="9">
        <v>1.59</v>
      </c>
      <c r="H9" s="8" t="s">
        <v>16</v>
      </c>
      <c r="I9" s="30">
        <f>100000-7833-23650-3976-9820-25324-8614</f>
        <v>20783</v>
      </c>
      <c r="J9" s="8" t="s">
        <v>17</v>
      </c>
      <c r="L9" s="29" t="e">
        <f>#REF!*#REF!</f>
        <v>#REF!</v>
      </c>
    </row>
    <row r="10" spans="1:13">
      <c r="A10" s="45"/>
      <c r="B10" s="4">
        <v>5</v>
      </c>
      <c r="C10" s="5" t="s">
        <v>14</v>
      </c>
      <c r="D10" s="5"/>
      <c r="E10" s="5">
        <v>20240207003</v>
      </c>
      <c r="F10" s="5" t="s">
        <v>15</v>
      </c>
      <c r="G10" s="6">
        <v>1.59</v>
      </c>
      <c r="H10" s="5" t="s">
        <v>16</v>
      </c>
      <c r="I10" s="28">
        <f>12400</f>
        <v>12400</v>
      </c>
      <c r="J10" s="8" t="s">
        <v>17</v>
      </c>
      <c r="L10" s="29" t="e">
        <f>#REF!*#REF!</f>
        <v>#REF!</v>
      </c>
    </row>
    <row r="11" spans="1:13">
      <c r="A11" s="45"/>
      <c r="B11" s="4">
        <v>6</v>
      </c>
      <c r="C11" s="5" t="s">
        <v>14</v>
      </c>
      <c r="D11" s="5"/>
      <c r="E11" s="5">
        <v>20240207004</v>
      </c>
      <c r="F11" s="5" t="s">
        <v>15</v>
      </c>
      <c r="G11" s="6">
        <v>1.59</v>
      </c>
      <c r="H11" s="5" t="s">
        <v>16</v>
      </c>
      <c r="I11" s="28">
        <f>40600</f>
        <v>40600</v>
      </c>
      <c r="J11" s="8" t="s">
        <v>17</v>
      </c>
      <c r="L11" s="29">
        <f t="shared" ref="L11:L19" si="0">I7*G7</f>
        <v>5302.5</v>
      </c>
    </row>
    <row r="12" spans="1:13">
      <c r="A12" s="45"/>
      <c r="B12" s="4">
        <v>7</v>
      </c>
      <c r="C12" s="7" t="s">
        <v>18</v>
      </c>
      <c r="D12" s="5"/>
      <c r="E12" s="5">
        <v>20240207006</v>
      </c>
      <c r="F12" s="8" t="s">
        <v>19</v>
      </c>
      <c r="G12" s="9">
        <v>1.82</v>
      </c>
      <c r="H12" s="5" t="s">
        <v>20</v>
      </c>
      <c r="I12" s="28">
        <f>20200-338</f>
        <v>19862</v>
      </c>
      <c r="J12" s="8" t="s">
        <v>17</v>
      </c>
      <c r="L12" s="29">
        <f t="shared" si="0"/>
        <v>8171.8</v>
      </c>
    </row>
    <row r="13" spans="1:13">
      <c r="A13" s="45"/>
      <c r="B13" s="4">
        <v>8</v>
      </c>
      <c r="C13" s="10" t="s">
        <v>18</v>
      </c>
      <c r="D13" s="5"/>
      <c r="E13" s="5">
        <v>20240207007</v>
      </c>
      <c r="F13" s="5" t="s">
        <v>19</v>
      </c>
      <c r="G13" s="6">
        <v>3.03</v>
      </c>
      <c r="H13" s="5" t="s">
        <v>28</v>
      </c>
      <c r="I13" s="28">
        <f>11700</f>
        <v>11700</v>
      </c>
      <c r="J13" s="8" t="s">
        <v>17</v>
      </c>
      <c r="L13" s="29">
        <f t="shared" si="0"/>
        <v>33044.97</v>
      </c>
    </row>
    <row r="14" spans="1:13">
      <c r="A14" s="45"/>
      <c r="B14" s="4">
        <v>9</v>
      </c>
      <c r="C14" s="7" t="s">
        <v>18</v>
      </c>
      <c r="D14" s="8"/>
      <c r="E14" s="8">
        <v>20240207008</v>
      </c>
      <c r="F14" s="8" t="s">
        <v>19</v>
      </c>
      <c r="G14" s="9">
        <v>4.55</v>
      </c>
      <c r="H14" s="8" t="s">
        <v>21</v>
      </c>
      <c r="I14" s="30">
        <f>1600</f>
        <v>1600</v>
      </c>
      <c r="J14" s="8" t="s">
        <v>17</v>
      </c>
      <c r="L14" s="29">
        <f t="shared" si="0"/>
        <v>19716</v>
      </c>
    </row>
    <row r="15" spans="1:13">
      <c r="A15" s="45"/>
      <c r="B15" s="4">
        <v>10</v>
      </c>
      <c r="C15" s="7"/>
      <c r="D15" s="8"/>
      <c r="E15" s="8">
        <v>20240217007</v>
      </c>
      <c r="F15" s="8" t="s">
        <v>22</v>
      </c>
      <c r="G15" s="9">
        <v>1.4750000000000001</v>
      </c>
      <c r="H15" s="8" t="s">
        <v>23</v>
      </c>
      <c r="I15" s="30">
        <v>10000</v>
      </c>
      <c r="J15" s="8" t="s">
        <v>17</v>
      </c>
      <c r="L15" s="29">
        <f t="shared" si="0"/>
        <v>64554</v>
      </c>
    </row>
    <row r="16" spans="1:13">
      <c r="A16" s="45"/>
      <c r="B16" s="4">
        <v>11</v>
      </c>
      <c r="C16" s="5" t="s">
        <v>14</v>
      </c>
      <c r="D16" s="5"/>
      <c r="E16" s="5">
        <v>20240301004</v>
      </c>
      <c r="F16" s="5" t="s">
        <v>15</v>
      </c>
      <c r="G16" s="6">
        <v>1.59</v>
      </c>
      <c r="H16" s="5" t="s">
        <v>16</v>
      </c>
      <c r="I16" s="28">
        <v>114000</v>
      </c>
      <c r="J16" s="5" t="s">
        <v>17</v>
      </c>
      <c r="L16" s="29">
        <f t="shared" si="0"/>
        <v>36148.839999999997</v>
      </c>
    </row>
    <row r="17" spans="1:12">
      <c r="A17" s="45"/>
      <c r="B17" s="4">
        <v>12</v>
      </c>
      <c r="C17" s="7" t="s">
        <v>18</v>
      </c>
      <c r="D17" s="5"/>
      <c r="E17" s="5">
        <v>20240312052</v>
      </c>
      <c r="F17" s="8" t="s">
        <v>19</v>
      </c>
      <c r="G17" s="9">
        <v>1.82</v>
      </c>
      <c r="H17" s="5" t="s">
        <v>20</v>
      </c>
      <c r="I17" s="28">
        <v>24050</v>
      </c>
      <c r="J17" s="8" t="s">
        <v>17</v>
      </c>
      <c r="L17" s="29">
        <f t="shared" si="0"/>
        <v>35451</v>
      </c>
    </row>
    <row r="18" spans="1:12">
      <c r="A18" s="45"/>
      <c r="B18" s="4">
        <v>13</v>
      </c>
      <c r="C18" s="10" t="s">
        <v>18</v>
      </c>
      <c r="D18" s="5"/>
      <c r="E18" s="5">
        <v>20240312053</v>
      </c>
      <c r="F18" s="5" t="s">
        <v>19</v>
      </c>
      <c r="G18" s="6">
        <v>3.03</v>
      </c>
      <c r="H18" s="5" t="s">
        <v>28</v>
      </c>
      <c r="I18" s="28">
        <v>6600</v>
      </c>
      <c r="J18" s="8" t="s">
        <v>17</v>
      </c>
      <c r="L18" s="29">
        <f t="shared" si="0"/>
        <v>7280</v>
      </c>
    </row>
    <row r="19" spans="1:12">
      <c r="A19" s="45"/>
      <c r="B19" s="4">
        <v>14</v>
      </c>
      <c r="C19" s="7" t="s">
        <v>18</v>
      </c>
      <c r="D19" s="8"/>
      <c r="E19" s="8">
        <v>20240312054</v>
      </c>
      <c r="F19" s="8" t="s">
        <v>19</v>
      </c>
      <c r="G19" s="9">
        <v>4.55</v>
      </c>
      <c r="H19" s="8" t="s">
        <v>21</v>
      </c>
      <c r="I19" s="30">
        <v>1100</v>
      </c>
      <c r="J19" s="8" t="s">
        <v>17</v>
      </c>
      <c r="L19" s="29">
        <f t="shared" si="0"/>
        <v>14750</v>
      </c>
    </row>
    <row r="20" spans="1:12">
      <c r="A20" s="45"/>
      <c r="B20" s="4">
        <v>15</v>
      </c>
      <c r="C20" s="7" t="s">
        <v>18</v>
      </c>
      <c r="D20" s="8"/>
      <c r="E20" s="8">
        <v>20240312055</v>
      </c>
      <c r="F20" s="8" t="s">
        <v>35</v>
      </c>
      <c r="G20" s="9">
        <v>0.91500000000000004</v>
      </c>
      <c r="H20" s="8" t="s">
        <v>55</v>
      </c>
      <c r="I20" s="30">
        <v>21000</v>
      </c>
      <c r="J20" s="8" t="s">
        <v>17</v>
      </c>
      <c r="L20" s="29" t="e">
        <f>#REF!*#REF!</f>
        <v>#REF!</v>
      </c>
    </row>
    <row r="21" spans="1:12">
      <c r="A21" s="45"/>
      <c r="B21" s="4">
        <v>16</v>
      </c>
      <c r="C21" s="11"/>
      <c r="D21" s="11"/>
      <c r="E21" s="11"/>
      <c r="F21" s="11"/>
      <c r="G21" s="11"/>
      <c r="H21" s="11"/>
      <c r="I21" s="11"/>
      <c r="J21" s="11"/>
      <c r="L21" s="29" t="e">
        <f>#REF!*#REF!</f>
        <v>#REF!</v>
      </c>
    </row>
    <row r="22" spans="1:12">
      <c r="A22" s="45"/>
      <c r="B22" s="4">
        <v>17</v>
      </c>
      <c r="C22" s="11"/>
      <c r="D22" s="11"/>
      <c r="E22" s="11"/>
      <c r="F22" s="11"/>
      <c r="G22" s="11"/>
      <c r="H22" s="11"/>
      <c r="I22" s="11"/>
      <c r="J22" s="11"/>
      <c r="L22" s="29">
        <f>I19*G19</f>
        <v>5005</v>
      </c>
    </row>
    <row r="23" spans="1:12">
      <c r="A23" s="45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ref="L23:L53" si="1">I23*G23</f>
        <v>0</v>
      </c>
    </row>
    <row r="24" spans="1:12">
      <c r="A24" s="45"/>
      <c r="B24" s="4">
        <v>19</v>
      </c>
      <c r="C24" s="12"/>
      <c r="D24" s="12"/>
      <c r="E24" s="12"/>
      <c r="F24" s="12"/>
      <c r="G24" s="12"/>
      <c r="H24" s="12"/>
      <c r="I24" s="12"/>
      <c r="J24" s="12"/>
      <c r="L24" s="29">
        <f t="shared" si="1"/>
        <v>0</v>
      </c>
    </row>
    <row r="25" spans="1:12">
      <c r="A25" s="45"/>
      <c r="B25" s="4">
        <v>20</v>
      </c>
      <c r="C25" s="12"/>
      <c r="D25" s="12"/>
      <c r="E25" s="12"/>
      <c r="F25" s="12"/>
      <c r="G25" s="12"/>
      <c r="H25" s="12"/>
      <c r="I25" s="12"/>
      <c r="J25" s="12"/>
      <c r="L25" s="29">
        <f t="shared" si="1"/>
        <v>0</v>
      </c>
    </row>
    <row r="26" spans="1:12">
      <c r="A26" s="45"/>
      <c r="B26" s="4">
        <v>21</v>
      </c>
      <c r="C26" s="12"/>
      <c r="D26" s="12"/>
      <c r="E26" s="12"/>
      <c r="F26" s="12"/>
      <c r="G26" s="12"/>
      <c r="H26" s="12"/>
      <c r="I26" s="12"/>
      <c r="J26" s="12"/>
      <c r="L26" s="29">
        <f t="shared" si="1"/>
        <v>0</v>
      </c>
    </row>
    <row r="27" spans="1:12">
      <c r="A27" s="45"/>
      <c r="B27" s="4">
        <v>22</v>
      </c>
      <c r="C27" s="8"/>
      <c r="D27" s="16"/>
      <c r="E27" s="16"/>
      <c r="F27" s="8"/>
      <c r="G27" s="9"/>
      <c r="H27" s="8"/>
      <c r="I27" s="32"/>
      <c r="J27" s="8"/>
      <c r="L27" s="29">
        <f t="shared" si="1"/>
        <v>0</v>
      </c>
    </row>
    <row r="28" spans="1:12">
      <c r="A28" s="45"/>
      <c r="B28" s="4">
        <v>23</v>
      </c>
      <c r="C28" s="8"/>
      <c r="D28" s="8"/>
      <c r="E28" s="8"/>
      <c r="F28" s="8"/>
      <c r="G28" s="9"/>
      <c r="H28" s="8"/>
      <c r="I28" s="30"/>
      <c r="J28" s="8"/>
      <c r="L28" s="29">
        <f t="shared" si="1"/>
        <v>0</v>
      </c>
    </row>
    <row r="29" spans="1:12">
      <c r="A29" s="46"/>
      <c r="B29" s="22">
        <v>24</v>
      </c>
      <c r="C29" s="13"/>
      <c r="D29" s="13"/>
      <c r="E29" s="13"/>
      <c r="F29" s="13"/>
      <c r="G29" s="14"/>
      <c r="H29" s="13"/>
      <c r="I29" s="31"/>
      <c r="J29" s="13"/>
      <c r="L29" s="29">
        <f t="shared" si="1"/>
        <v>0</v>
      </c>
    </row>
    <row r="30" spans="1:12">
      <c r="A30" s="47" t="s">
        <v>30</v>
      </c>
      <c r="B30" s="15">
        <v>1</v>
      </c>
      <c r="C30" s="8"/>
      <c r="D30" s="8"/>
      <c r="E30" s="8">
        <v>20240130001</v>
      </c>
      <c r="F30" s="8" t="s">
        <v>33</v>
      </c>
      <c r="G30" s="9">
        <v>1.5549999999999999</v>
      </c>
      <c r="H30" s="8" t="s">
        <v>34</v>
      </c>
      <c r="I30" s="30">
        <f>100000-13269-16197-29307-16167</f>
        <v>25060</v>
      </c>
      <c r="J30" s="8" t="s">
        <v>17</v>
      </c>
      <c r="L30" s="29" t="e">
        <f>#REF!*#REF!</f>
        <v>#REF!</v>
      </c>
    </row>
    <row r="31" spans="1:12">
      <c r="A31" s="48"/>
      <c r="B31" s="15">
        <v>2</v>
      </c>
      <c r="C31" s="8" t="s">
        <v>14</v>
      </c>
      <c r="D31" s="16"/>
      <c r="E31" s="16">
        <v>20240207011</v>
      </c>
      <c r="F31" s="8" t="s">
        <v>31</v>
      </c>
      <c r="G31" s="9">
        <v>1.56</v>
      </c>
      <c r="H31" s="8" t="s">
        <v>32</v>
      </c>
      <c r="I31" s="32">
        <f>15000-3668</f>
        <v>11332</v>
      </c>
      <c r="J31" s="8" t="s">
        <v>17</v>
      </c>
      <c r="L31" s="29">
        <f>I30*G30</f>
        <v>38968.300000000003</v>
      </c>
    </row>
    <row r="32" spans="1:12">
      <c r="A32" s="48"/>
      <c r="B32" s="15">
        <v>3</v>
      </c>
      <c r="C32" s="5" t="s">
        <v>14</v>
      </c>
      <c r="D32" s="8"/>
      <c r="E32" s="8">
        <v>20240122001</v>
      </c>
      <c r="F32" s="8" t="s">
        <v>26</v>
      </c>
      <c r="G32" s="6">
        <v>1.59</v>
      </c>
      <c r="H32" s="8" t="s">
        <v>27</v>
      </c>
      <c r="I32" s="30">
        <f>75000-2248-8437-16880-23000</f>
        <v>24435</v>
      </c>
      <c r="J32" s="8" t="s">
        <v>17</v>
      </c>
      <c r="L32" s="29">
        <f>I31*G31</f>
        <v>17677.919999999998</v>
      </c>
    </row>
    <row r="33" spans="1:12">
      <c r="A33" s="48"/>
      <c r="B33" s="15">
        <v>4</v>
      </c>
      <c r="C33" s="5" t="s">
        <v>14</v>
      </c>
      <c r="D33" s="8"/>
      <c r="E33" s="8">
        <v>20240206022</v>
      </c>
      <c r="F33" s="8" t="s">
        <v>26</v>
      </c>
      <c r="G33" s="6">
        <v>1.59</v>
      </c>
      <c r="H33" s="8" t="s">
        <v>27</v>
      </c>
      <c r="I33" s="30">
        <f>30000</f>
        <v>30000</v>
      </c>
      <c r="J33" s="8" t="s">
        <v>17</v>
      </c>
      <c r="L33" s="29" t="e">
        <f>#REF!*#REF!</f>
        <v>#REF!</v>
      </c>
    </row>
    <row r="34" spans="1:12">
      <c r="A34" s="48"/>
      <c r="B34" s="15">
        <v>5</v>
      </c>
      <c r="C34" s="5" t="s">
        <v>14</v>
      </c>
      <c r="D34" s="5"/>
      <c r="E34" s="5">
        <v>20240207005</v>
      </c>
      <c r="F34" s="5" t="s">
        <v>24</v>
      </c>
      <c r="G34" s="6">
        <v>1.2749999999999999</v>
      </c>
      <c r="H34" s="5" t="s">
        <v>25</v>
      </c>
      <c r="I34" s="28">
        <f>130000-15920-25163-28317-23961</f>
        <v>36639</v>
      </c>
      <c r="J34" s="8" t="s">
        <v>17</v>
      </c>
      <c r="L34" s="29" t="e">
        <f>#REF!*#REF!</f>
        <v>#REF!</v>
      </c>
    </row>
    <row r="35" spans="1:12">
      <c r="A35" s="48"/>
      <c r="B35" s="15">
        <v>6</v>
      </c>
      <c r="C35" s="7" t="s">
        <v>18</v>
      </c>
      <c r="D35" s="8"/>
      <c r="E35" s="8">
        <v>20240217008</v>
      </c>
      <c r="F35" s="8" t="s">
        <v>19</v>
      </c>
      <c r="G35" s="9">
        <v>1.82</v>
      </c>
      <c r="H35" s="8" t="s">
        <v>29</v>
      </c>
      <c r="I35" s="30">
        <f>10000-9348</f>
        <v>652</v>
      </c>
      <c r="J35" s="8" t="s">
        <v>17</v>
      </c>
      <c r="L35" s="29" t="e">
        <f>#REF!*#REF!</f>
        <v>#REF!</v>
      </c>
    </row>
    <row r="36" spans="1:12">
      <c r="A36" s="48"/>
      <c r="B36" s="15">
        <v>7</v>
      </c>
      <c r="C36" s="5" t="s">
        <v>14</v>
      </c>
      <c r="D36" s="5"/>
      <c r="E36" s="5">
        <v>20240301002</v>
      </c>
      <c r="F36" s="5" t="s">
        <v>24</v>
      </c>
      <c r="G36" s="6">
        <v>1.2749999999999999</v>
      </c>
      <c r="H36" s="5" t="s">
        <v>25</v>
      </c>
      <c r="I36" s="28">
        <v>130000</v>
      </c>
      <c r="J36" s="8" t="s">
        <v>17</v>
      </c>
      <c r="L36" s="29" t="e">
        <f>#REF!*#REF!</f>
        <v>#REF!</v>
      </c>
    </row>
    <row r="37" spans="1:12">
      <c r="A37" s="48"/>
      <c r="B37" s="15">
        <v>8</v>
      </c>
      <c r="C37" s="5" t="s">
        <v>14</v>
      </c>
      <c r="D37" s="5"/>
      <c r="E37" s="5">
        <v>20240301003</v>
      </c>
      <c r="F37" s="5" t="s">
        <v>24</v>
      </c>
      <c r="G37" s="6">
        <v>1.2749999999999999</v>
      </c>
      <c r="H37" s="5" t="s">
        <v>25</v>
      </c>
      <c r="I37" s="28">
        <v>90000</v>
      </c>
      <c r="J37" s="8" t="s">
        <v>17</v>
      </c>
      <c r="L37" s="29">
        <f>I32*G32</f>
        <v>38851.65</v>
      </c>
    </row>
    <row r="38" spans="1:12">
      <c r="A38" s="48"/>
      <c r="B38" s="15">
        <v>9</v>
      </c>
      <c r="C38" s="8" t="s">
        <v>14</v>
      </c>
      <c r="D38" s="16"/>
      <c r="E38" s="5">
        <v>20240301006</v>
      </c>
      <c r="F38" s="8" t="s">
        <v>31</v>
      </c>
      <c r="G38" s="9">
        <v>1.56</v>
      </c>
      <c r="H38" s="8" t="s">
        <v>32</v>
      </c>
      <c r="I38" s="32">
        <v>30000</v>
      </c>
      <c r="J38" s="8" t="s">
        <v>17</v>
      </c>
      <c r="L38" s="29">
        <f>I33*G33</f>
        <v>47700</v>
      </c>
    </row>
    <row r="39" spans="1:12">
      <c r="A39" s="48"/>
      <c r="B39" s="15">
        <v>10</v>
      </c>
      <c r="C39" s="8" t="s">
        <v>14</v>
      </c>
      <c r="D39" s="16"/>
      <c r="E39" s="5">
        <v>20240301007</v>
      </c>
      <c r="F39" s="8" t="s">
        <v>31</v>
      </c>
      <c r="G39" s="9">
        <v>1.56</v>
      </c>
      <c r="H39" s="8" t="s">
        <v>32</v>
      </c>
      <c r="I39" s="32">
        <v>25000</v>
      </c>
      <c r="J39" s="8" t="s">
        <v>17</v>
      </c>
      <c r="L39" s="29">
        <f>I34*G34</f>
        <v>46714.724999999999</v>
      </c>
    </row>
    <row r="40" spans="1:12">
      <c r="A40" s="48"/>
      <c r="B40" s="15">
        <v>11</v>
      </c>
      <c r="C40" s="5" t="s">
        <v>14</v>
      </c>
      <c r="D40" s="17"/>
      <c r="E40" s="5">
        <v>20240301008</v>
      </c>
      <c r="F40" s="5" t="s">
        <v>50</v>
      </c>
      <c r="G40" s="6">
        <v>1.0900000000000001</v>
      </c>
      <c r="H40" s="5" t="s">
        <v>51</v>
      </c>
      <c r="I40" s="33">
        <v>12000</v>
      </c>
      <c r="J40" s="5" t="s">
        <v>17</v>
      </c>
      <c r="L40" s="29">
        <f>I35*G35</f>
        <v>1186.6400000000001</v>
      </c>
    </row>
    <row r="41" spans="1:12">
      <c r="A41" s="48"/>
      <c r="B41" s="15">
        <v>12</v>
      </c>
      <c r="C41" s="8"/>
      <c r="D41" s="8"/>
      <c r="E41" s="8">
        <v>20240304012</v>
      </c>
      <c r="F41" s="8" t="s">
        <v>33</v>
      </c>
      <c r="G41" s="9">
        <v>1.5549999999999999</v>
      </c>
      <c r="H41" s="8" t="s">
        <v>34</v>
      </c>
      <c r="I41" s="30">
        <v>100000</v>
      </c>
      <c r="J41" s="8" t="s">
        <v>17</v>
      </c>
      <c r="L41" s="29">
        <f>I39*G39</f>
        <v>39000</v>
      </c>
    </row>
    <row r="42" spans="1:12">
      <c r="A42" s="48"/>
      <c r="B42" s="15">
        <v>13</v>
      </c>
      <c r="C42" s="5"/>
      <c r="D42" s="5"/>
      <c r="E42" s="5">
        <v>20240301005</v>
      </c>
      <c r="F42" s="5" t="s">
        <v>38</v>
      </c>
      <c r="G42" s="6">
        <v>1.5249999999999999</v>
      </c>
      <c r="H42" s="5" t="s">
        <v>39</v>
      </c>
      <c r="I42" s="28">
        <f>66000-2250</f>
        <v>63750</v>
      </c>
      <c r="J42" s="5" t="s">
        <v>17</v>
      </c>
      <c r="L42" s="29">
        <f>I40*G40</f>
        <v>13080</v>
      </c>
    </row>
    <row r="43" spans="1:12">
      <c r="A43" s="48"/>
      <c r="B43" s="15">
        <v>14</v>
      </c>
      <c r="C43" s="11"/>
      <c r="D43" s="11"/>
      <c r="E43" s="11"/>
      <c r="F43" s="11"/>
      <c r="G43" s="11"/>
      <c r="H43" s="11"/>
      <c r="I43" s="11"/>
      <c r="J43" s="11"/>
      <c r="L43" s="29">
        <f>I42*G42</f>
        <v>97218.75</v>
      </c>
    </row>
    <row r="44" spans="1:12">
      <c r="A44" s="48"/>
      <c r="B44" s="15">
        <v>15</v>
      </c>
      <c r="C44" s="8"/>
      <c r="D44" s="8"/>
      <c r="E44" s="8"/>
      <c r="F44" s="8"/>
      <c r="G44" s="9"/>
      <c r="H44" s="8"/>
      <c r="I44" s="30"/>
      <c r="J44" s="8"/>
      <c r="L44" s="29">
        <f t="shared" si="1"/>
        <v>0</v>
      </c>
    </row>
    <row r="45" spans="1:12">
      <c r="A45" s="48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1"/>
        <v>0</v>
      </c>
    </row>
    <row r="46" spans="1:12">
      <c r="A46" s="48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1"/>
        <v>0</v>
      </c>
    </row>
    <row r="47" spans="1:12">
      <c r="A47" s="48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1"/>
        <v>0</v>
      </c>
    </row>
    <row r="48" spans="1:12">
      <c r="A48" s="48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1"/>
        <v>0</v>
      </c>
    </row>
    <row r="49" spans="1:12">
      <c r="A49" s="48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1"/>
        <v>0</v>
      </c>
    </row>
    <row r="50" spans="1:12">
      <c r="A50" s="48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1"/>
        <v>0</v>
      </c>
    </row>
    <row r="51" spans="1:12">
      <c r="A51" s="48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1"/>
        <v>0</v>
      </c>
    </row>
    <row r="52" spans="1:12">
      <c r="A52" s="48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1"/>
        <v>0</v>
      </c>
    </row>
    <row r="53" spans="1:12">
      <c r="A53" s="49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1"/>
        <v>0</v>
      </c>
    </row>
    <row r="54" spans="1:12">
      <c r="A54" s="52" t="s">
        <v>40</v>
      </c>
      <c r="B54" s="53"/>
      <c r="C54" s="53"/>
      <c r="D54" s="53"/>
      <c r="E54" s="53"/>
      <c r="F54" s="53"/>
      <c r="G54" s="53"/>
      <c r="H54" s="53"/>
      <c r="I54" s="53"/>
      <c r="J54" s="54"/>
    </row>
    <row r="55" spans="1:12">
      <c r="A55" s="55"/>
      <c r="B55" s="56"/>
      <c r="C55" s="56"/>
      <c r="D55" s="56"/>
      <c r="E55" s="56"/>
      <c r="F55" s="56"/>
      <c r="G55" s="56"/>
      <c r="H55" s="56"/>
      <c r="I55" s="56"/>
      <c r="J55" s="57"/>
    </row>
    <row r="56" spans="1:12">
      <c r="A56" s="50" t="s">
        <v>41</v>
      </c>
      <c r="B56" s="50"/>
      <c r="C56" s="50"/>
      <c r="D56" s="50"/>
      <c r="E56" s="50"/>
      <c r="F56" s="50"/>
      <c r="G56" s="50"/>
      <c r="H56" s="50"/>
      <c r="I56" s="50"/>
      <c r="J56" s="50"/>
    </row>
    <row r="57" spans="1:12">
      <c r="A57" s="51"/>
      <c r="B57" s="51"/>
      <c r="C57" s="51"/>
      <c r="D57" s="51"/>
      <c r="E57" s="51"/>
      <c r="F57" s="51"/>
      <c r="G57" s="51"/>
      <c r="H57" s="51"/>
      <c r="I57" s="51"/>
      <c r="J57" s="51"/>
    </row>
    <row r="58" spans="1:12">
      <c r="A58" s="51"/>
      <c r="B58" s="51"/>
      <c r="C58" s="51"/>
      <c r="D58" s="51"/>
      <c r="E58" s="51"/>
      <c r="F58" s="51"/>
      <c r="G58" s="51"/>
      <c r="H58" s="51"/>
      <c r="I58" s="51"/>
      <c r="J58" s="51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M9" sqref="M9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25"/>
      <c r="L1" s="25"/>
      <c r="M1" s="25"/>
    </row>
    <row r="2" spans="1:13" ht="18.7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26"/>
      <c r="L2" s="26"/>
      <c r="M2" s="26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7" t="s">
        <v>57</v>
      </c>
      <c r="J4" s="2"/>
      <c r="K4" s="2"/>
      <c r="L4" s="2"/>
      <c r="M4" s="2"/>
    </row>
    <row r="5" spans="1:13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3">
      <c r="A6" s="45" t="s">
        <v>13</v>
      </c>
      <c r="B6" s="4">
        <v>1</v>
      </c>
      <c r="C6" s="7"/>
      <c r="D6" s="8"/>
      <c r="E6" s="8">
        <v>20240103033</v>
      </c>
      <c r="F6" s="8" t="s">
        <v>22</v>
      </c>
      <c r="G6" s="6">
        <v>1.4750000000000001</v>
      </c>
      <c r="H6" s="8" t="s">
        <v>23</v>
      </c>
      <c r="I6" s="30">
        <f>5000</f>
        <v>5000</v>
      </c>
      <c r="J6" s="8" t="s">
        <v>17</v>
      </c>
      <c r="L6" s="29" t="e">
        <f>#REF!*#REF!</f>
        <v>#REF!</v>
      </c>
    </row>
    <row r="7" spans="1:13">
      <c r="A7" s="45"/>
      <c r="B7" s="4">
        <v>2</v>
      </c>
      <c r="C7" s="10" t="s">
        <v>18</v>
      </c>
      <c r="D7" s="5"/>
      <c r="E7" s="5">
        <v>20240124003</v>
      </c>
      <c r="F7" s="5" t="s">
        <v>19</v>
      </c>
      <c r="G7" s="6">
        <v>3.03</v>
      </c>
      <c r="H7" s="5" t="s">
        <v>28</v>
      </c>
      <c r="I7" s="28">
        <f>5000-3250</f>
        <v>1750</v>
      </c>
      <c r="J7" s="8" t="s">
        <v>17</v>
      </c>
      <c r="L7" s="29" t="e">
        <f>#REF!*#REF!</f>
        <v>#REF!</v>
      </c>
    </row>
    <row r="8" spans="1:13">
      <c r="A8" s="45"/>
      <c r="B8" s="4">
        <v>3</v>
      </c>
      <c r="C8" s="7" t="s">
        <v>18</v>
      </c>
      <c r="D8" s="8"/>
      <c r="E8" s="8">
        <v>20240124006</v>
      </c>
      <c r="F8" s="8" t="s">
        <v>19</v>
      </c>
      <c r="G8" s="9">
        <v>4.55</v>
      </c>
      <c r="H8" s="8" t="s">
        <v>21</v>
      </c>
      <c r="I8" s="30">
        <f>5000-254-2950</f>
        <v>1796</v>
      </c>
      <c r="J8" s="8" t="s">
        <v>17</v>
      </c>
      <c r="L8" s="29">
        <f>I6*G6</f>
        <v>7375</v>
      </c>
    </row>
    <row r="9" spans="1:13">
      <c r="A9" s="45"/>
      <c r="B9" s="4">
        <v>4</v>
      </c>
      <c r="C9" s="5" t="s">
        <v>14</v>
      </c>
      <c r="D9" s="5"/>
      <c r="E9" s="5">
        <v>20240207003</v>
      </c>
      <c r="F9" s="5" t="s">
        <v>15</v>
      </c>
      <c r="G9" s="6">
        <v>1.59</v>
      </c>
      <c r="H9" s="5" t="s">
        <v>16</v>
      </c>
      <c r="I9" s="28">
        <f>12400-7536</f>
        <v>4864</v>
      </c>
      <c r="J9" s="8" t="s">
        <v>17</v>
      </c>
      <c r="L9" s="29" t="e">
        <f>#REF!*#REF!</f>
        <v>#REF!</v>
      </c>
    </row>
    <row r="10" spans="1:13">
      <c r="A10" s="45"/>
      <c r="B10" s="4">
        <v>5</v>
      </c>
      <c r="C10" s="5" t="s">
        <v>14</v>
      </c>
      <c r="D10" s="5"/>
      <c r="E10" s="5">
        <v>20240207004</v>
      </c>
      <c r="F10" s="5" t="s">
        <v>15</v>
      </c>
      <c r="G10" s="6">
        <v>1.59</v>
      </c>
      <c r="H10" s="5" t="s">
        <v>16</v>
      </c>
      <c r="I10" s="28">
        <f>40600</f>
        <v>40600</v>
      </c>
      <c r="J10" s="8" t="s">
        <v>17</v>
      </c>
      <c r="L10" s="29" t="e">
        <f>#REF!*#REF!</f>
        <v>#REF!</v>
      </c>
    </row>
    <row r="11" spans="1:13">
      <c r="A11" s="45"/>
      <c r="B11" s="4">
        <v>6</v>
      </c>
      <c r="C11" s="7" t="s">
        <v>18</v>
      </c>
      <c r="D11" s="5"/>
      <c r="E11" s="5">
        <v>20240207006</v>
      </c>
      <c r="F11" s="8" t="s">
        <v>19</v>
      </c>
      <c r="G11" s="9">
        <v>1.82</v>
      </c>
      <c r="H11" s="5" t="s">
        <v>20</v>
      </c>
      <c r="I11" s="28">
        <f>20200-338</f>
        <v>19862</v>
      </c>
      <c r="J11" s="8" t="s">
        <v>17</v>
      </c>
      <c r="L11" s="29">
        <f t="shared" ref="L11:L12" si="0">I7*G7</f>
        <v>5302.5</v>
      </c>
    </row>
    <row r="12" spans="1:13">
      <c r="A12" s="45"/>
      <c r="B12" s="4">
        <v>7</v>
      </c>
      <c r="C12" s="10" t="s">
        <v>18</v>
      </c>
      <c r="D12" s="5"/>
      <c r="E12" s="5">
        <v>20240207007</v>
      </c>
      <c r="F12" s="5" t="s">
        <v>19</v>
      </c>
      <c r="G12" s="6">
        <v>3.03</v>
      </c>
      <c r="H12" s="5" t="s">
        <v>28</v>
      </c>
      <c r="I12" s="28">
        <f>11700</f>
        <v>11700</v>
      </c>
      <c r="J12" s="8" t="s">
        <v>17</v>
      </c>
      <c r="L12" s="29">
        <f t="shared" si="0"/>
        <v>8171.8</v>
      </c>
    </row>
    <row r="13" spans="1:13">
      <c r="A13" s="45"/>
      <c r="B13" s="4">
        <v>8</v>
      </c>
      <c r="C13" s="7" t="s">
        <v>18</v>
      </c>
      <c r="D13" s="8"/>
      <c r="E13" s="8">
        <v>20240207008</v>
      </c>
      <c r="F13" s="8" t="s">
        <v>19</v>
      </c>
      <c r="G13" s="9">
        <v>4.55</v>
      </c>
      <c r="H13" s="8" t="s">
        <v>21</v>
      </c>
      <c r="I13" s="30">
        <f>1600</f>
        <v>1600</v>
      </c>
      <c r="J13" s="8" t="s">
        <v>17</v>
      </c>
      <c r="L13" s="29" t="e">
        <f>#REF!*#REF!</f>
        <v>#REF!</v>
      </c>
    </row>
    <row r="14" spans="1:13">
      <c r="A14" s="45"/>
      <c r="B14" s="4">
        <v>9</v>
      </c>
      <c r="C14" s="7"/>
      <c r="D14" s="8"/>
      <c r="E14" s="8">
        <v>20240217007</v>
      </c>
      <c r="F14" s="8" t="s">
        <v>22</v>
      </c>
      <c r="G14" s="9">
        <v>1.4750000000000001</v>
      </c>
      <c r="H14" s="8" t="s">
        <v>23</v>
      </c>
      <c r="I14" s="30">
        <v>10000</v>
      </c>
      <c r="J14" s="8" t="s">
        <v>17</v>
      </c>
      <c r="L14" s="29">
        <f t="shared" ref="L14:L19" si="1">I9*G9</f>
        <v>7733.76</v>
      </c>
    </row>
    <row r="15" spans="1:13">
      <c r="A15" s="45"/>
      <c r="B15" s="4">
        <v>10</v>
      </c>
      <c r="C15" s="5" t="s">
        <v>14</v>
      </c>
      <c r="D15" s="5"/>
      <c r="E15" s="5">
        <v>20240301004</v>
      </c>
      <c r="F15" s="5" t="s">
        <v>15</v>
      </c>
      <c r="G15" s="6">
        <v>1.59</v>
      </c>
      <c r="H15" s="5" t="s">
        <v>16</v>
      </c>
      <c r="I15" s="28">
        <v>114000</v>
      </c>
      <c r="J15" s="5" t="s">
        <v>17</v>
      </c>
      <c r="L15" s="29">
        <f t="shared" si="1"/>
        <v>64554</v>
      </c>
    </row>
    <row r="16" spans="1:13">
      <c r="A16" s="45"/>
      <c r="B16" s="4">
        <v>11</v>
      </c>
      <c r="C16" s="7" t="s">
        <v>18</v>
      </c>
      <c r="D16" s="5"/>
      <c r="E16" s="5">
        <v>20240312052</v>
      </c>
      <c r="F16" s="8" t="s">
        <v>19</v>
      </c>
      <c r="G16" s="9">
        <v>1.82</v>
      </c>
      <c r="H16" s="5" t="s">
        <v>20</v>
      </c>
      <c r="I16" s="28">
        <v>24050</v>
      </c>
      <c r="J16" s="8" t="s">
        <v>17</v>
      </c>
      <c r="L16" s="29">
        <f t="shared" si="1"/>
        <v>36148.839999999997</v>
      </c>
    </row>
    <row r="17" spans="1:12">
      <c r="A17" s="45"/>
      <c r="B17" s="4">
        <v>12</v>
      </c>
      <c r="C17" s="10" t="s">
        <v>18</v>
      </c>
      <c r="D17" s="5"/>
      <c r="E17" s="5">
        <v>20240312053</v>
      </c>
      <c r="F17" s="5" t="s">
        <v>19</v>
      </c>
      <c r="G17" s="6">
        <v>3.03</v>
      </c>
      <c r="H17" s="5" t="s">
        <v>28</v>
      </c>
      <c r="I17" s="28">
        <v>6600</v>
      </c>
      <c r="J17" s="8" t="s">
        <v>17</v>
      </c>
      <c r="L17" s="29">
        <f t="shared" si="1"/>
        <v>35451</v>
      </c>
    </row>
    <row r="18" spans="1:12">
      <c r="A18" s="45"/>
      <c r="B18" s="4">
        <v>13</v>
      </c>
      <c r="C18" s="7" t="s">
        <v>18</v>
      </c>
      <c r="D18" s="8"/>
      <c r="E18" s="8">
        <v>20240312054</v>
      </c>
      <c r="F18" s="8" t="s">
        <v>19</v>
      </c>
      <c r="G18" s="9">
        <v>4.55</v>
      </c>
      <c r="H18" s="8" t="s">
        <v>21</v>
      </c>
      <c r="I18" s="30">
        <v>1100</v>
      </c>
      <c r="J18" s="8" t="s">
        <v>17</v>
      </c>
      <c r="L18" s="29">
        <f t="shared" si="1"/>
        <v>7280</v>
      </c>
    </row>
    <row r="19" spans="1:12">
      <c r="A19" s="45"/>
      <c r="B19" s="4">
        <v>14</v>
      </c>
      <c r="C19" s="7" t="s">
        <v>18</v>
      </c>
      <c r="D19" s="8"/>
      <c r="E19" s="8">
        <v>20240312055</v>
      </c>
      <c r="F19" s="8" t="s">
        <v>35</v>
      </c>
      <c r="G19" s="9">
        <v>0.91500000000000004</v>
      </c>
      <c r="H19" s="8" t="s">
        <v>55</v>
      </c>
      <c r="I19" s="30">
        <v>21000</v>
      </c>
      <c r="J19" s="8" t="s">
        <v>17</v>
      </c>
      <c r="L19" s="29">
        <f t="shared" si="1"/>
        <v>14750</v>
      </c>
    </row>
    <row r="20" spans="1:12">
      <c r="A20" s="45"/>
      <c r="B20" s="4">
        <v>15</v>
      </c>
      <c r="C20" s="11"/>
      <c r="D20" s="11"/>
      <c r="E20" s="11"/>
      <c r="F20" s="11"/>
      <c r="G20" s="11"/>
      <c r="H20" s="11"/>
      <c r="I20" s="11"/>
      <c r="J20" s="11"/>
      <c r="L20" s="29" t="e">
        <f>#REF!*#REF!</f>
        <v>#REF!</v>
      </c>
    </row>
    <row r="21" spans="1:12">
      <c r="A21" s="45"/>
      <c r="B21" s="4">
        <v>16</v>
      </c>
      <c r="C21" s="11"/>
      <c r="D21" s="11"/>
      <c r="E21" s="11"/>
      <c r="F21" s="11"/>
      <c r="G21" s="11"/>
      <c r="H21" s="11"/>
      <c r="I21" s="11"/>
      <c r="J21" s="11"/>
      <c r="L21" s="29" t="e">
        <f>#REF!*#REF!</f>
        <v>#REF!</v>
      </c>
    </row>
    <row r="22" spans="1:12">
      <c r="A22" s="45"/>
      <c r="B22" s="4">
        <v>17</v>
      </c>
      <c r="C22" s="11"/>
      <c r="D22" s="11"/>
      <c r="E22" s="11"/>
      <c r="F22" s="11"/>
      <c r="G22" s="11"/>
      <c r="H22" s="11"/>
      <c r="I22" s="11"/>
      <c r="J22" s="11"/>
      <c r="L22" s="29">
        <f>I18*G18</f>
        <v>5005</v>
      </c>
    </row>
    <row r="23" spans="1:12">
      <c r="A23" s="45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ref="L23:L53" si="2">I23*G23</f>
        <v>0</v>
      </c>
    </row>
    <row r="24" spans="1:12">
      <c r="A24" s="45"/>
      <c r="B24" s="4">
        <v>19</v>
      </c>
      <c r="C24" s="12"/>
      <c r="D24" s="12"/>
      <c r="E24" s="12"/>
      <c r="F24" s="12"/>
      <c r="G24" s="12"/>
      <c r="H24" s="12"/>
      <c r="I24" s="12"/>
      <c r="J24" s="12"/>
      <c r="L24" s="29">
        <f t="shared" si="2"/>
        <v>0</v>
      </c>
    </row>
    <row r="25" spans="1:12">
      <c r="A25" s="45"/>
      <c r="B25" s="4">
        <v>20</v>
      </c>
      <c r="C25" s="12"/>
      <c r="D25" s="12"/>
      <c r="E25" s="12"/>
      <c r="F25" s="12"/>
      <c r="G25" s="12"/>
      <c r="H25" s="12"/>
      <c r="I25" s="12"/>
      <c r="J25" s="12"/>
      <c r="L25" s="29">
        <f t="shared" si="2"/>
        <v>0</v>
      </c>
    </row>
    <row r="26" spans="1:12">
      <c r="A26" s="45"/>
      <c r="B26" s="4">
        <v>21</v>
      </c>
      <c r="C26" s="12"/>
      <c r="D26" s="12"/>
      <c r="E26" s="12"/>
      <c r="F26" s="12"/>
      <c r="G26" s="12"/>
      <c r="H26" s="12"/>
      <c r="I26" s="12"/>
      <c r="J26" s="12"/>
      <c r="L26" s="29">
        <f t="shared" si="2"/>
        <v>0</v>
      </c>
    </row>
    <row r="27" spans="1:12">
      <c r="A27" s="45"/>
      <c r="B27" s="4">
        <v>22</v>
      </c>
      <c r="C27" s="8"/>
      <c r="D27" s="16"/>
      <c r="E27" s="16"/>
      <c r="F27" s="8"/>
      <c r="G27" s="9"/>
      <c r="H27" s="8"/>
      <c r="I27" s="32"/>
      <c r="J27" s="8"/>
      <c r="L27" s="29">
        <f t="shared" si="2"/>
        <v>0</v>
      </c>
    </row>
    <row r="28" spans="1:12">
      <c r="A28" s="45"/>
      <c r="B28" s="4">
        <v>23</v>
      </c>
      <c r="C28" s="8"/>
      <c r="D28" s="8"/>
      <c r="E28" s="8"/>
      <c r="F28" s="8"/>
      <c r="G28" s="9"/>
      <c r="H28" s="8"/>
      <c r="I28" s="30"/>
      <c r="J28" s="8"/>
      <c r="L28" s="29">
        <f t="shared" si="2"/>
        <v>0</v>
      </c>
    </row>
    <row r="29" spans="1:12">
      <c r="A29" s="46"/>
      <c r="B29" s="22">
        <v>24</v>
      </c>
      <c r="C29" s="13"/>
      <c r="D29" s="13"/>
      <c r="E29" s="13"/>
      <c r="F29" s="13"/>
      <c r="G29" s="14"/>
      <c r="H29" s="13"/>
      <c r="I29" s="31"/>
      <c r="J29" s="13"/>
      <c r="L29" s="29">
        <f t="shared" si="2"/>
        <v>0</v>
      </c>
    </row>
    <row r="30" spans="1:12">
      <c r="A30" s="47" t="s">
        <v>30</v>
      </c>
      <c r="B30" s="15">
        <v>1</v>
      </c>
      <c r="C30" s="8"/>
      <c r="D30" s="8"/>
      <c r="E30" s="8">
        <v>20240130001</v>
      </c>
      <c r="F30" s="8" t="s">
        <v>33</v>
      </c>
      <c r="G30" s="9">
        <v>1.5549999999999999</v>
      </c>
      <c r="H30" s="8" t="s">
        <v>34</v>
      </c>
      <c r="I30" s="30">
        <f>100000-13269-16197-29307-16167</f>
        <v>25060</v>
      </c>
      <c r="J30" s="8" t="s">
        <v>17</v>
      </c>
      <c r="L30" s="29" t="e">
        <f>#REF!*#REF!</f>
        <v>#REF!</v>
      </c>
    </row>
    <row r="31" spans="1:12">
      <c r="A31" s="48"/>
      <c r="B31" s="15">
        <v>2</v>
      </c>
      <c r="C31" s="8" t="s">
        <v>14</v>
      </c>
      <c r="D31" s="16"/>
      <c r="E31" s="16">
        <v>20240207011</v>
      </c>
      <c r="F31" s="8" t="s">
        <v>31</v>
      </c>
      <c r="G31" s="9">
        <v>1.56</v>
      </c>
      <c r="H31" s="8" t="s">
        <v>32</v>
      </c>
      <c r="I31" s="32">
        <f>15000-3668</f>
        <v>11332</v>
      </c>
      <c r="J31" s="8" t="s">
        <v>17</v>
      </c>
      <c r="L31" s="29">
        <f>I30*G30</f>
        <v>38968.300000000003</v>
      </c>
    </row>
    <row r="32" spans="1:12">
      <c r="A32" s="48"/>
      <c r="B32" s="15">
        <v>3</v>
      </c>
      <c r="C32" s="5" t="s">
        <v>14</v>
      </c>
      <c r="D32" s="8"/>
      <c r="E32" s="8">
        <v>20240122001</v>
      </c>
      <c r="F32" s="8" t="s">
        <v>26</v>
      </c>
      <c r="G32" s="6">
        <v>1.59</v>
      </c>
      <c r="H32" s="8" t="s">
        <v>27</v>
      </c>
      <c r="I32" s="30">
        <f>75000-2248-8437-16880-23000</f>
        <v>24435</v>
      </c>
      <c r="J32" s="8" t="s">
        <v>17</v>
      </c>
      <c r="L32" s="29">
        <f>I31*G31</f>
        <v>17677.919999999998</v>
      </c>
    </row>
    <row r="33" spans="1:12">
      <c r="A33" s="48"/>
      <c r="B33" s="15">
        <v>4</v>
      </c>
      <c r="C33" s="5" t="s">
        <v>14</v>
      </c>
      <c r="D33" s="8"/>
      <c r="E33" s="8">
        <v>20240206022</v>
      </c>
      <c r="F33" s="8" t="s">
        <v>26</v>
      </c>
      <c r="G33" s="6">
        <v>1.59</v>
      </c>
      <c r="H33" s="8" t="s">
        <v>27</v>
      </c>
      <c r="I33" s="30">
        <f>30000</f>
        <v>30000</v>
      </c>
      <c r="J33" s="8" t="s">
        <v>17</v>
      </c>
      <c r="L33" s="29" t="e">
        <f>#REF!*#REF!</f>
        <v>#REF!</v>
      </c>
    </row>
    <row r="34" spans="1:12">
      <c r="A34" s="48"/>
      <c r="B34" s="15">
        <v>5</v>
      </c>
      <c r="C34" s="5" t="s">
        <v>14</v>
      </c>
      <c r="D34" s="5"/>
      <c r="E34" s="5">
        <v>20240207005</v>
      </c>
      <c r="F34" s="5" t="s">
        <v>24</v>
      </c>
      <c r="G34" s="6">
        <v>1.2749999999999999</v>
      </c>
      <c r="H34" s="5" t="s">
        <v>25</v>
      </c>
      <c r="I34" s="28">
        <f>130000-15920-25163-28317-23961-26643</f>
        <v>9996</v>
      </c>
      <c r="J34" s="8" t="s">
        <v>17</v>
      </c>
      <c r="L34" s="29" t="e">
        <f>#REF!*#REF!</f>
        <v>#REF!</v>
      </c>
    </row>
    <row r="35" spans="1:12">
      <c r="A35" s="48"/>
      <c r="B35" s="15">
        <v>6</v>
      </c>
      <c r="C35" s="7" t="s">
        <v>18</v>
      </c>
      <c r="D35" s="8"/>
      <c r="E35" s="8">
        <v>20240217008</v>
      </c>
      <c r="F35" s="8" t="s">
        <v>19</v>
      </c>
      <c r="G35" s="9">
        <v>1.82</v>
      </c>
      <c r="H35" s="8" t="s">
        <v>29</v>
      </c>
      <c r="I35" s="30">
        <f>10000-9348</f>
        <v>652</v>
      </c>
      <c r="J35" s="8" t="s">
        <v>17</v>
      </c>
      <c r="L35" s="29" t="e">
        <f>#REF!*#REF!</f>
        <v>#REF!</v>
      </c>
    </row>
    <row r="36" spans="1:12">
      <c r="A36" s="48"/>
      <c r="B36" s="15">
        <v>7</v>
      </c>
      <c r="C36" s="5" t="s">
        <v>14</v>
      </c>
      <c r="D36" s="5"/>
      <c r="E36" s="5">
        <v>20240301002</v>
      </c>
      <c r="F36" s="5" t="s">
        <v>24</v>
      </c>
      <c r="G36" s="6">
        <v>1.2749999999999999</v>
      </c>
      <c r="H36" s="5" t="s">
        <v>25</v>
      </c>
      <c r="I36" s="28">
        <v>130000</v>
      </c>
      <c r="J36" s="8" t="s">
        <v>17</v>
      </c>
      <c r="L36" s="29" t="e">
        <f>#REF!*#REF!</f>
        <v>#REF!</v>
      </c>
    </row>
    <row r="37" spans="1:12">
      <c r="A37" s="48"/>
      <c r="B37" s="15">
        <v>8</v>
      </c>
      <c r="C37" s="5" t="s">
        <v>14</v>
      </c>
      <c r="D37" s="5"/>
      <c r="E37" s="5">
        <v>20240301003</v>
      </c>
      <c r="F37" s="5" t="s">
        <v>24</v>
      </c>
      <c r="G37" s="6">
        <v>1.2749999999999999</v>
      </c>
      <c r="H37" s="5" t="s">
        <v>25</v>
      </c>
      <c r="I37" s="28">
        <v>90000</v>
      </c>
      <c r="J37" s="8" t="s">
        <v>17</v>
      </c>
      <c r="L37" s="29">
        <f>I32*G32</f>
        <v>38851.65</v>
      </c>
    </row>
    <row r="38" spans="1:12">
      <c r="A38" s="48"/>
      <c r="B38" s="15">
        <v>9</v>
      </c>
      <c r="C38" s="8" t="s">
        <v>14</v>
      </c>
      <c r="D38" s="16"/>
      <c r="E38" s="5">
        <v>20240301006</v>
      </c>
      <c r="F38" s="8" t="s">
        <v>31</v>
      </c>
      <c r="G38" s="9">
        <v>1.56</v>
      </c>
      <c r="H38" s="8" t="s">
        <v>32</v>
      </c>
      <c r="I38" s="32">
        <v>30000</v>
      </c>
      <c r="J38" s="8" t="s">
        <v>17</v>
      </c>
      <c r="L38" s="29">
        <f>I33*G33</f>
        <v>47700</v>
      </c>
    </row>
    <row r="39" spans="1:12">
      <c r="A39" s="48"/>
      <c r="B39" s="15">
        <v>10</v>
      </c>
      <c r="C39" s="8" t="s">
        <v>14</v>
      </c>
      <c r="D39" s="16"/>
      <c r="E39" s="5">
        <v>20240301007</v>
      </c>
      <c r="F39" s="8" t="s">
        <v>31</v>
      </c>
      <c r="G39" s="9">
        <v>1.56</v>
      </c>
      <c r="H39" s="8" t="s">
        <v>32</v>
      </c>
      <c r="I39" s="32">
        <v>25000</v>
      </c>
      <c r="J39" s="8" t="s">
        <v>17</v>
      </c>
      <c r="L39" s="29">
        <f>I34*G34</f>
        <v>12744.9</v>
      </c>
    </row>
    <row r="40" spans="1:12">
      <c r="A40" s="48"/>
      <c r="B40" s="15">
        <v>11</v>
      </c>
      <c r="C40" s="5" t="s">
        <v>14</v>
      </c>
      <c r="D40" s="17"/>
      <c r="E40" s="5">
        <v>20240301008</v>
      </c>
      <c r="F40" s="5" t="s">
        <v>50</v>
      </c>
      <c r="G40" s="6">
        <v>1.0900000000000001</v>
      </c>
      <c r="H40" s="5" t="s">
        <v>51</v>
      </c>
      <c r="I40" s="33">
        <v>12000</v>
      </c>
      <c r="J40" s="5" t="s">
        <v>17</v>
      </c>
      <c r="L40" s="29">
        <f>I35*G35</f>
        <v>1186.6400000000001</v>
      </c>
    </row>
    <row r="41" spans="1:12">
      <c r="A41" s="48"/>
      <c r="B41" s="15">
        <v>12</v>
      </c>
      <c r="C41" s="8"/>
      <c r="D41" s="8"/>
      <c r="E41" s="8">
        <v>20240304012</v>
      </c>
      <c r="F41" s="8" t="s">
        <v>33</v>
      </c>
      <c r="G41" s="9">
        <v>1.5549999999999999</v>
      </c>
      <c r="H41" s="8" t="s">
        <v>34</v>
      </c>
      <c r="I41" s="30">
        <v>100000</v>
      </c>
      <c r="J41" s="8" t="s">
        <v>17</v>
      </c>
      <c r="L41" s="29">
        <f>I39*G39</f>
        <v>39000</v>
      </c>
    </row>
    <row r="42" spans="1:12">
      <c r="A42" s="48"/>
      <c r="B42" s="15">
        <v>13</v>
      </c>
      <c r="C42" s="5"/>
      <c r="D42" s="5"/>
      <c r="E42" s="5">
        <v>20240301005</v>
      </c>
      <c r="F42" s="5" t="s">
        <v>38</v>
      </c>
      <c r="G42" s="6">
        <v>1.5249999999999999</v>
      </c>
      <c r="H42" s="5" t="s">
        <v>39</v>
      </c>
      <c r="I42" s="28">
        <f>66000-2250</f>
        <v>63750</v>
      </c>
      <c r="J42" s="5" t="s">
        <v>17</v>
      </c>
      <c r="L42" s="29">
        <f>I40*G40</f>
        <v>13080</v>
      </c>
    </row>
    <row r="43" spans="1:12">
      <c r="A43" s="48"/>
      <c r="B43" s="15">
        <v>14</v>
      </c>
      <c r="C43" s="8"/>
      <c r="D43" s="8"/>
      <c r="E43" s="8">
        <v>20240313003</v>
      </c>
      <c r="F43" s="8" t="s">
        <v>33</v>
      </c>
      <c r="G43" s="9">
        <v>1.5549999999999999</v>
      </c>
      <c r="H43" s="8" t="s">
        <v>34</v>
      </c>
      <c r="I43" s="30">
        <v>150000</v>
      </c>
      <c r="J43" s="8" t="s">
        <v>17</v>
      </c>
      <c r="L43" s="29">
        <f>I42*G42</f>
        <v>97218.75</v>
      </c>
    </row>
    <row r="44" spans="1:12">
      <c r="A44" s="48"/>
      <c r="B44" s="15">
        <v>15</v>
      </c>
      <c r="C44" s="8"/>
      <c r="D44" s="8"/>
      <c r="E44" s="8"/>
      <c r="F44" s="8"/>
      <c r="G44" s="9"/>
      <c r="H44" s="8"/>
      <c r="I44" s="30"/>
      <c r="J44" s="8"/>
      <c r="L44" s="29">
        <f t="shared" si="2"/>
        <v>0</v>
      </c>
    </row>
    <row r="45" spans="1:12">
      <c r="A45" s="48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2"/>
        <v>0</v>
      </c>
    </row>
    <row r="46" spans="1:12">
      <c r="A46" s="48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2"/>
        <v>0</v>
      </c>
    </row>
    <row r="47" spans="1:12">
      <c r="A47" s="48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2"/>
        <v>0</v>
      </c>
    </row>
    <row r="48" spans="1:12">
      <c r="A48" s="48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2"/>
        <v>0</v>
      </c>
    </row>
    <row r="49" spans="1:12">
      <c r="A49" s="48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2"/>
        <v>0</v>
      </c>
    </row>
    <row r="50" spans="1:12">
      <c r="A50" s="48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2"/>
        <v>0</v>
      </c>
    </row>
    <row r="51" spans="1:12">
      <c r="A51" s="48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2"/>
        <v>0</v>
      </c>
    </row>
    <row r="52" spans="1:12">
      <c r="A52" s="48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2"/>
        <v>0</v>
      </c>
    </row>
    <row r="53" spans="1:12">
      <c r="A53" s="49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2"/>
        <v>0</v>
      </c>
    </row>
    <row r="54" spans="1:12">
      <c r="A54" s="52" t="s">
        <v>40</v>
      </c>
      <c r="B54" s="53"/>
      <c r="C54" s="53"/>
      <c r="D54" s="53"/>
      <c r="E54" s="53"/>
      <c r="F54" s="53"/>
      <c r="G54" s="53"/>
      <c r="H54" s="53"/>
      <c r="I54" s="53"/>
      <c r="J54" s="54"/>
    </row>
    <row r="55" spans="1:12">
      <c r="A55" s="55"/>
      <c r="B55" s="56"/>
      <c r="C55" s="56"/>
      <c r="D55" s="56"/>
      <c r="E55" s="56"/>
      <c r="F55" s="56"/>
      <c r="G55" s="56"/>
      <c r="H55" s="56"/>
      <c r="I55" s="56"/>
      <c r="J55" s="57"/>
    </row>
    <row r="56" spans="1:12">
      <c r="A56" s="50" t="s">
        <v>41</v>
      </c>
      <c r="B56" s="50"/>
      <c r="C56" s="50"/>
      <c r="D56" s="50"/>
      <c r="E56" s="50"/>
      <c r="F56" s="50"/>
      <c r="G56" s="50"/>
      <c r="H56" s="50"/>
      <c r="I56" s="50"/>
      <c r="J56" s="50"/>
    </row>
    <row r="57" spans="1:12">
      <c r="A57" s="51"/>
      <c r="B57" s="51"/>
      <c r="C57" s="51"/>
      <c r="D57" s="51"/>
      <c r="E57" s="51"/>
      <c r="F57" s="51"/>
      <c r="G57" s="51"/>
      <c r="H57" s="51"/>
      <c r="I57" s="51"/>
      <c r="J57" s="51"/>
    </row>
    <row r="58" spans="1:12">
      <c r="A58" s="51"/>
      <c r="B58" s="51"/>
      <c r="C58" s="51"/>
      <c r="D58" s="51"/>
      <c r="E58" s="51"/>
      <c r="F58" s="51"/>
      <c r="G58" s="51"/>
      <c r="H58" s="51"/>
      <c r="I58" s="51"/>
      <c r="J58" s="51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I5" sqref="I5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25"/>
      <c r="L1" s="25"/>
      <c r="M1" s="25"/>
    </row>
    <row r="2" spans="1:13" ht="18.7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26"/>
      <c r="L2" s="26"/>
      <c r="M2" s="26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7" t="s">
        <v>58</v>
      </c>
      <c r="J4" s="2"/>
      <c r="K4" s="2"/>
      <c r="L4" s="2"/>
      <c r="M4" s="2"/>
    </row>
    <row r="5" spans="1:13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3">
      <c r="A6" s="45" t="s">
        <v>13</v>
      </c>
      <c r="B6" s="4">
        <v>1</v>
      </c>
      <c r="C6" s="7"/>
      <c r="D6" s="8"/>
      <c r="E6" s="8">
        <v>20240103033</v>
      </c>
      <c r="F6" s="8" t="s">
        <v>22</v>
      </c>
      <c r="G6" s="6">
        <v>1.4750000000000001</v>
      </c>
      <c r="H6" s="8" t="s">
        <v>23</v>
      </c>
      <c r="I6" s="30">
        <f>5000</f>
        <v>5000</v>
      </c>
      <c r="J6" s="8" t="s">
        <v>17</v>
      </c>
      <c r="L6" s="29" t="e">
        <f>#REF!*#REF!</f>
        <v>#REF!</v>
      </c>
    </row>
    <row r="7" spans="1:13">
      <c r="A7" s="45"/>
      <c r="B7" s="4">
        <v>2</v>
      </c>
      <c r="C7" s="10" t="s">
        <v>18</v>
      </c>
      <c r="D7" s="5"/>
      <c r="E7" s="5">
        <v>20240124003</v>
      </c>
      <c r="F7" s="5" t="s">
        <v>19</v>
      </c>
      <c r="G7" s="6">
        <v>3.03</v>
      </c>
      <c r="H7" s="5" t="s">
        <v>28</v>
      </c>
      <c r="I7" s="28">
        <f>5000-3250</f>
        <v>1750</v>
      </c>
      <c r="J7" s="8" t="s">
        <v>17</v>
      </c>
      <c r="L7" s="29" t="e">
        <f>#REF!*#REF!</f>
        <v>#REF!</v>
      </c>
    </row>
    <row r="8" spans="1:13">
      <c r="A8" s="45"/>
      <c r="B8" s="4">
        <v>3</v>
      </c>
      <c r="C8" s="7" t="s">
        <v>18</v>
      </c>
      <c r="D8" s="8"/>
      <c r="E8" s="8">
        <v>20240124006</v>
      </c>
      <c r="F8" s="8" t="s">
        <v>19</v>
      </c>
      <c r="G8" s="9">
        <v>4.55</v>
      </c>
      <c r="H8" s="8" t="s">
        <v>21</v>
      </c>
      <c r="I8" s="30">
        <f>5000-254-2950</f>
        <v>1796</v>
      </c>
      <c r="J8" s="8" t="s">
        <v>17</v>
      </c>
      <c r="L8" s="29">
        <f>I6*G6</f>
        <v>7375</v>
      </c>
    </row>
    <row r="9" spans="1:13">
      <c r="A9" s="45"/>
      <c r="B9" s="4">
        <v>4</v>
      </c>
      <c r="C9" s="5" t="s">
        <v>14</v>
      </c>
      <c r="D9" s="5"/>
      <c r="E9" s="5">
        <v>20240207004</v>
      </c>
      <c r="F9" s="5" t="s">
        <v>15</v>
      </c>
      <c r="G9" s="6">
        <v>1.59</v>
      </c>
      <c r="H9" s="5" t="s">
        <v>16</v>
      </c>
      <c r="I9" s="28">
        <f>40600-21716-17034</f>
        <v>1850</v>
      </c>
      <c r="J9" s="8" t="s">
        <v>17</v>
      </c>
      <c r="L9" s="29" t="e">
        <f>#REF!*#REF!</f>
        <v>#REF!</v>
      </c>
    </row>
    <row r="10" spans="1:13">
      <c r="A10" s="45"/>
      <c r="B10" s="4">
        <v>5</v>
      </c>
      <c r="C10" s="7" t="s">
        <v>18</v>
      </c>
      <c r="D10" s="5"/>
      <c r="E10" s="5">
        <v>20240207006</v>
      </c>
      <c r="F10" s="8" t="s">
        <v>19</v>
      </c>
      <c r="G10" s="9">
        <v>1.82</v>
      </c>
      <c r="H10" s="5" t="s">
        <v>20</v>
      </c>
      <c r="I10" s="28">
        <f>20200-338</f>
        <v>19862</v>
      </c>
      <c r="J10" s="8" t="s">
        <v>17</v>
      </c>
      <c r="L10" s="29" t="e">
        <f>#REF!*#REF!</f>
        <v>#REF!</v>
      </c>
    </row>
    <row r="11" spans="1:13">
      <c r="A11" s="45"/>
      <c r="B11" s="4">
        <v>6</v>
      </c>
      <c r="C11" s="10" t="s">
        <v>18</v>
      </c>
      <c r="D11" s="5"/>
      <c r="E11" s="5">
        <v>20240207007</v>
      </c>
      <c r="F11" s="5" t="s">
        <v>19</v>
      </c>
      <c r="G11" s="6">
        <v>3.03</v>
      </c>
      <c r="H11" s="5" t="s">
        <v>28</v>
      </c>
      <c r="I11" s="28">
        <f>11700</f>
        <v>11700</v>
      </c>
      <c r="J11" s="8" t="s">
        <v>17</v>
      </c>
      <c r="L11" s="29">
        <f t="shared" ref="L11:L12" si="0">I7*G7</f>
        <v>5302.5</v>
      </c>
    </row>
    <row r="12" spans="1:13">
      <c r="A12" s="45"/>
      <c r="B12" s="4">
        <v>7</v>
      </c>
      <c r="C12" s="7" t="s">
        <v>18</v>
      </c>
      <c r="D12" s="8"/>
      <c r="E12" s="8">
        <v>20240207008</v>
      </c>
      <c r="F12" s="8" t="s">
        <v>19</v>
      </c>
      <c r="G12" s="9">
        <v>4.55</v>
      </c>
      <c r="H12" s="8" t="s">
        <v>21</v>
      </c>
      <c r="I12" s="30">
        <f>1600</f>
        <v>1600</v>
      </c>
      <c r="J12" s="8" t="s">
        <v>17</v>
      </c>
      <c r="L12" s="29">
        <f t="shared" si="0"/>
        <v>8171.8</v>
      </c>
    </row>
    <row r="13" spans="1:13">
      <c r="A13" s="45"/>
      <c r="B13" s="4">
        <v>8</v>
      </c>
      <c r="C13" s="7"/>
      <c r="D13" s="8"/>
      <c r="E13" s="8">
        <v>20240217007</v>
      </c>
      <c r="F13" s="8" t="s">
        <v>22</v>
      </c>
      <c r="G13" s="9">
        <v>1.4750000000000001</v>
      </c>
      <c r="H13" s="8" t="s">
        <v>23</v>
      </c>
      <c r="I13" s="30">
        <v>10000</v>
      </c>
      <c r="J13" s="8" t="s">
        <v>17</v>
      </c>
      <c r="L13" s="29" t="e">
        <f>#REF!*#REF!</f>
        <v>#REF!</v>
      </c>
    </row>
    <row r="14" spans="1:13">
      <c r="A14" s="45"/>
      <c r="B14" s="4">
        <v>9</v>
      </c>
      <c r="C14" s="5" t="s">
        <v>14</v>
      </c>
      <c r="D14" s="5"/>
      <c r="E14" s="5">
        <v>20240301004</v>
      </c>
      <c r="F14" s="5" t="s">
        <v>15</v>
      </c>
      <c r="G14" s="6">
        <v>1.59</v>
      </c>
      <c r="H14" s="5" t="s">
        <v>16</v>
      </c>
      <c r="I14" s="28">
        <v>114000</v>
      </c>
      <c r="J14" s="5" t="s">
        <v>17</v>
      </c>
      <c r="L14" s="29" t="e">
        <f>#REF!*#REF!</f>
        <v>#REF!</v>
      </c>
    </row>
    <row r="15" spans="1:13">
      <c r="A15" s="45"/>
      <c r="B15" s="4">
        <v>10</v>
      </c>
      <c r="C15" s="7" t="s">
        <v>18</v>
      </c>
      <c r="D15" s="5"/>
      <c r="E15" s="5">
        <v>20240312052</v>
      </c>
      <c r="F15" s="8" t="s">
        <v>19</v>
      </c>
      <c r="G15" s="9">
        <v>1.82</v>
      </c>
      <c r="H15" s="5" t="s">
        <v>20</v>
      </c>
      <c r="I15" s="28">
        <v>24050</v>
      </c>
      <c r="J15" s="8" t="s">
        <v>17</v>
      </c>
      <c r="L15" s="29">
        <f>I9*G9</f>
        <v>2941.5</v>
      </c>
    </row>
    <row r="16" spans="1:13">
      <c r="A16" s="45"/>
      <c r="B16" s="4">
        <v>11</v>
      </c>
      <c r="C16" s="10" t="s">
        <v>18</v>
      </c>
      <c r="D16" s="5"/>
      <c r="E16" s="5">
        <v>20240312053</v>
      </c>
      <c r="F16" s="5" t="s">
        <v>19</v>
      </c>
      <c r="G16" s="6">
        <v>3.03</v>
      </c>
      <c r="H16" s="5" t="s">
        <v>28</v>
      </c>
      <c r="I16" s="28">
        <v>6600</v>
      </c>
      <c r="J16" s="8" t="s">
        <v>17</v>
      </c>
      <c r="L16" s="29">
        <f>I10*G10</f>
        <v>36148.839999999997</v>
      </c>
    </row>
    <row r="17" spans="1:12">
      <c r="A17" s="45"/>
      <c r="B17" s="4">
        <v>12</v>
      </c>
      <c r="C17" s="7" t="s">
        <v>18</v>
      </c>
      <c r="D17" s="8"/>
      <c r="E17" s="8">
        <v>20240312054</v>
      </c>
      <c r="F17" s="8" t="s">
        <v>19</v>
      </c>
      <c r="G17" s="9">
        <v>4.55</v>
      </c>
      <c r="H17" s="8" t="s">
        <v>21</v>
      </c>
      <c r="I17" s="30">
        <v>1100</v>
      </c>
      <c r="J17" s="8" t="s">
        <v>17</v>
      </c>
      <c r="L17" s="29">
        <f>I11*G11</f>
        <v>35451</v>
      </c>
    </row>
    <row r="18" spans="1:12">
      <c r="A18" s="45"/>
      <c r="B18" s="4">
        <v>13</v>
      </c>
      <c r="C18" s="7" t="s">
        <v>18</v>
      </c>
      <c r="D18" s="8"/>
      <c r="E18" s="8">
        <v>20240312055</v>
      </c>
      <c r="F18" s="8" t="s">
        <v>35</v>
      </c>
      <c r="G18" s="9">
        <v>0.91500000000000004</v>
      </c>
      <c r="H18" s="8" t="s">
        <v>55</v>
      </c>
      <c r="I18" s="30">
        <v>21000</v>
      </c>
      <c r="J18" s="8" t="s">
        <v>17</v>
      </c>
      <c r="L18" s="29">
        <f>I12*G12</f>
        <v>7280</v>
      </c>
    </row>
    <row r="19" spans="1:12">
      <c r="A19" s="45"/>
      <c r="B19" s="4">
        <v>14</v>
      </c>
      <c r="C19" s="11"/>
      <c r="D19" s="11"/>
      <c r="E19" s="11"/>
      <c r="F19" s="11"/>
      <c r="G19" s="11"/>
      <c r="H19" s="11"/>
      <c r="I19" s="11"/>
      <c r="J19" s="11"/>
      <c r="L19" s="29">
        <f>I13*G13</f>
        <v>14750</v>
      </c>
    </row>
    <row r="20" spans="1:12">
      <c r="A20" s="45"/>
      <c r="B20" s="4">
        <v>15</v>
      </c>
      <c r="C20" s="11"/>
      <c r="D20" s="11"/>
      <c r="E20" s="11"/>
      <c r="F20" s="11"/>
      <c r="G20" s="11"/>
      <c r="H20" s="11"/>
      <c r="I20" s="11"/>
      <c r="J20" s="11"/>
      <c r="L20" s="29" t="e">
        <f>#REF!*#REF!</f>
        <v>#REF!</v>
      </c>
    </row>
    <row r="21" spans="1:12">
      <c r="A21" s="45"/>
      <c r="B21" s="4">
        <v>16</v>
      </c>
      <c r="C21" s="11"/>
      <c r="D21" s="11"/>
      <c r="E21" s="11"/>
      <c r="F21" s="11"/>
      <c r="G21" s="11"/>
      <c r="H21" s="11"/>
      <c r="I21" s="11"/>
      <c r="J21" s="11"/>
      <c r="L21" s="29" t="e">
        <f>#REF!*#REF!</f>
        <v>#REF!</v>
      </c>
    </row>
    <row r="22" spans="1:12">
      <c r="A22" s="45"/>
      <c r="B22" s="4">
        <v>17</v>
      </c>
      <c r="C22" s="11"/>
      <c r="D22" s="11"/>
      <c r="E22" s="11"/>
      <c r="F22" s="11"/>
      <c r="G22" s="11"/>
      <c r="H22" s="11"/>
      <c r="I22" s="11"/>
      <c r="J22" s="11"/>
      <c r="L22" s="29">
        <f>I17*G17</f>
        <v>5005</v>
      </c>
    </row>
    <row r="23" spans="1:12">
      <c r="A23" s="45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ref="L23:L53" si="1">I23*G23</f>
        <v>0</v>
      </c>
    </row>
    <row r="24" spans="1:12">
      <c r="A24" s="45"/>
      <c r="B24" s="4">
        <v>19</v>
      </c>
      <c r="C24" s="12"/>
      <c r="D24" s="12"/>
      <c r="E24" s="12"/>
      <c r="F24" s="12"/>
      <c r="G24" s="12"/>
      <c r="H24" s="12"/>
      <c r="I24" s="12"/>
      <c r="J24" s="12"/>
      <c r="L24" s="29">
        <f t="shared" si="1"/>
        <v>0</v>
      </c>
    </row>
    <row r="25" spans="1:12">
      <c r="A25" s="45"/>
      <c r="B25" s="4">
        <v>20</v>
      </c>
      <c r="C25" s="12"/>
      <c r="D25" s="12"/>
      <c r="E25" s="12"/>
      <c r="F25" s="12"/>
      <c r="G25" s="12"/>
      <c r="H25" s="12"/>
      <c r="I25" s="12"/>
      <c r="J25" s="12"/>
      <c r="L25" s="29">
        <f t="shared" si="1"/>
        <v>0</v>
      </c>
    </row>
    <row r="26" spans="1:12">
      <c r="A26" s="45"/>
      <c r="B26" s="4">
        <v>21</v>
      </c>
      <c r="C26" s="12"/>
      <c r="D26" s="12"/>
      <c r="E26" s="12"/>
      <c r="F26" s="12"/>
      <c r="G26" s="12"/>
      <c r="H26" s="12"/>
      <c r="I26" s="12"/>
      <c r="J26" s="12"/>
      <c r="L26" s="29">
        <f t="shared" si="1"/>
        <v>0</v>
      </c>
    </row>
    <row r="27" spans="1:12">
      <c r="A27" s="45"/>
      <c r="B27" s="4">
        <v>22</v>
      </c>
      <c r="C27" s="8"/>
      <c r="D27" s="16"/>
      <c r="E27" s="16"/>
      <c r="F27" s="8"/>
      <c r="G27" s="9"/>
      <c r="H27" s="8"/>
      <c r="I27" s="32"/>
      <c r="J27" s="8"/>
      <c r="L27" s="29">
        <f t="shared" si="1"/>
        <v>0</v>
      </c>
    </row>
    <row r="28" spans="1:12">
      <c r="A28" s="45"/>
      <c r="B28" s="4">
        <v>23</v>
      </c>
      <c r="C28" s="8"/>
      <c r="D28" s="8"/>
      <c r="E28" s="8"/>
      <c r="F28" s="8"/>
      <c r="G28" s="9"/>
      <c r="H28" s="8"/>
      <c r="I28" s="30"/>
      <c r="J28" s="8"/>
      <c r="L28" s="29">
        <f t="shared" si="1"/>
        <v>0</v>
      </c>
    </row>
    <row r="29" spans="1:12">
      <c r="A29" s="46"/>
      <c r="B29" s="22">
        <v>24</v>
      </c>
      <c r="C29" s="13"/>
      <c r="D29" s="13"/>
      <c r="E29" s="13"/>
      <c r="F29" s="13"/>
      <c r="G29" s="14"/>
      <c r="H29" s="13"/>
      <c r="I29" s="31"/>
      <c r="J29" s="13"/>
      <c r="L29" s="29">
        <f t="shared" si="1"/>
        <v>0</v>
      </c>
    </row>
    <row r="30" spans="1:12">
      <c r="A30" s="47" t="s">
        <v>30</v>
      </c>
      <c r="B30" s="15">
        <v>1</v>
      </c>
      <c r="C30" s="8"/>
      <c r="D30" s="8"/>
      <c r="E30" s="8">
        <v>20240130001</v>
      </c>
      <c r="F30" s="8" t="s">
        <v>33</v>
      </c>
      <c r="G30" s="9">
        <v>1.5549999999999999</v>
      </c>
      <c r="H30" s="8" t="s">
        <v>34</v>
      </c>
      <c r="I30" s="30">
        <f>100000-13269-16197-29307-16167</f>
        <v>25060</v>
      </c>
      <c r="J30" s="8" t="s">
        <v>17</v>
      </c>
      <c r="L30" s="29" t="e">
        <f>#REF!*#REF!</f>
        <v>#REF!</v>
      </c>
    </row>
    <row r="31" spans="1:12">
      <c r="A31" s="48"/>
      <c r="B31" s="15">
        <v>2</v>
      </c>
      <c r="C31" s="8" t="s">
        <v>14</v>
      </c>
      <c r="D31" s="16"/>
      <c r="E31" s="16">
        <v>20240207011</v>
      </c>
      <c r="F31" s="8" t="s">
        <v>31</v>
      </c>
      <c r="G31" s="9">
        <v>1.56</v>
      </c>
      <c r="H31" s="8" t="s">
        <v>32</v>
      </c>
      <c r="I31" s="32">
        <f>15000-3668</f>
        <v>11332</v>
      </c>
      <c r="J31" s="8" t="s">
        <v>17</v>
      </c>
      <c r="L31" s="29">
        <f>I30*G30</f>
        <v>38968.300000000003</v>
      </c>
    </row>
    <row r="32" spans="1:12">
      <c r="A32" s="48"/>
      <c r="B32" s="15">
        <v>3</v>
      </c>
      <c r="C32" s="5" t="s">
        <v>14</v>
      </c>
      <c r="D32" s="8"/>
      <c r="E32" s="8">
        <v>20240122001</v>
      </c>
      <c r="F32" s="8" t="s">
        <v>26</v>
      </c>
      <c r="G32" s="6">
        <v>1.59</v>
      </c>
      <c r="H32" s="8" t="s">
        <v>27</v>
      </c>
      <c r="I32" s="30">
        <f>75000-2248-8437-16880-23000-13607</f>
        <v>10828</v>
      </c>
      <c r="J32" s="8" t="s">
        <v>17</v>
      </c>
      <c r="L32" s="29">
        <f>I31*G31</f>
        <v>17677.919999999998</v>
      </c>
    </row>
    <row r="33" spans="1:12">
      <c r="A33" s="48"/>
      <c r="B33" s="15">
        <v>4</v>
      </c>
      <c r="C33" s="5" t="s">
        <v>14</v>
      </c>
      <c r="D33" s="8"/>
      <c r="E33" s="8">
        <v>20240206022</v>
      </c>
      <c r="F33" s="8" t="s">
        <v>26</v>
      </c>
      <c r="G33" s="6">
        <v>1.59</v>
      </c>
      <c r="H33" s="8" t="s">
        <v>27</v>
      </c>
      <c r="I33" s="30">
        <f>30000</f>
        <v>30000</v>
      </c>
      <c r="J33" s="8" t="s">
        <v>17</v>
      </c>
      <c r="L33" s="29" t="e">
        <f>#REF!*#REF!</f>
        <v>#REF!</v>
      </c>
    </row>
    <row r="34" spans="1:12">
      <c r="A34" s="48"/>
      <c r="B34" s="15">
        <v>5</v>
      </c>
      <c r="C34" s="7" t="s">
        <v>18</v>
      </c>
      <c r="D34" s="8"/>
      <c r="E34" s="8">
        <v>20240217008</v>
      </c>
      <c r="F34" s="8" t="s">
        <v>19</v>
      </c>
      <c r="G34" s="9">
        <v>1.82</v>
      </c>
      <c r="H34" s="8" t="s">
        <v>29</v>
      </c>
      <c r="I34" s="30">
        <f>10000-9348</f>
        <v>652</v>
      </c>
      <c r="J34" s="8" t="s">
        <v>17</v>
      </c>
      <c r="L34" s="29" t="e">
        <f>#REF!*#REF!</f>
        <v>#REF!</v>
      </c>
    </row>
    <row r="35" spans="1:12">
      <c r="A35" s="48"/>
      <c r="B35" s="15">
        <v>6</v>
      </c>
      <c r="C35" s="5" t="s">
        <v>14</v>
      </c>
      <c r="D35" s="5"/>
      <c r="E35" s="5">
        <v>20240301002</v>
      </c>
      <c r="F35" s="5" t="s">
        <v>24</v>
      </c>
      <c r="G35" s="6">
        <v>1.2749999999999999</v>
      </c>
      <c r="H35" s="5" t="s">
        <v>25</v>
      </c>
      <c r="I35" s="28">
        <f>130000-17004</f>
        <v>112996</v>
      </c>
      <c r="J35" s="8" t="s">
        <v>17</v>
      </c>
      <c r="L35" s="29" t="e">
        <f>#REF!*#REF!</f>
        <v>#REF!</v>
      </c>
    </row>
    <row r="36" spans="1:12">
      <c r="A36" s="48"/>
      <c r="B36" s="15">
        <v>7</v>
      </c>
      <c r="C36" s="5" t="s">
        <v>14</v>
      </c>
      <c r="D36" s="5"/>
      <c r="E36" s="5">
        <v>20240301003</v>
      </c>
      <c r="F36" s="5" t="s">
        <v>24</v>
      </c>
      <c r="G36" s="6">
        <v>1.2749999999999999</v>
      </c>
      <c r="H36" s="5" t="s">
        <v>25</v>
      </c>
      <c r="I36" s="28">
        <v>90000</v>
      </c>
      <c r="J36" s="8" t="s">
        <v>17</v>
      </c>
      <c r="L36" s="29" t="e">
        <f>#REF!*#REF!</f>
        <v>#REF!</v>
      </c>
    </row>
    <row r="37" spans="1:12">
      <c r="A37" s="48"/>
      <c r="B37" s="15">
        <v>8</v>
      </c>
      <c r="C37" s="8" t="s">
        <v>14</v>
      </c>
      <c r="D37" s="16"/>
      <c r="E37" s="5">
        <v>20240301006</v>
      </c>
      <c r="F37" s="8" t="s">
        <v>31</v>
      </c>
      <c r="G37" s="9">
        <v>1.56</v>
      </c>
      <c r="H37" s="8" t="s">
        <v>32</v>
      </c>
      <c r="I37" s="32">
        <v>30000</v>
      </c>
      <c r="J37" s="8" t="s">
        <v>17</v>
      </c>
      <c r="L37" s="29">
        <f>I32*G32</f>
        <v>17216.52</v>
      </c>
    </row>
    <row r="38" spans="1:12">
      <c r="A38" s="48"/>
      <c r="B38" s="15">
        <v>9</v>
      </c>
      <c r="C38" s="8" t="s">
        <v>14</v>
      </c>
      <c r="D38" s="16"/>
      <c r="E38" s="5">
        <v>20240301007</v>
      </c>
      <c r="F38" s="8" t="s">
        <v>31</v>
      </c>
      <c r="G38" s="9">
        <v>1.56</v>
      </c>
      <c r="H38" s="8" t="s">
        <v>32</v>
      </c>
      <c r="I38" s="32">
        <v>25000</v>
      </c>
      <c r="J38" s="8" t="s">
        <v>17</v>
      </c>
      <c r="L38" s="29">
        <f>I33*G33</f>
        <v>47700</v>
      </c>
    </row>
    <row r="39" spans="1:12">
      <c r="A39" s="48"/>
      <c r="B39" s="15">
        <v>10</v>
      </c>
      <c r="C39" s="5" t="s">
        <v>14</v>
      </c>
      <c r="D39" s="17"/>
      <c r="E39" s="5">
        <v>20240301008</v>
      </c>
      <c r="F39" s="5" t="s">
        <v>50</v>
      </c>
      <c r="G39" s="6">
        <v>1.0900000000000001</v>
      </c>
      <c r="H39" s="5" t="s">
        <v>51</v>
      </c>
      <c r="I39" s="33">
        <v>12000</v>
      </c>
      <c r="J39" s="5" t="s">
        <v>17</v>
      </c>
      <c r="L39" s="29" t="e">
        <f>#REF!*#REF!</f>
        <v>#REF!</v>
      </c>
    </row>
    <row r="40" spans="1:12">
      <c r="A40" s="48"/>
      <c r="B40" s="15">
        <v>11</v>
      </c>
      <c r="C40" s="8"/>
      <c r="D40" s="8"/>
      <c r="E40" s="8">
        <v>20240304012</v>
      </c>
      <c r="F40" s="8" t="s">
        <v>33</v>
      </c>
      <c r="G40" s="9">
        <v>1.5549999999999999</v>
      </c>
      <c r="H40" s="8" t="s">
        <v>34</v>
      </c>
      <c r="I40" s="30">
        <v>100000</v>
      </c>
      <c r="J40" s="8" t="s">
        <v>17</v>
      </c>
      <c r="L40" s="29">
        <f>I34*G34</f>
        <v>1186.6400000000001</v>
      </c>
    </row>
    <row r="41" spans="1:12">
      <c r="A41" s="48"/>
      <c r="B41" s="15">
        <v>12</v>
      </c>
      <c r="C41" s="5"/>
      <c r="D41" s="5"/>
      <c r="E41" s="5">
        <v>20240301005</v>
      </c>
      <c r="F41" s="5" t="s">
        <v>38</v>
      </c>
      <c r="G41" s="6">
        <v>1.5249999999999999</v>
      </c>
      <c r="H41" s="5" t="s">
        <v>39</v>
      </c>
      <c r="I41" s="28">
        <f>66000-2250</f>
        <v>63750</v>
      </c>
      <c r="J41" s="5" t="s">
        <v>17</v>
      </c>
      <c r="L41" s="29">
        <f>I38*G38</f>
        <v>39000</v>
      </c>
    </row>
    <row r="42" spans="1:12">
      <c r="A42" s="48"/>
      <c r="B42" s="15">
        <v>13</v>
      </c>
      <c r="C42" s="8"/>
      <c r="D42" s="8"/>
      <c r="E42" s="8">
        <v>20240313003</v>
      </c>
      <c r="F42" s="8" t="s">
        <v>33</v>
      </c>
      <c r="G42" s="9">
        <v>1.5549999999999999</v>
      </c>
      <c r="H42" s="8" t="s">
        <v>34</v>
      </c>
      <c r="I42" s="30">
        <v>150000</v>
      </c>
      <c r="J42" s="8" t="s">
        <v>17</v>
      </c>
      <c r="L42" s="29">
        <f>I39*G39</f>
        <v>13080</v>
      </c>
    </row>
    <row r="43" spans="1:12">
      <c r="A43" s="48"/>
      <c r="B43" s="15">
        <v>14</v>
      </c>
      <c r="C43" s="11"/>
      <c r="D43" s="11"/>
      <c r="E43" s="11"/>
      <c r="F43" s="11"/>
      <c r="G43" s="11"/>
      <c r="H43" s="11"/>
      <c r="I43" s="11"/>
      <c r="J43" s="11"/>
      <c r="L43" s="29">
        <f>I41*G41</f>
        <v>97218.75</v>
      </c>
    </row>
    <row r="44" spans="1:12">
      <c r="A44" s="48"/>
      <c r="B44" s="15">
        <v>15</v>
      </c>
      <c r="C44" s="8"/>
      <c r="D44" s="8"/>
      <c r="E44" s="8"/>
      <c r="F44" s="8"/>
      <c r="G44" s="9"/>
      <c r="H44" s="8"/>
      <c r="I44" s="30"/>
      <c r="J44" s="8"/>
      <c r="L44" s="29">
        <f t="shared" si="1"/>
        <v>0</v>
      </c>
    </row>
    <row r="45" spans="1:12">
      <c r="A45" s="48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1"/>
        <v>0</v>
      </c>
    </row>
    <row r="46" spans="1:12">
      <c r="A46" s="48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1"/>
        <v>0</v>
      </c>
    </row>
    <row r="47" spans="1:12">
      <c r="A47" s="48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1"/>
        <v>0</v>
      </c>
    </row>
    <row r="48" spans="1:12">
      <c r="A48" s="48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1"/>
        <v>0</v>
      </c>
    </row>
    <row r="49" spans="1:12">
      <c r="A49" s="48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1"/>
        <v>0</v>
      </c>
    </row>
    <row r="50" spans="1:12">
      <c r="A50" s="48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1"/>
        <v>0</v>
      </c>
    </row>
    <row r="51" spans="1:12">
      <c r="A51" s="48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1"/>
        <v>0</v>
      </c>
    </row>
    <row r="52" spans="1:12">
      <c r="A52" s="48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1"/>
        <v>0</v>
      </c>
    </row>
    <row r="53" spans="1:12">
      <c r="A53" s="49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1"/>
        <v>0</v>
      </c>
    </row>
    <row r="54" spans="1:12">
      <c r="A54" s="52" t="s">
        <v>40</v>
      </c>
      <c r="B54" s="53"/>
      <c r="C54" s="53"/>
      <c r="D54" s="53"/>
      <c r="E54" s="53"/>
      <c r="F54" s="53"/>
      <c r="G54" s="53"/>
      <c r="H54" s="53"/>
      <c r="I54" s="53"/>
      <c r="J54" s="54"/>
    </row>
    <row r="55" spans="1:12">
      <c r="A55" s="55"/>
      <c r="B55" s="56"/>
      <c r="C55" s="56"/>
      <c r="D55" s="56"/>
      <c r="E55" s="56"/>
      <c r="F55" s="56"/>
      <c r="G55" s="56"/>
      <c r="H55" s="56"/>
      <c r="I55" s="56"/>
      <c r="J55" s="57"/>
    </row>
    <row r="56" spans="1:12">
      <c r="A56" s="50" t="s">
        <v>41</v>
      </c>
      <c r="B56" s="50"/>
      <c r="C56" s="50"/>
      <c r="D56" s="50"/>
      <c r="E56" s="50"/>
      <c r="F56" s="50"/>
      <c r="G56" s="50"/>
      <c r="H56" s="50"/>
      <c r="I56" s="50"/>
      <c r="J56" s="50"/>
    </row>
    <row r="57" spans="1:12">
      <c r="A57" s="51"/>
      <c r="B57" s="51"/>
      <c r="C57" s="51"/>
      <c r="D57" s="51"/>
      <c r="E57" s="51"/>
      <c r="F57" s="51"/>
      <c r="G57" s="51"/>
      <c r="H57" s="51"/>
      <c r="I57" s="51"/>
      <c r="J57" s="51"/>
    </row>
    <row r="58" spans="1:12">
      <c r="A58" s="51"/>
      <c r="B58" s="51"/>
      <c r="C58" s="51"/>
      <c r="D58" s="51"/>
      <c r="E58" s="51"/>
      <c r="F58" s="51"/>
      <c r="G58" s="51"/>
      <c r="H58" s="51"/>
      <c r="I58" s="51"/>
      <c r="J58" s="51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selection activeCell="M12" sqref="M12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4" width="9" style="1" hidden="1" customWidth="1"/>
    <col min="15" max="16384" width="9" style="1"/>
  </cols>
  <sheetData>
    <row r="1" spans="1:14" ht="18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25"/>
      <c r="L1" s="25"/>
      <c r="M1" s="25"/>
    </row>
    <row r="2" spans="1:14" ht="18.7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26"/>
      <c r="L2" s="26"/>
      <c r="M2" s="26"/>
    </row>
    <row r="3" spans="1:14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8.75">
      <c r="A4" s="2"/>
      <c r="B4" s="2"/>
      <c r="C4" s="2"/>
      <c r="D4" s="2"/>
      <c r="E4" s="2"/>
      <c r="F4" s="2"/>
      <c r="G4" s="2"/>
      <c r="H4" s="2"/>
      <c r="I4" s="27" t="s">
        <v>59</v>
      </c>
      <c r="J4" s="2"/>
      <c r="K4" s="2"/>
      <c r="L4" s="2"/>
      <c r="M4" s="2"/>
    </row>
    <row r="5" spans="1:14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4">
      <c r="A6" s="45" t="s">
        <v>13</v>
      </c>
      <c r="B6" s="4">
        <v>1</v>
      </c>
      <c r="C6" s="7"/>
      <c r="D6" s="8"/>
      <c r="E6" s="8">
        <v>20240103033</v>
      </c>
      <c r="F6" s="8" t="s">
        <v>22</v>
      </c>
      <c r="G6" s="6">
        <v>1.4750000000000001</v>
      </c>
      <c r="H6" s="8" t="s">
        <v>23</v>
      </c>
      <c r="I6" s="30">
        <f>5000-$N$6</f>
        <v>4900</v>
      </c>
      <c r="J6" s="8" t="s">
        <v>17</v>
      </c>
      <c r="L6" s="29" t="e">
        <f>#REF!*#REF!</f>
        <v>#REF!</v>
      </c>
      <c r="N6" s="1">
        <v>100</v>
      </c>
    </row>
    <row r="7" spans="1:14">
      <c r="A7" s="45"/>
      <c r="B7" s="4">
        <v>2</v>
      </c>
      <c r="C7" s="7" t="s">
        <v>18</v>
      </c>
      <c r="D7" s="8"/>
      <c r="E7" s="8">
        <v>20240124006</v>
      </c>
      <c r="F7" s="8" t="s">
        <v>19</v>
      </c>
      <c r="G7" s="9">
        <v>4.55</v>
      </c>
      <c r="H7" s="8" t="s">
        <v>21</v>
      </c>
      <c r="I7" s="30">
        <f>5000-254-2950-$N$6</f>
        <v>1696</v>
      </c>
      <c r="J7" s="8" t="s">
        <v>17</v>
      </c>
      <c r="L7" s="29" t="e">
        <f>#REF!*#REF!</f>
        <v>#REF!</v>
      </c>
    </row>
    <row r="8" spans="1:14">
      <c r="A8" s="45"/>
      <c r="B8" s="4">
        <v>3</v>
      </c>
      <c r="C8" s="5" t="s">
        <v>14</v>
      </c>
      <c r="D8" s="5"/>
      <c r="E8" s="5">
        <v>20240207004</v>
      </c>
      <c r="F8" s="5" t="s">
        <v>15</v>
      </c>
      <c r="G8" s="6">
        <v>1.59</v>
      </c>
      <c r="H8" s="5" t="s">
        <v>16</v>
      </c>
      <c r="I8" s="28">
        <f>40600-21716-17034-$N$6</f>
        <v>1750</v>
      </c>
      <c r="J8" s="8" t="s">
        <v>17</v>
      </c>
      <c r="L8" s="29">
        <f>I6*G6</f>
        <v>7227.5</v>
      </c>
    </row>
    <row r="9" spans="1:14">
      <c r="A9" s="45"/>
      <c r="B9" s="4">
        <v>4</v>
      </c>
      <c r="C9" s="7" t="s">
        <v>18</v>
      </c>
      <c r="D9" s="5"/>
      <c r="E9" s="5">
        <v>20240207006</v>
      </c>
      <c r="F9" s="8" t="s">
        <v>19</v>
      </c>
      <c r="G9" s="9">
        <v>1.82</v>
      </c>
      <c r="H9" s="5" t="s">
        <v>20</v>
      </c>
      <c r="I9" s="28">
        <f>20200-338-15655-$N$6</f>
        <v>4107</v>
      </c>
      <c r="J9" s="8" t="s">
        <v>17</v>
      </c>
      <c r="L9" s="29" t="e">
        <f>#REF!*#REF!</f>
        <v>#REF!</v>
      </c>
    </row>
    <row r="10" spans="1:14">
      <c r="A10" s="45"/>
      <c r="B10" s="4">
        <v>5</v>
      </c>
      <c r="C10" s="10" t="s">
        <v>18</v>
      </c>
      <c r="D10" s="5"/>
      <c r="E10" s="5">
        <v>20240207007</v>
      </c>
      <c r="F10" s="5" t="s">
        <v>19</v>
      </c>
      <c r="G10" s="6">
        <v>3.03</v>
      </c>
      <c r="H10" s="5" t="s">
        <v>28</v>
      </c>
      <c r="I10" s="28">
        <f>11700-$N$6</f>
        <v>11600</v>
      </c>
      <c r="J10" s="8" t="s">
        <v>17</v>
      </c>
      <c r="L10" s="29" t="e">
        <f>#REF!*#REF!</f>
        <v>#REF!</v>
      </c>
    </row>
    <row r="11" spans="1:14">
      <c r="A11" s="45"/>
      <c r="B11" s="4">
        <v>6</v>
      </c>
      <c r="C11" s="7" t="s">
        <v>18</v>
      </c>
      <c r="D11" s="8"/>
      <c r="E11" s="8">
        <v>20240207008</v>
      </c>
      <c r="F11" s="8" t="s">
        <v>19</v>
      </c>
      <c r="G11" s="9">
        <v>4.55</v>
      </c>
      <c r="H11" s="8" t="s">
        <v>21</v>
      </c>
      <c r="I11" s="30">
        <f>1600-$N$6</f>
        <v>1500</v>
      </c>
      <c r="J11" s="8" t="s">
        <v>17</v>
      </c>
      <c r="L11" s="29" t="e">
        <f>#REF!*#REF!</f>
        <v>#REF!</v>
      </c>
    </row>
    <row r="12" spans="1:14">
      <c r="A12" s="45"/>
      <c r="B12" s="4">
        <v>7</v>
      </c>
      <c r="C12" s="7"/>
      <c r="D12" s="8"/>
      <c r="E12" s="8">
        <v>20240217007</v>
      </c>
      <c r="F12" s="8" t="s">
        <v>22</v>
      </c>
      <c r="G12" s="9">
        <v>1.4750000000000001</v>
      </c>
      <c r="H12" s="8" t="s">
        <v>23</v>
      </c>
      <c r="I12" s="30">
        <f>10000-$N$6</f>
        <v>9900</v>
      </c>
      <c r="J12" s="8" t="s">
        <v>17</v>
      </c>
      <c r="L12" s="29">
        <f>I7*G7</f>
        <v>7716.8</v>
      </c>
    </row>
    <row r="13" spans="1:14">
      <c r="A13" s="45"/>
      <c r="B13" s="4">
        <v>8</v>
      </c>
      <c r="C13" s="5" t="s">
        <v>14</v>
      </c>
      <c r="D13" s="5"/>
      <c r="E13" s="5">
        <v>20240301004</v>
      </c>
      <c r="F13" s="5" t="s">
        <v>15</v>
      </c>
      <c r="G13" s="6">
        <v>1.59</v>
      </c>
      <c r="H13" s="5" t="s">
        <v>16</v>
      </c>
      <c r="I13" s="28">
        <f>114000-$N$6</f>
        <v>113900</v>
      </c>
      <c r="J13" s="5" t="s">
        <v>17</v>
      </c>
      <c r="L13" s="29" t="e">
        <f>#REF!*#REF!</f>
        <v>#REF!</v>
      </c>
    </row>
    <row r="14" spans="1:14">
      <c r="A14" s="45"/>
      <c r="B14" s="4">
        <v>9</v>
      </c>
      <c r="C14" s="7" t="s">
        <v>18</v>
      </c>
      <c r="D14" s="5"/>
      <c r="E14" s="5">
        <v>20240312052</v>
      </c>
      <c r="F14" s="8" t="s">
        <v>19</v>
      </c>
      <c r="G14" s="9">
        <v>1.82</v>
      </c>
      <c r="H14" s="5" t="s">
        <v>20</v>
      </c>
      <c r="I14" s="28">
        <f>24050-$N$6</f>
        <v>23950</v>
      </c>
      <c r="J14" s="8" t="s">
        <v>17</v>
      </c>
      <c r="L14" s="29" t="e">
        <f>#REF!*#REF!</f>
        <v>#REF!</v>
      </c>
    </row>
    <row r="15" spans="1:14">
      <c r="A15" s="45"/>
      <c r="B15" s="4">
        <v>10</v>
      </c>
      <c r="C15" s="10" t="s">
        <v>18</v>
      </c>
      <c r="D15" s="5"/>
      <c r="E15" s="5">
        <v>20240312053</v>
      </c>
      <c r="F15" s="5" t="s">
        <v>19</v>
      </c>
      <c r="G15" s="6">
        <v>3.03</v>
      </c>
      <c r="H15" s="5" t="s">
        <v>28</v>
      </c>
      <c r="I15" s="28">
        <f>6600-$N$6</f>
        <v>6500</v>
      </c>
      <c r="J15" s="8" t="s">
        <v>17</v>
      </c>
      <c r="L15" s="29">
        <f>I8*G8</f>
        <v>2782.5</v>
      </c>
    </row>
    <row r="16" spans="1:14">
      <c r="A16" s="45"/>
      <c r="B16" s="4">
        <v>11</v>
      </c>
      <c r="C16" s="7" t="s">
        <v>18</v>
      </c>
      <c r="D16" s="8"/>
      <c r="E16" s="8">
        <v>20240312054</v>
      </c>
      <c r="F16" s="8" t="s">
        <v>19</v>
      </c>
      <c r="G16" s="9">
        <v>4.55</v>
      </c>
      <c r="H16" s="8" t="s">
        <v>21</v>
      </c>
      <c r="I16" s="30">
        <f>1100-$N$6</f>
        <v>1000</v>
      </c>
      <c r="J16" s="8" t="s">
        <v>17</v>
      </c>
      <c r="L16" s="29">
        <f>I9*G9</f>
        <v>7474.74</v>
      </c>
    </row>
    <row r="17" spans="1:12">
      <c r="A17" s="45"/>
      <c r="B17" s="4">
        <v>12</v>
      </c>
      <c r="C17" s="7" t="s">
        <v>18</v>
      </c>
      <c r="D17" s="8"/>
      <c r="E17" s="8">
        <v>20240312055</v>
      </c>
      <c r="F17" s="8" t="s">
        <v>35</v>
      </c>
      <c r="G17" s="9">
        <v>0.91500000000000004</v>
      </c>
      <c r="H17" s="8" t="s">
        <v>55</v>
      </c>
      <c r="I17" s="30">
        <f>21000-$N$6</f>
        <v>20900</v>
      </c>
      <c r="J17" s="8" t="s">
        <v>17</v>
      </c>
      <c r="L17" s="29">
        <f>I10*G10</f>
        <v>35148</v>
      </c>
    </row>
    <row r="18" spans="1:12">
      <c r="A18" s="45"/>
      <c r="B18" s="4">
        <v>13</v>
      </c>
      <c r="C18" s="5" t="s">
        <v>14</v>
      </c>
      <c r="D18" s="5"/>
      <c r="E18" s="5">
        <v>20240318001</v>
      </c>
      <c r="F18" s="5" t="s">
        <v>15</v>
      </c>
      <c r="G18" s="6">
        <v>1.59</v>
      </c>
      <c r="H18" s="5" t="s">
        <v>16</v>
      </c>
      <c r="I18" s="28">
        <f>110000-$N$6</f>
        <v>109900</v>
      </c>
      <c r="J18" s="5" t="s">
        <v>17</v>
      </c>
      <c r="L18" s="29">
        <f>I11*G11</f>
        <v>6825</v>
      </c>
    </row>
    <row r="19" spans="1:12">
      <c r="A19" s="45"/>
      <c r="B19" s="4">
        <v>14</v>
      </c>
      <c r="C19" s="11"/>
      <c r="D19" s="11"/>
      <c r="E19" s="11"/>
      <c r="F19" s="11"/>
      <c r="G19" s="11"/>
      <c r="H19" s="11"/>
      <c r="I19" s="11"/>
      <c r="J19" s="11"/>
      <c r="L19" s="29">
        <f>I12*G12</f>
        <v>14602.5</v>
      </c>
    </row>
    <row r="20" spans="1:12">
      <c r="A20" s="45"/>
      <c r="B20" s="4">
        <v>15</v>
      </c>
      <c r="C20" s="11"/>
      <c r="D20" s="11"/>
      <c r="E20" s="11"/>
      <c r="F20" s="11"/>
      <c r="G20" s="11"/>
      <c r="H20" s="11"/>
      <c r="I20" s="11"/>
      <c r="J20" s="11"/>
      <c r="L20" s="29" t="e">
        <f>#REF!*#REF!</f>
        <v>#REF!</v>
      </c>
    </row>
    <row r="21" spans="1:12">
      <c r="A21" s="45"/>
      <c r="B21" s="4">
        <v>16</v>
      </c>
      <c r="C21" s="11"/>
      <c r="D21" s="11"/>
      <c r="E21" s="11"/>
      <c r="F21" s="11"/>
      <c r="G21" s="11"/>
      <c r="H21" s="11"/>
      <c r="I21" s="11"/>
      <c r="J21" s="11"/>
      <c r="L21" s="29" t="e">
        <f>#REF!*#REF!</f>
        <v>#REF!</v>
      </c>
    </row>
    <row r="22" spans="1:12">
      <c r="A22" s="45"/>
      <c r="B22" s="4">
        <v>17</v>
      </c>
      <c r="C22" s="11"/>
      <c r="D22" s="11"/>
      <c r="E22" s="11"/>
      <c r="F22" s="11"/>
      <c r="G22" s="11"/>
      <c r="H22" s="11"/>
      <c r="I22" s="11"/>
      <c r="J22" s="11"/>
      <c r="L22" s="29">
        <f>I16*G16</f>
        <v>4550</v>
      </c>
    </row>
    <row r="23" spans="1:12">
      <c r="A23" s="45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ref="L23:L53" si="0">I23*G23</f>
        <v>0</v>
      </c>
    </row>
    <row r="24" spans="1:12">
      <c r="A24" s="45"/>
      <c r="B24" s="4">
        <v>19</v>
      </c>
      <c r="C24" s="12"/>
      <c r="D24" s="12"/>
      <c r="E24" s="12"/>
      <c r="F24" s="12"/>
      <c r="G24" s="12"/>
      <c r="H24" s="12"/>
      <c r="I24" s="12"/>
      <c r="J24" s="12"/>
      <c r="L24" s="29">
        <f t="shared" si="0"/>
        <v>0</v>
      </c>
    </row>
    <row r="25" spans="1:12">
      <c r="A25" s="45"/>
      <c r="B25" s="4">
        <v>20</v>
      </c>
      <c r="C25" s="12"/>
      <c r="D25" s="12"/>
      <c r="E25" s="12"/>
      <c r="F25" s="12"/>
      <c r="G25" s="12"/>
      <c r="H25" s="12"/>
      <c r="I25" s="12"/>
      <c r="J25" s="12"/>
      <c r="L25" s="29">
        <f t="shared" si="0"/>
        <v>0</v>
      </c>
    </row>
    <row r="26" spans="1:12">
      <c r="A26" s="45"/>
      <c r="B26" s="4">
        <v>21</v>
      </c>
      <c r="C26" s="12"/>
      <c r="D26" s="12"/>
      <c r="E26" s="12"/>
      <c r="F26" s="12"/>
      <c r="G26" s="12"/>
      <c r="H26" s="12"/>
      <c r="I26" s="12"/>
      <c r="J26" s="12"/>
      <c r="L26" s="29">
        <f t="shared" si="0"/>
        <v>0</v>
      </c>
    </row>
    <row r="27" spans="1:12">
      <c r="A27" s="45"/>
      <c r="B27" s="4">
        <v>22</v>
      </c>
      <c r="C27" s="8"/>
      <c r="D27" s="16"/>
      <c r="E27" s="16"/>
      <c r="F27" s="8"/>
      <c r="G27" s="9"/>
      <c r="H27" s="8"/>
      <c r="I27" s="32"/>
      <c r="J27" s="8"/>
      <c r="L27" s="29">
        <f t="shared" si="0"/>
        <v>0</v>
      </c>
    </row>
    <row r="28" spans="1:12">
      <c r="A28" s="45"/>
      <c r="B28" s="4">
        <v>23</v>
      </c>
      <c r="C28" s="8"/>
      <c r="D28" s="8"/>
      <c r="E28" s="8"/>
      <c r="F28" s="8"/>
      <c r="G28" s="9"/>
      <c r="H28" s="8"/>
      <c r="I28" s="30"/>
      <c r="J28" s="8"/>
      <c r="L28" s="29">
        <f t="shared" si="0"/>
        <v>0</v>
      </c>
    </row>
    <row r="29" spans="1:12">
      <c r="A29" s="46"/>
      <c r="B29" s="22">
        <v>24</v>
      </c>
      <c r="C29" s="13"/>
      <c r="D29" s="13"/>
      <c r="E29" s="13"/>
      <c r="F29" s="13"/>
      <c r="G29" s="14"/>
      <c r="H29" s="13"/>
      <c r="I29" s="31"/>
      <c r="J29" s="13"/>
      <c r="L29" s="29">
        <f t="shared" si="0"/>
        <v>0</v>
      </c>
    </row>
    <row r="30" spans="1:12">
      <c r="A30" s="47" t="s">
        <v>30</v>
      </c>
      <c r="B30" s="15">
        <v>1</v>
      </c>
      <c r="C30" s="8"/>
      <c r="D30" s="8"/>
      <c r="E30" s="8">
        <v>20240130001</v>
      </c>
      <c r="F30" s="8" t="s">
        <v>33</v>
      </c>
      <c r="G30" s="9">
        <v>1.5549999999999999</v>
      </c>
      <c r="H30" s="8" t="s">
        <v>34</v>
      </c>
      <c r="I30" s="30">
        <f>100000-13269-16197-29307-16167-$N$6</f>
        <v>24960</v>
      </c>
      <c r="J30" s="8" t="s">
        <v>17</v>
      </c>
      <c r="L30" s="29" t="e">
        <f>#REF!*#REF!</f>
        <v>#REF!</v>
      </c>
    </row>
    <row r="31" spans="1:12">
      <c r="A31" s="48"/>
      <c r="B31" s="15">
        <v>2</v>
      </c>
      <c r="C31" s="8" t="s">
        <v>14</v>
      </c>
      <c r="D31" s="16"/>
      <c r="E31" s="16">
        <v>20240207011</v>
      </c>
      <c r="F31" s="8" t="s">
        <v>31</v>
      </c>
      <c r="G31" s="9">
        <v>1.56</v>
      </c>
      <c r="H31" s="8" t="s">
        <v>32</v>
      </c>
      <c r="I31" s="32">
        <f>15000-3668-$N$6</f>
        <v>11232</v>
      </c>
      <c r="J31" s="8" t="s">
        <v>17</v>
      </c>
      <c r="L31" s="29">
        <f>I30*G30</f>
        <v>38812.800000000003</v>
      </c>
    </row>
    <row r="32" spans="1:12">
      <c r="A32" s="48"/>
      <c r="B32" s="15">
        <v>3</v>
      </c>
      <c r="C32" s="5" t="s">
        <v>14</v>
      </c>
      <c r="D32" s="8"/>
      <c r="E32" s="8">
        <v>20240122001</v>
      </c>
      <c r="F32" s="8" t="s">
        <v>26</v>
      </c>
      <c r="G32" s="6">
        <v>1.59</v>
      </c>
      <c r="H32" s="8" t="s">
        <v>27</v>
      </c>
      <c r="I32" s="30">
        <f>75000-2248-8437-16880-23000-13607-5450-$N$6</f>
        <v>5278</v>
      </c>
      <c r="J32" s="8" t="s">
        <v>17</v>
      </c>
      <c r="L32" s="29">
        <f>I31*G31</f>
        <v>17521.919999999998</v>
      </c>
    </row>
    <row r="33" spans="1:12">
      <c r="A33" s="48"/>
      <c r="B33" s="15">
        <v>4</v>
      </c>
      <c r="C33" s="5" t="s">
        <v>14</v>
      </c>
      <c r="D33" s="8"/>
      <c r="E33" s="8">
        <v>20240206022</v>
      </c>
      <c r="F33" s="8" t="s">
        <v>26</v>
      </c>
      <c r="G33" s="6">
        <v>1.59</v>
      </c>
      <c r="H33" s="8" t="s">
        <v>27</v>
      </c>
      <c r="I33" s="30">
        <f>30000-$N$6</f>
        <v>29900</v>
      </c>
      <c r="J33" s="8" t="s">
        <v>17</v>
      </c>
      <c r="L33" s="29" t="e">
        <f>#REF!*#REF!</f>
        <v>#REF!</v>
      </c>
    </row>
    <row r="34" spans="1:12">
      <c r="A34" s="48"/>
      <c r="B34" s="15">
        <v>5</v>
      </c>
      <c r="C34" s="7" t="s">
        <v>18</v>
      </c>
      <c r="D34" s="8"/>
      <c r="E34" s="8">
        <v>20240217008</v>
      </c>
      <c r="F34" s="8" t="s">
        <v>19</v>
      </c>
      <c r="G34" s="9">
        <v>1.82</v>
      </c>
      <c r="H34" s="8" t="s">
        <v>29</v>
      </c>
      <c r="I34" s="30">
        <f>10000-9348-$N$6</f>
        <v>552</v>
      </c>
      <c r="J34" s="8" t="s">
        <v>17</v>
      </c>
      <c r="L34" s="29" t="e">
        <f>#REF!*#REF!</f>
        <v>#REF!</v>
      </c>
    </row>
    <row r="35" spans="1:12">
      <c r="A35" s="48"/>
      <c r="B35" s="15">
        <v>6</v>
      </c>
      <c r="C35" s="5" t="s">
        <v>14</v>
      </c>
      <c r="D35" s="5"/>
      <c r="E35" s="5">
        <v>20240301002</v>
      </c>
      <c r="F35" s="5" t="s">
        <v>24</v>
      </c>
      <c r="G35" s="6">
        <v>1.2749999999999999</v>
      </c>
      <c r="H35" s="5" t="s">
        <v>25</v>
      </c>
      <c r="I35" s="28">
        <f>130000-17004-18950-$N$6</f>
        <v>93946</v>
      </c>
      <c r="J35" s="8" t="s">
        <v>17</v>
      </c>
      <c r="L35" s="29" t="e">
        <f>#REF!*#REF!</f>
        <v>#REF!</v>
      </c>
    </row>
    <row r="36" spans="1:12">
      <c r="A36" s="48"/>
      <c r="B36" s="15">
        <v>7</v>
      </c>
      <c r="C36" s="5" t="s">
        <v>14</v>
      </c>
      <c r="D36" s="5"/>
      <c r="E36" s="5">
        <v>20240301003</v>
      </c>
      <c r="F36" s="5" t="s">
        <v>24</v>
      </c>
      <c r="G36" s="6">
        <v>1.2749999999999999</v>
      </c>
      <c r="H36" s="5" t="s">
        <v>25</v>
      </c>
      <c r="I36" s="28">
        <f>90000-$N$6</f>
        <v>89900</v>
      </c>
      <c r="J36" s="8" t="s">
        <v>17</v>
      </c>
      <c r="L36" s="29" t="e">
        <f>#REF!*#REF!</f>
        <v>#REF!</v>
      </c>
    </row>
    <row r="37" spans="1:12">
      <c r="A37" s="48"/>
      <c r="B37" s="15">
        <v>8</v>
      </c>
      <c r="C37" s="8" t="s">
        <v>14</v>
      </c>
      <c r="D37" s="16"/>
      <c r="E37" s="5">
        <v>20240301006</v>
      </c>
      <c r="F37" s="8" t="s">
        <v>31</v>
      </c>
      <c r="G37" s="9">
        <v>1.56</v>
      </c>
      <c r="H37" s="8" t="s">
        <v>32</v>
      </c>
      <c r="I37" s="32">
        <f>30000-$N$6</f>
        <v>29900</v>
      </c>
      <c r="J37" s="8" t="s">
        <v>17</v>
      </c>
      <c r="L37" s="29">
        <f>I32*G32</f>
        <v>8392.02</v>
      </c>
    </row>
    <row r="38" spans="1:12">
      <c r="A38" s="48"/>
      <c r="B38" s="15">
        <v>9</v>
      </c>
      <c r="C38" s="8" t="s">
        <v>14</v>
      </c>
      <c r="D38" s="16"/>
      <c r="E38" s="5">
        <v>20240301007</v>
      </c>
      <c r="F38" s="8" t="s">
        <v>31</v>
      </c>
      <c r="G38" s="9">
        <v>1.56</v>
      </c>
      <c r="H38" s="8" t="s">
        <v>32</v>
      </c>
      <c r="I38" s="32">
        <f>25000-$N$6</f>
        <v>24900</v>
      </c>
      <c r="J38" s="8" t="s">
        <v>17</v>
      </c>
      <c r="L38" s="29">
        <f>I33*G33</f>
        <v>47541</v>
      </c>
    </row>
    <row r="39" spans="1:12">
      <c r="A39" s="48"/>
      <c r="B39" s="15">
        <v>10</v>
      </c>
      <c r="C39" s="5" t="s">
        <v>14</v>
      </c>
      <c r="D39" s="17"/>
      <c r="E39" s="5">
        <v>20240301008</v>
      </c>
      <c r="F39" s="5" t="s">
        <v>50</v>
      </c>
      <c r="G39" s="6">
        <v>1.0900000000000001</v>
      </c>
      <c r="H39" s="5" t="s">
        <v>51</v>
      </c>
      <c r="I39" s="33">
        <f>12000-$N$6</f>
        <v>11900</v>
      </c>
      <c r="J39" s="5" t="s">
        <v>17</v>
      </c>
      <c r="L39" s="29" t="e">
        <f>#REF!*#REF!</f>
        <v>#REF!</v>
      </c>
    </row>
    <row r="40" spans="1:12">
      <c r="A40" s="48"/>
      <c r="B40" s="15">
        <v>11</v>
      </c>
      <c r="C40" s="8"/>
      <c r="D40" s="8"/>
      <c r="E40" s="8">
        <v>20240304012</v>
      </c>
      <c r="F40" s="8" t="s">
        <v>33</v>
      </c>
      <c r="G40" s="9">
        <v>1.5549999999999999</v>
      </c>
      <c r="H40" s="8" t="s">
        <v>34</v>
      </c>
      <c r="I40" s="30">
        <f>100000-$N$6</f>
        <v>99900</v>
      </c>
      <c r="J40" s="8" t="s">
        <v>17</v>
      </c>
      <c r="L40" s="29">
        <f>I34*G34</f>
        <v>1004.64</v>
      </c>
    </row>
    <row r="41" spans="1:12">
      <c r="A41" s="48"/>
      <c r="B41" s="15">
        <v>12</v>
      </c>
      <c r="C41" s="5"/>
      <c r="D41" s="5"/>
      <c r="E41" s="5">
        <v>20240301005</v>
      </c>
      <c r="F41" s="5" t="s">
        <v>38</v>
      </c>
      <c r="G41" s="6">
        <v>1.5249999999999999</v>
      </c>
      <c r="H41" s="5" t="s">
        <v>39</v>
      </c>
      <c r="I41" s="28">
        <f>66000-2250-$N$6</f>
        <v>63650</v>
      </c>
      <c r="J41" s="5" t="s">
        <v>17</v>
      </c>
      <c r="L41" s="29">
        <f>I38*G38</f>
        <v>38844</v>
      </c>
    </row>
    <row r="42" spans="1:12">
      <c r="A42" s="48"/>
      <c r="B42" s="15">
        <v>13</v>
      </c>
      <c r="C42" s="8"/>
      <c r="D42" s="8"/>
      <c r="E42" s="8">
        <v>20240313003</v>
      </c>
      <c r="F42" s="8" t="s">
        <v>33</v>
      </c>
      <c r="G42" s="9">
        <v>1.5549999999999999</v>
      </c>
      <c r="H42" s="8" t="s">
        <v>34</v>
      </c>
      <c r="I42" s="30">
        <f>150000-$N$6</f>
        <v>149900</v>
      </c>
      <c r="J42" s="8" t="s">
        <v>17</v>
      </c>
      <c r="L42" s="29">
        <f>I39*G39</f>
        <v>12971</v>
      </c>
    </row>
    <row r="43" spans="1:12">
      <c r="A43" s="48"/>
      <c r="B43" s="15">
        <v>14</v>
      </c>
      <c r="C43" s="11"/>
      <c r="D43" s="11"/>
      <c r="E43" s="11"/>
      <c r="F43" s="11"/>
      <c r="G43" s="11"/>
      <c r="H43" s="11"/>
      <c r="I43" s="11"/>
      <c r="J43" s="11"/>
      <c r="L43" s="29">
        <f>I41*G41</f>
        <v>97066.25</v>
      </c>
    </row>
    <row r="44" spans="1:12">
      <c r="A44" s="48"/>
      <c r="B44" s="15">
        <v>15</v>
      </c>
      <c r="C44" s="8"/>
      <c r="D44" s="8"/>
      <c r="E44" s="8"/>
      <c r="F44" s="8"/>
      <c r="G44" s="9"/>
      <c r="H44" s="8"/>
      <c r="I44" s="30"/>
      <c r="J44" s="8"/>
      <c r="L44" s="29">
        <f t="shared" si="0"/>
        <v>0</v>
      </c>
    </row>
    <row r="45" spans="1:12">
      <c r="A45" s="48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0"/>
        <v>0</v>
      </c>
    </row>
    <row r="46" spans="1:12">
      <c r="A46" s="48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0"/>
        <v>0</v>
      </c>
    </row>
    <row r="47" spans="1:12">
      <c r="A47" s="48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0"/>
        <v>0</v>
      </c>
    </row>
    <row r="48" spans="1:12">
      <c r="A48" s="48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0"/>
        <v>0</v>
      </c>
    </row>
    <row r="49" spans="1:12">
      <c r="A49" s="48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0"/>
        <v>0</v>
      </c>
    </row>
    <row r="50" spans="1:12">
      <c r="A50" s="48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0"/>
        <v>0</v>
      </c>
    </row>
    <row r="51" spans="1:12">
      <c r="A51" s="48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0"/>
        <v>0</v>
      </c>
    </row>
    <row r="52" spans="1:12">
      <c r="A52" s="48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0"/>
        <v>0</v>
      </c>
    </row>
    <row r="53" spans="1:12">
      <c r="A53" s="49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0"/>
        <v>0</v>
      </c>
    </row>
    <row r="54" spans="1:12">
      <c r="A54" s="52" t="s">
        <v>40</v>
      </c>
      <c r="B54" s="53"/>
      <c r="C54" s="53"/>
      <c r="D54" s="53"/>
      <c r="E54" s="53"/>
      <c r="F54" s="53"/>
      <c r="G54" s="53"/>
      <c r="H54" s="53"/>
      <c r="I54" s="53"/>
      <c r="J54" s="54"/>
    </row>
    <row r="55" spans="1:12">
      <c r="A55" s="55"/>
      <c r="B55" s="56"/>
      <c r="C55" s="56"/>
      <c r="D55" s="56"/>
      <c r="E55" s="56"/>
      <c r="F55" s="56"/>
      <c r="G55" s="56"/>
      <c r="H55" s="56"/>
      <c r="I55" s="56"/>
      <c r="J55" s="57"/>
    </row>
    <row r="56" spans="1:12">
      <c r="A56" s="50" t="s">
        <v>41</v>
      </c>
      <c r="B56" s="50"/>
      <c r="C56" s="50"/>
      <c r="D56" s="50"/>
      <c r="E56" s="50"/>
      <c r="F56" s="50"/>
      <c r="G56" s="50"/>
      <c r="H56" s="50"/>
      <c r="I56" s="50"/>
      <c r="J56" s="50"/>
    </row>
    <row r="57" spans="1:12">
      <c r="A57" s="51"/>
      <c r="B57" s="51"/>
      <c r="C57" s="51"/>
      <c r="D57" s="51"/>
      <c r="E57" s="51"/>
      <c r="F57" s="51"/>
      <c r="G57" s="51"/>
      <c r="H57" s="51"/>
      <c r="I57" s="51"/>
      <c r="J57" s="51"/>
    </row>
    <row r="58" spans="1:12">
      <c r="A58" s="51"/>
      <c r="B58" s="51"/>
      <c r="C58" s="51"/>
      <c r="D58" s="51"/>
      <c r="E58" s="51"/>
      <c r="F58" s="51"/>
      <c r="G58" s="51"/>
      <c r="H58" s="51"/>
      <c r="I58" s="51"/>
      <c r="J58" s="51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selection activeCell="I44" sqref="I44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4" width="9" style="1" hidden="1" customWidth="1"/>
    <col min="15" max="16384" width="9" style="1"/>
  </cols>
  <sheetData>
    <row r="1" spans="1:14" ht="18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25"/>
      <c r="L1" s="25"/>
      <c r="M1" s="25"/>
    </row>
    <row r="2" spans="1:14" ht="18.7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26"/>
      <c r="L2" s="26"/>
      <c r="M2" s="26"/>
    </row>
    <row r="3" spans="1:14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8.75">
      <c r="A4" s="2"/>
      <c r="B4" s="2"/>
      <c r="C4" s="2"/>
      <c r="D4" s="2"/>
      <c r="E4" s="2"/>
      <c r="F4" s="2"/>
      <c r="G4" s="2"/>
      <c r="H4" s="2"/>
      <c r="I4" s="27" t="s">
        <v>60</v>
      </c>
      <c r="J4" s="2"/>
      <c r="K4" s="2"/>
      <c r="L4" s="2"/>
      <c r="M4" s="2"/>
    </row>
    <row r="5" spans="1:14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4">
      <c r="A6" s="45" t="s">
        <v>13</v>
      </c>
      <c r="B6" s="4">
        <v>1</v>
      </c>
      <c r="C6" s="7"/>
      <c r="D6" s="8"/>
      <c r="E6" s="8">
        <v>20240103033</v>
      </c>
      <c r="F6" s="8" t="s">
        <v>22</v>
      </c>
      <c r="G6" s="6">
        <v>1.4750000000000001</v>
      </c>
      <c r="H6" s="8" t="s">
        <v>23</v>
      </c>
      <c r="I6" s="30">
        <f>5000-$N$6</f>
        <v>4900</v>
      </c>
      <c r="J6" s="8" t="s">
        <v>17</v>
      </c>
      <c r="L6" s="29" t="e">
        <f>#REF!*#REF!</f>
        <v>#REF!</v>
      </c>
      <c r="N6" s="1">
        <v>100</v>
      </c>
    </row>
    <row r="7" spans="1:14">
      <c r="A7" s="45"/>
      <c r="B7" s="4">
        <v>2</v>
      </c>
      <c r="C7" s="7" t="s">
        <v>18</v>
      </c>
      <c r="D7" s="8"/>
      <c r="E7" s="8">
        <v>20240124006</v>
      </c>
      <c r="F7" s="8" t="s">
        <v>19</v>
      </c>
      <c r="G7" s="9">
        <v>4.55</v>
      </c>
      <c r="H7" s="8" t="s">
        <v>21</v>
      </c>
      <c r="I7" s="30">
        <f>5000-254-2950-$N$6</f>
        <v>1696</v>
      </c>
      <c r="J7" s="8" t="s">
        <v>17</v>
      </c>
      <c r="L7" s="29" t="e">
        <f>#REF!*#REF!</f>
        <v>#REF!</v>
      </c>
    </row>
    <row r="8" spans="1:14">
      <c r="A8" s="45"/>
      <c r="B8" s="4">
        <v>3</v>
      </c>
      <c r="C8" s="7" t="s">
        <v>18</v>
      </c>
      <c r="D8" s="5"/>
      <c r="E8" s="5">
        <v>20240207006</v>
      </c>
      <c r="F8" s="8" t="s">
        <v>19</v>
      </c>
      <c r="G8" s="9">
        <v>1.82</v>
      </c>
      <c r="H8" s="5" t="s">
        <v>20</v>
      </c>
      <c r="I8" s="28">
        <f>20200-338-15655-$N$6</f>
        <v>4107</v>
      </c>
      <c r="J8" s="8" t="s">
        <v>17</v>
      </c>
      <c r="L8" s="29">
        <f>I6*G6</f>
        <v>7227.5</v>
      </c>
    </row>
    <row r="9" spans="1:14">
      <c r="A9" s="45"/>
      <c r="B9" s="4">
        <v>4</v>
      </c>
      <c r="C9" s="10" t="s">
        <v>18</v>
      </c>
      <c r="D9" s="5"/>
      <c r="E9" s="5">
        <v>20240207007</v>
      </c>
      <c r="F9" s="5" t="s">
        <v>19</v>
      </c>
      <c r="G9" s="6">
        <v>3.03</v>
      </c>
      <c r="H9" s="5" t="s">
        <v>28</v>
      </c>
      <c r="I9" s="28">
        <f>11700-$N$6</f>
        <v>11600</v>
      </c>
      <c r="J9" s="8" t="s">
        <v>17</v>
      </c>
      <c r="L9" s="29" t="e">
        <f>#REF!*#REF!</f>
        <v>#REF!</v>
      </c>
    </row>
    <row r="10" spans="1:14">
      <c r="A10" s="45"/>
      <c r="B10" s="4">
        <v>5</v>
      </c>
      <c r="C10" s="7" t="s">
        <v>18</v>
      </c>
      <c r="D10" s="8"/>
      <c r="E10" s="8">
        <v>20240207008</v>
      </c>
      <c r="F10" s="8" t="s">
        <v>19</v>
      </c>
      <c r="G10" s="9">
        <v>4.55</v>
      </c>
      <c r="H10" s="8" t="s">
        <v>21</v>
      </c>
      <c r="I10" s="30">
        <f>1600-$N$6</f>
        <v>1500</v>
      </c>
      <c r="J10" s="8" t="s">
        <v>17</v>
      </c>
      <c r="L10" s="29" t="e">
        <f>#REF!*#REF!</f>
        <v>#REF!</v>
      </c>
    </row>
    <row r="11" spans="1:14">
      <c r="A11" s="45"/>
      <c r="B11" s="4">
        <v>6</v>
      </c>
      <c r="C11" s="7"/>
      <c r="D11" s="8"/>
      <c r="E11" s="8">
        <v>20240217007</v>
      </c>
      <c r="F11" s="8" t="s">
        <v>22</v>
      </c>
      <c r="G11" s="9">
        <v>1.4750000000000001</v>
      </c>
      <c r="H11" s="8" t="s">
        <v>23</v>
      </c>
      <c r="I11" s="30">
        <f>10000-$N$6</f>
        <v>9900</v>
      </c>
      <c r="J11" s="8" t="s">
        <v>17</v>
      </c>
      <c r="L11" s="29" t="e">
        <f>#REF!*#REF!</f>
        <v>#REF!</v>
      </c>
    </row>
    <row r="12" spans="1:14">
      <c r="A12" s="45"/>
      <c r="B12" s="4">
        <v>7</v>
      </c>
      <c r="C12" s="5" t="s">
        <v>14</v>
      </c>
      <c r="D12" s="5"/>
      <c r="E12" s="5">
        <v>20240301004</v>
      </c>
      <c r="F12" s="5" t="s">
        <v>15</v>
      </c>
      <c r="G12" s="6">
        <v>1.59</v>
      </c>
      <c r="H12" s="5" t="s">
        <v>16</v>
      </c>
      <c r="I12" s="28">
        <f>114000-$N$6-25030</f>
        <v>88870</v>
      </c>
      <c r="J12" s="5" t="s">
        <v>17</v>
      </c>
      <c r="L12" s="29">
        <f>I7*G7</f>
        <v>7716.8</v>
      </c>
    </row>
    <row r="13" spans="1:14">
      <c r="A13" s="45"/>
      <c r="B13" s="4">
        <v>8</v>
      </c>
      <c r="C13" s="7" t="s">
        <v>18</v>
      </c>
      <c r="D13" s="5"/>
      <c r="E13" s="5">
        <v>20240312052</v>
      </c>
      <c r="F13" s="8" t="s">
        <v>19</v>
      </c>
      <c r="G13" s="9">
        <v>1.82</v>
      </c>
      <c r="H13" s="5" t="s">
        <v>20</v>
      </c>
      <c r="I13" s="28">
        <f>24050-$N$6</f>
        <v>23950</v>
      </c>
      <c r="J13" s="8" t="s">
        <v>17</v>
      </c>
      <c r="L13" s="29" t="e">
        <f>#REF!*#REF!</f>
        <v>#REF!</v>
      </c>
    </row>
    <row r="14" spans="1:14">
      <c r="A14" s="45"/>
      <c r="B14" s="4">
        <v>9</v>
      </c>
      <c r="C14" s="10" t="s">
        <v>18</v>
      </c>
      <c r="D14" s="5"/>
      <c r="E14" s="5">
        <v>20240312053</v>
      </c>
      <c r="F14" s="5" t="s">
        <v>19</v>
      </c>
      <c r="G14" s="6">
        <v>3.03</v>
      </c>
      <c r="H14" s="5" t="s">
        <v>28</v>
      </c>
      <c r="I14" s="28">
        <f>6600-$N$6</f>
        <v>6500</v>
      </c>
      <c r="J14" s="8" t="s">
        <v>17</v>
      </c>
      <c r="L14" s="29" t="e">
        <f>#REF!*#REF!</f>
        <v>#REF!</v>
      </c>
    </row>
    <row r="15" spans="1:14">
      <c r="A15" s="45"/>
      <c r="B15" s="4">
        <v>10</v>
      </c>
      <c r="C15" s="7" t="s">
        <v>18</v>
      </c>
      <c r="D15" s="8"/>
      <c r="E15" s="8">
        <v>20240312054</v>
      </c>
      <c r="F15" s="8" t="s">
        <v>19</v>
      </c>
      <c r="G15" s="9">
        <v>4.55</v>
      </c>
      <c r="H15" s="8" t="s">
        <v>21</v>
      </c>
      <c r="I15" s="30">
        <f>1100-$N$6</f>
        <v>1000</v>
      </c>
      <c r="J15" s="8" t="s">
        <v>17</v>
      </c>
      <c r="L15" s="29" t="e">
        <f>#REF!*#REF!</f>
        <v>#REF!</v>
      </c>
    </row>
    <row r="16" spans="1:14">
      <c r="A16" s="45"/>
      <c r="B16" s="4">
        <v>11</v>
      </c>
      <c r="C16" s="7" t="s">
        <v>18</v>
      </c>
      <c r="D16" s="8"/>
      <c r="E16" s="8">
        <v>20240312055</v>
      </c>
      <c r="F16" s="8" t="s">
        <v>35</v>
      </c>
      <c r="G16" s="9">
        <v>0.91500000000000004</v>
      </c>
      <c r="H16" s="8" t="s">
        <v>55</v>
      </c>
      <c r="I16" s="30">
        <f>21000-$N$6</f>
        <v>20900</v>
      </c>
      <c r="J16" s="8" t="s">
        <v>17</v>
      </c>
      <c r="L16" s="29">
        <f>I8*G8</f>
        <v>7474.74</v>
      </c>
    </row>
    <row r="17" spans="1:12">
      <c r="A17" s="45"/>
      <c r="B17" s="4">
        <v>12</v>
      </c>
      <c r="C17" s="5" t="s">
        <v>14</v>
      </c>
      <c r="D17" s="5"/>
      <c r="E17" s="5">
        <v>20240318001</v>
      </c>
      <c r="F17" s="5" t="s">
        <v>15</v>
      </c>
      <c r="G17" s="6">
        <v>1.59</v>
      </c>
      <c r="H17" s="5" t="s">
        <v>16</v>
      </c>
      <c r="I17" s="28">
        <f>110000-$N$6</f>
        <v>109900</v>
      </c>
      <c r="J17" s="5" t="s">
        <v>17</v>
      </c>
      <c r="L17" s="29">
        <f>I9*G9</f>
        <v>35148</v>
      </c>
    </row>
    <row r="18" spans="1:12">
      <c r="A18" s="45"/>
      <c r="B18" s="4">
        <v>13</v>
      </c>
      <c r="C18" s="11"/>
      <c r="D18" s="11"/>
      <c r="E18" s="11"/>
      <c r="F18" s="11"/>
      <c r="G18" s="11"/>
      <c r="H18" s="11"/>
      <c r="I18" s="11"/>
      <c r="J18" s="11"/>
      <c r="L18" s="29">
        <f>I10*G10</f>
        <v>6825</v>
      </c>
    </row>
    <row r="19" spans="1:12">
      <c r="A19" s="45"/>
      <c r="B19" s="4">
        <v>14</v>
      </c>
      <c r="C19" s="11"/>
      <c r="D19" s="11"/>
      <c r="E19" s="11"/>
      <c r="F19" s="11"/>
      <c r="G19" s="11"/>
      <c r="H19" s="11"/>
      <c r="I19" s="11"/>
      <c r="J19" s="11"/>
      <c r="L19" s="29">
        <f>I11*G11</f>
        <v>14602.5</v>
      </c>
    </row>
    <row r="20" spans="1:12">
      <c r="A20" s="45"/>
      <c r="B20" s="4">
        <v>15</v>
      </c>
      <c r="C20" s="11"/>
      <c r="D20" s="11"/>
      <c r="E20" s="11"/>
      <c r="F20" s="11"/>
      <c r="G20" s="11"/>
      <c r="H20" s="11"/>
      <c r="I20" s="11"/>
      <c r="J20" s="11"/>
      <c r="L20" s="29" t="e">
        <f>#REF!*#REF!</f>
        <v>#REF!</v>
      </c>
    </row>
    <row r="21" spans="1:12">
      <c r="A21" s="45"/>
      <c r="B21" s="4">
        <v>16</v>
      </c>
      <c r="C21" s="11"/>
      <c r="D21" s="11"/>
      <c r="E21" s="11"/>
      <c r="F21" s="11"/>
      <c r="G21" s="11"/>
      <c r="H21" s="11"/>
      <c r="I21" s="11"/>
      <c r="J21" s="11"/>
      <c r="L21" s="29" t="e">
        <f>#REF!*#REF!</f>
        <v>#REF!</v>
      </c>
    </row>
    <row r="22" spans="1:12">
      <c r="A22" s="45"/>
      <c r="B22" s="4">
        <v>17</v>
      </c>
      <c r="C22" s="11"/>
      <c r="D22" s="11"/>
      <c r="E22" s="11"/>
      <c r="F22" s="11"/>
      <c r="G22" s="11"/>
      <c r="H22" s="11"/>
      <c r="I22" s="11"/>
      <c r="J22" s="11"/>
      <c r="L22" s="29">
        <f>I15*G15</f>
        <v>4550</v>
      </c>
    </row>
    <row r="23" spans="1:12">
      <c r="A23" s="45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ref="L23:L53" si="0">I23*G23</f>
        <v>0</v>
      </c>
    </row>
    <row r="24" spans="1:12">
      <c r="A24" s="45"/>
      <c r="B24" s="4">
        <v>19</v>
      </c>
      <c r="C24" s="12"/>
      <c r="D24" s="12"/>
      <c r="E24" s="12"/>
      <c r="F24" s="12"/>
      <c r="G24" s="12"/>
      <c r="H24" s="12"/>
      <c r="I24" s="12"/>
      <c r="J24" s="12"/>
      <c r="L24" s="29">
        <f t="shared" si="0"/>
        <v>0</v>
      </c>
    </row>
    <row r="25" spans="1:12">
      <c r="A25" s="45"/>
      <c r="B25" s="4">
        <v>20</v>
      </c>
      <c r="C25" s="12"/>
      <c r="D25" s="12"/>
      <c r="E25" s="12"/>
      <c r="F25" s="12"/>
      <c r="G25" s="12"/>
      <c r="H25" s="12"/>
      <c r="I25" s="12"/>
      <c r="J25" s="12"/>
      <c r="L25" s="29">
        <f t="shared" si="0"/>
        <v>0</v>
      </c>
    </row>
    <row r="26" spans="1:12">
      <c r="A26" s="45"/>
      <c r="B26" s="4">
        <v>21</v>
      </c>
      <c r="C26" s="12"/>
      <c r="D26" s="12"/>
      <c r="E26" s="12"/>
      <c r="F26" s="12"/>
      <c r="G26" s="12"/>
      <c r="H26" s="12"/>
      <c r="I26" s="12"/>
      <c r="J26" s="12"/>
      <c r="L26" s="29">
        <f t="shared" si="0"/>
        <v>0</v>
      </c>
    </row>
    <row r="27" spans="1:12">
      <c r="A27" s="45"/>
      <c r="B27" s="4">
        <v>22</v>
      </c>
      <c r="C27" s="8"/>
      <c r="D27" s="16"/>
      <c r="E27" s="16"/>
      <c r="F27" s="8"/>
      <c r="G27" s="9"/>
      <c r="H27" s="8"/>
      <c r="I27" s="32"/>
      <c r="J27" s="8"/>
      <c r="L27" s="29">
        <f t="shared" si="0"/>
        <v>0</v>
      </c>
    </row>
    <row r="28" spans="1:12">
      <c r="A28" s="45"/>
      <c r="B28" s="4">
        <v>23</v>
      </c>
      <c r="C28" s="8"/>
      <c r="D28" s="8"/>
      <c r="E28" s="8"/>
      <c r="F28" s="8"/>
      <c r="G28" s="9"/>
      <c r="H28" s="8"/>
      <c r="I28" s="30"/>
      <c r="J28" s="8"/>
      <c r="L28" s="29">
        <f t="shared" si="0"/>
        <v>0</v>
      </c>
    </row>
    <row r="29" spans="1:12">
      <c r="A29" s="46"/>
      <c r="B29" s="22">
        <v>24</v>
      </c>
      <c r="C29" s="13"/>
      <c r="D29" s="13"/>
      <c r="E29" s="13"/>
      <c r="F29" s="13"/>
      <c r="G29" s="14"/>
      <c r="H29" s="13"/>
      <c r="I29" s="31"/>
      <c r="J29" s="13"/>
      <c r="L29" s="29">
        <f t="shared" si="0"/>
        <v>0</v>
      </c>
    </row>
    <row r="30" spans="1:12">
      <c r="A30" s="47" t="s">
        <v>30</v>
      </c>
      <c r="B30" s="15">
        <v>1</v>
      </c>
      <c r="C30" s="8"/>
      <c r="D30" s="8"/>
      <c r="E30" s="8">
        <v>20240130001</v>
      </c>
      <c r="F30" s="8" t="s">
        <v>33</v>
      </c>
      <c r="G30" s="9">
        <v>1.5549999999999999</v>
      </c>
      <c r="H30" s="8" t="s">
        <v>34</v>
      </c>
      <c r="I30" s="30">
        <f>100000-13269-16197-29307-16167-$N$6</f>
        <v>24960</v>
      </c>
      <c r="J30" s="8" t="s">
        <v>17</v>
      </c>
      <c r="L30" s="29" t="e">
        <f>#REF!*#REF!</f>
        <v>#REF!</v>
      </c>
    </row>
    <row r="31" spans="1:12">
      <c r="A31" s="48"/>
      <c r="B31" s="15">
        <v>2</v>
      </c>
      <c r="C31" s="8" t="s">
        <v>14</v>
      </c>
      <c r="D31" s="16"/>
      <c r="E31" s="16">
        <v>20240207011</v>
      </c>
      <c r="F31" s="8" t="s">
        <v>31</v>
      </c>
      <c r="G31" s="9">
        <v>1.56</v>
      </c>
      <c r="H31" s="8" t="s">
        <v>32</v>
      </c>
      <c r="I31" s="32">
        <f>15000-3668-$N$6</f>
        <v>11232</v>
      </c>
      <c r="J31" s="8" t="s">
        <v>17</v>
      </c>
      <c r="L31" s="29">
        <f>I30*G30</f>
        <v>38812.800000000003</v>
      </c>
    </row>
    <row r="32" spans="1:12">
      <c r="A32" s="48"/>
      <c r="B32" s="15">
        <v>3</v>
      </c>
      <c r="C32" s="5" t="s">
        <v>14</v>
      </c>
      <c r="D32" s="8"/>
      <c r="E32" s="8">
        <v>20240122001</v>
      </c>
      <c r="F32" s="8" t="s">
        <v>26</v>
      </c>
      <c r="G32" s="6">
        <v>1.59</v>
      </c>
      <c r="H32" s="8" t="s">
        <v>27</v>
      </c>
      <c r="I32" s="30">
        <f>75000-2248-8437-16880-23000-13607-5450-$N$6</f>
        <v>5278</v>
      </c>
      <c r="J32" s="8" t="s">
        <v>17</v>
      </c>
      <c r="L32" s="29">
        <f>I31*G31</f>
        <v>17521.919999999998</v>
      </c>
    </row>
    <row r="33" spans="1:12">
      <c r="A33" s="48"/>
      <c r="B33" s="15">
        <v>4</v>
      </c>
      <c r="C33" s="5" t="s">
        <v>14</v>
      </c>
      <c r="D33" s="8"/>
      <c r="E33" s="8">
        <v>20240206022</v>
      </c>
      <c r="F33" s="8" t="s">
        <v>26</v>
      </c>
      <c r="G33" s="6">
        <v>1.59</v>
      </c>
      <c r="H33" s="8" t="s">
        <v>27</v>
      </c>
      <c r="I33" s="30">
        <f>30000-$N$6</f>
        <v>29900</v>
      </c>
      <c r="J33" s="8" t="s">
        <v>17</v>
      </c>
      <c r="L33" s="29" t="e">
        <f>#REF!*#REF!</f>
        <v>#REF!</v>
      </c>
    </row>
    <row r="34" spans="1:12">
      <c r="A34" s="48"/>
      <c r="B34" s="15">
        <v>5</v>
      </c>
      <c r="C34" s="7" t="s">
        <v>18</v>
      </c>
      <c r="D34" s="8"/>
      <c r="E34" s="8">
        <v>20240217008</v>
      </c>
      <c r="F34" s="8" t="s">
        <v>19</v>
      </c>
      <c r="G34" s="9">
        <v>1.82</v>
      </c>
      <c r="H34" s="8" t="s">
        <v>29</v>
      </c>
      <c r="I34" s="30">
        <f>10000-9348-$N$6</f>
        <v>552</v>
      </c>
      <c r="J34" s="8" t="s">
        <v>17</v>
      </c>
      <c r="L34" s="29" t="e">
        <f>#REF!*#REF!</f>
        <v>#REF!</v>
      </c>
    </row>
    <row r="35" spans="1:12">
      <c r="A35" s="48"/>
      <c r="B35" s="15">
        <v>6</v>
      </c>
      <c r="C35" s="5" t="s">
        <v>14</v>
      </c>
      <c r="D35" s="5"/>
      <c r="E35" s="5">
        <v>20240301002</v>
      </c>
      <c r="F35" s="5" t="s">
        <v>24</v>
      </c>
      <c r="G35" s="6">
        <v>1.2749999999999999</v>
      </c>
      <c r="H35" s="5" t="s">
        <v>25</v>
      </c>
      <c r="I35" s="28">
        <f>130000-17004-18950-$N$6-27331</f>
        <v>66615</v>
      </c>
      <c r="J35" s="8" t="s">
        <v>17</v>
      </c>
      <c r="L35" s="29" t="e">
        <f>#REF!*#REF!</f>
        <v>#REF!</v>
      </c>
    </row>
    <row r="36" spans="1:12">
      <c r="A36" s="48"/>
      <c r="B36" s="15">
        <v>7</v>
      </c>
      <c r="C36" s="5" t="s">
        <v>14</v>
      </c>
      <c r="D36" s="5"/>
      <c r="E36" s="5">
        <v>20240301003</v>
      </c>
      <c r="F36" s="5" t="s">
        <v>24</v>
      </c>
      <c r="G36" s="6">
        <v>1.2749999999999999</v>
      </c>
      <c r="H36" s="5" t="s">
        <v>25</v>
      </c>
      <c r="I36" s="28">
        <f>90000-$N$6</f>
        <v>89900</v>
      </c>
      <c r="J36" s="8" t="s">
        <v>17</v>
      </c>
      <c r="L36" s="29" t="e">
        <f>#REF!*#REF!</f>
        <v>#REF!</v>
      </c>
    </row>
    <row r="37" spans="1:12">
      <c r="A37" s="48"/>
      <c r="B37" s="15">
        <v>8</v>
      </c>
      <c r="C37" s="8" t="s">
        <v>14</v>
      </c>
      <c r="D37" s="16"/>
      <c r="E37" s="5">
        <v>20240301006</v>
      </c>
      <c r="F37" s="8" t="s">
        <v>31</v>
      </c>
      <c r="G37" s="9">
        <v>1.56</v>
      </c>
      <c r="H37" s="8" t="s">
        <v>32</v>
      </c>
      <c r="I37" s="32">
        <f>30000-$N$6</f>
        <v>29900</v>
      </c>
      <c r="J37" s="8" t="s">
        <v>17</v>
      </c>
      <c r="L37" s="29">
        <f>I32*G32</f>
        <v>8392.02</v>
      </c>
    </row>
    <row r="38" spans="1:12">
      <c r="A38" s="48"/>
      <c r="B38" s="15">
        <v>9</v>
      </c>
      <c r="C38" s="8" t="s">
        <v>14</v>
      </c>
      <c r="D38" s="16"/>
      <c r="E38" s="5">
        <v>20240301007</v>
      </c>
      <c r="F38" s="8" t="s">
        <v>31</v>
      </c>
      <c r="G38" s="9">
        <v>1.56</v>
      </c>
      <c r="H38" s="8" t="s">
        <v>32</v>
      </c>
      <c r="I38" s="32">
        <f>25000-$N$6</f>
        <v>24900</v>
      </c>
      <c r="J38" s="8" t="s">
        <v>17</v>
      </c>
      <c r="L38" s="29">
        <f>I33*G33</f>
        <v>47541</v>
      </c>
    </row>
    <row r="39" spans="1:12">
      <c r="A39" s="48"/>
      <c r="B39" s="15">
        <v>10</v>
      </c>
      <c r="C39" s="5" t="s">
        <v>14</v>
      </c>
      <c r="D39" s="17"/>
      <c r="E39" s="5">
        <v>20240301008</v>
      </c>
      <c r="F39" s="5" t="s">
        <v>50</v>
      </c>
      <c r="G39" s="6">
        <v>1.0900000000000001</v>
      </c>
      <c r="H39" s="5" t="s">
        <v>51</v>
      </c>
      <c r="I39" s="33">
        <f>12000-$N$6</f>
        <v>11900</v>
      </c>
      <c r="J39" s="5" t="s">
        <v>17</v>
      </c>
      <c r="L39" s="29" t="e">
        <f>#REF!*#REF!</f>
        <v>#REF!</v>
      </c>
    </row>
    <row r="40" spans="1:12">
      <c r="A40" s="48"/>
      <c r="B40" s="15">
        <v>11</v>
      </c>
      <c r="C40" s="8"/>
      <c r="D40" s="8"/>
      <c r="E40" s="8">
        <v>20240304012</v>
      </c>
      <c r="F40" s="8" t="s">
        <v>33</v>
      </c>
      <c r="G40" s="9">
        <v>1.5549999999999999</v>
      </c>
      <c r="H40" s="8" t="s">
        <v>34</v>
      </c>
      <c r="I40" s="30">
        <f>100000-$N$6</f>
        <v>99900</v>
      </c>
      <c r="J40" s="8" t="s">
        <v>17</v>
      </c>
      <c r="L40" s="29">
        <f>I34*G34</f>
        <v>1004.64</v>
      </c>
    </row>
    <row r="41" spans="1:12">
      <c r="A41" s="48"/>
      <c r="B41" s="15">
        <v>12</v>
      </c>
      <c r="C41" s="5"/>
      <c r="D41" s="5"/>
      <c r="E41" s="5">
        <v>20240301005</v>
      </c>
      <c r="F41" s="5" t="s">
        <v>38</v>
      </c>
      <c r="G41" s="6">
        <v>1.5249999999999999</v>
      </c>
      <c r="H41" s="5" t="s">
        <v>39</v>
      </c>
      <c r="I41" s="28">
        <f>66000-2250-$N$6</f>
        <v>63650</v>
      </c>
      <c r="J41" s="5" t="s">
        <v>17</v>
      </c>
      <c r="L41" s="29">
        <f>I38*G38</f>
        <v>38844</v>
      </c>
    </row>
    <row r="42" spans="1:12">
      <c r="A42" s="48"/>
      <c r="B42" s="15">
        <v>13</v>
      </c>
      <c r="C42" s="8"/>
      <c r="D42" s="8"/>
      <c r="E42" s="8">
        <v>20240313003</v>
      </c>
      <c r="F42" s="8" t="s">
        <v>33</v>
      </c>
      <c r="G42" s="9">
        <v>1.5549999999999999</v>
      </c>
      <c r="H42" s="8" t="s">
        <v>34</v>
      </c>
      <c r="I42" s="30">
        <f>150000-$N$6</f>
        <v>149900</v>
      </c>
      <c r="J42" s="8" t="s">
        <v>17</v>
      </c>
      <c r="L42" s="29">
        <f>I39*G39</f>
        <v>12971</v>
      </c>
    </row>
    <row r="43" spans="1:12">
      <c r="A43" s="48"/>
      <c r="B43" s="15">
        <v>14</v>
      </c>
      <c r="C43" s="11"/>
      <c r="D43" s="11"/>
      <c r="E43" s="11"/>
      <c r="F43" s="11"/>
      <c r="G43" s="11"/>
      <c r="H43" s="11"/>
      <c r="I43" s="11"/>
      <c r="J43" s="11"/>
      <c r="L43" s="29">
        <f>I41*G41</f>
        <v>97066.25</v>
      </c>
    </row>
    <row r="44" spans="1:12">
      <c r="A44" s="48"/>
      <c r="B44" s="15">
        <v>15</v>
      </c>
      <c r="C44" s="8"/>
      <c r="D44" s="8"/>
      <c r="E44" s="8"/>
      <c r="F44" s="8"/>
      <c r="G44" s="9"/>
      <c r="H44" s="8"/>
      <c r="I44" s="30"/>
      <c r="J44" s="8"/>
      <c r="L44" s="29">
        <f t="shared" si="0"/>
        <v>0</v>
      </c>
    </row>
    <row r="45" spans="1:12">
      <c r="A45" s="48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0"/>
        <v>0</v>
      </c>
    </row>
    <row r="46" spans="1:12">
      <c r="A46" s="48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0"/>
        <v>0</v>
      </c>
    </row>
    <row r="47" spans="1:12">
      <c r="A47" s="48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0"/>
        <v>0</v>
      </c>
    </row>
    <row r="48" spans="1:12">
      <c r="A48" s="48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0"/>
        <v>0</v>
      </c>
    </row>
    <row r="49" spans="1:12">
      <c r="A49" s="48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0"/>
        <v>0</v>
      </c>
    </row>
    <row r="50" spans="1:12">
      <c r="A50" s="48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0"/>
        <v>0</v>
      </c>
    </row>
    <row r="51" spans="1:12">
      <c r="A51" s="48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0"/>
        <v>0</v>
      </c>
    </row>
    <row r="52" spans="1:12">
      <c r="A52" s="48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0"/>
        <v>0</v>
      </c>
    </row>
    <row r="53" spans="1:12">
      <c r="A53" s="49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0"/>
        <v>0</v>
      </c>
    </row>
    <row r="54" spans="1:12">
      <c r="A54" s="52" t="s">
        <v>40</v>
      </c>
      <c r="B54" s="53"/>
      <c r="C54" s="53"/>
      <c r="D54" s="53"/>
      <c r="E54" s="53"/>
      <c r="F54" s="53"/>
      <c r="G54" s="53"/>
      <c r="H54" s="53"/>
      <c r="I54" s="53"/>
      <c r="J54" s="54"/>
    </row>
    <row r="55" spans="1:12">
      <c r="A55" s="55"/>
      <c r="B55" s="56"/>
      <c r="C55" s="56"/>
      <c r="D55" s="56"/>
      <c r="E55" s="56"/>
      <c r="F55" s="56"/>
      <c r="G55" s="56"/>
      <c r="H55" s="56"/>
      <c r="I55" s="56"/>
      <c r="J55" s="57"/>
    </row>
    <row r="56" spans="1:12">
      <c r="A56" s="50" t="s">
        <v>41</v>
      </c>
      <c r="B56" s="50"/>
      <c r="C56" s="50"/>
      <c r="D56" s="50"/>
      <c r="E56" s="50"/>
      <c r="F56" s="50"/>
      <c r="G56" s="50"/>
      <c r="H56" s="50"/>
      <c r="I56" s="50"/>
      <c r="J56" s="50"/>
    </row>
    <row r="57" spans="1:12">
      <c r="A57" s="51"/>
      <c r="B57" s="51"/>
      <c r="C57" s="51"/>
      <c r="D57" s="51"/>
      <c r="E57" s="51"/>
      <c r="F57" s="51"/>
      <c r="G57" s="51"/>
      <c r="H57" s="51"/>
      <c r="I57" s="51"/>
      <c r="J57" s="51"/>
    </row>
    <row r="58" spans="1:12">
      <c r="A58" s="51"/>
      <c r="B58" s="51"/>
      <c r="C58" s="51"/>
      <c r="D58" s="51"/>
      <c r="E58" s="51"/>
      <c r="F58" s="51"/>
      <c r="G58" s="51"/>
      <c r="H58" s="51"/>
      <c r="I58" s="51"/>
      <c r="J58" s="51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selection activeCell="O8" sqref="O8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4" width="9" style="1" hidden="1" customWidth="1"/>
    <col min="15" max="16384" width="9" style="1"/>
  </cols>
  <sheetData>
    <row r="1" spans="1:14" ht="18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25"/>
      <c r="L1" s="25"/>
      <c r="M1" s="25"/>
    </row>
    <row r="2" spans="1:14" ht="18.7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26"/>
      <c r="L2" s="26"/>
      <c r="M2" s="26"/>
    </row>
    <row r="3" spans="1:14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8.75">
      <c r="A4" s="2"/>
      <c r="B4" s="2"/>
      <c r="C4" s="2"/>
      <c r="D4" s="2"/>
      <c r="E4" s="2"/>
      <c r="F4" s="2"/>
      <c r="G4" s="2"/>
      <c r="H4" s="2"/>
      <c r="I4" s="27" t="s">
        <v>61</v>
      </c>
      <c r="J4" s="2"/>
      <c r="K4" s="2"/>
      <c r="L4" s="2"/>
      <c r="M4" s="2"/>
    </row>
    <row r="5" spans="1:14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4">
      <c r="A6" s="45" t="s">
        <v>13</v>
      </c>
      <c r="B6" s="4">
        <v>1</v>
      </c>
      <c r="C6" s="7"/>
      <c r="D6" s="8"/>
      <c r="E6" s="8">
        <v>20240103033</v>
      </c>
      <c r="F6" s="8" t="s">
        <v>22</v>
      </c>
      <c r="G6" s="6">
        <v>1.4750000000000001</v>
      </c>
      <c r="H6" s="8" t="s">
        <v>23</v>
      </c>
      <c r="I6" s="30">
        <f>5000-$N$6</f>
        <v>4900</v>
      </c>
      <c r="J6" s="8" t="s">
        <v>17</v>
      </c>
      <c r="L6" s="29" t="e">
        <f>#REF!*#REF!</f>
        <v>#REF!</v>
      </c>
      <c r="N6" s="1">
        <v>100</v>
      </c>
    </row>
    <row r="7" spans="1:14">
      <c r="A7" s="45"/>
      <c r="B7" s="4">
        <v>2</v>
      </c>
      <c r="C7" s="7" t="s">
        <v>18</v>
      </c>
      <c r="D7" s="8"/>
      <c r="E7" s="8">
        <v>20240124006</v>
      </c>
      <c r="F7" s="8" t="s">
        <v>19</v>
      </c>
      <c r="G7" s="9">
        <v>4.55</v>
      </c>
      <c r="H7" s="8" t="s">
        <v>21</v>
      </c>
      <c r="I7" s="30">
        <f>5000-254-2950-$N$6</f>
        <v>1696</v>
      </c>
      <c r="J7" s="8" t="s">
        <v>17</v>
      </c>
      <c r="L7" s="29" t="e">
        <f>#REF!*#REF!</f>
        <v>#REF!</v>
      </c>
    </row>
    <row r="8" spans="1:14">
      <c r="A8" s="45"/>
      <c r="B8" s="4">
        <v>3</v>
      </c>
      <c r="C8" s="7" t="s">
        <v>18</v>
      </c>
      <c r="D8" s="5"/>
      <c r="E8" s="5">
        <v>20240207006</v>
      </c>
      <c r="F8" s="8" t="s">
        <v>19</v>
      </c>
      <c r="G8" s="9">
        <v>1.82</v>
      </c>
      <c r="H8" s="5" t="s">
        <v>20</v>
      </c>
      <c r="I8" s="28">
        <f>20200-338-15655-$N$6</f>
        <v>4107</v>
      </c>
      <c r="J8" s="8" t="s">
        <v>17</v>
      </c>
      <c r="L8" s="29">
        <f>I6*G6</f>
        <v>7227.5</v>
      </c>
    </row>
    <row r="9" spans="1:14">
      <c r="A9" s="45"/>
      <c r="B9" s="4">
        <v>4</v>
      </c>
      <c r="C9" s="10" t="s">
        <v>18</v>
      </c>
      <c r="D9" s="5"/>
      <c r="E9" s="5">
        <v>20240207007</v>
      </c>
      <c r="F9" s="5" t="s">
        <v>19</v>
      </c>
      <c r="G9" s="6">
        <v>3.03</v>
      </c>
      <c r="H9" s="5" t="s">
        <v>28</v>
      </c>
      <c r="I9" s="28">
        <f>11700-$N$6</f>
        <v>11600</v>
      </c>
      <c r="J9" s="8" t="s">
        <v>17</v>
      </c>
      <c r="L9" s="29" t="e">
        <f>#REF!*#REF!</f>
        <v>#REF!</v>
      </c>
    </row>
    <row r="10" spans="1:14">
      <c r="A10" s="45"/>
      <c r="B10" s="4">
        <v>5</v>
      </c>
      <c r="C10" s="7" t="s">
        <v>18</v>
      </c>
      <c r="D10" s="8"/>
      <c r="E10" s="8">
        <v>20240207008</v>
      </c>
      <c r="F10" s="8" t="s">
        <v>19</v>
      </c>
      <c r="G10" s="9">
        <v>4.55</v>
      </c>
      <c r="H10" s="8" t="s">
        <v>21</v>
      </c>
      <c r="I10" s="30">
        <f>1600-$N$6</f>
        <v>1500</v>
      </c>
      <c r="J10" s="8" t="s">
        <v>17</v>
      </c>
      <c r="L10" s="29" t="e">
        <f>#REF!*#REF!</f>
        <v>#REF!</v>
      </c>
    </row>
    <row r="11" spans="1:14">
      <c r="A11" s="45"/>
      <c r="B11" s="4">
        <v>6</v>
      </c>
      <c r="C11" s="7"/>
      <c r="D11" s="8"/>
      <c r="E11" s="8">
        <v>20240217007</v>
      </c>
      <c r="F11" s="8" t="s">
        <v>22</v>
      </c>
      <c r="G11" s="9">
        <v>1.4750000000000001</v>
      </c>
      <c r="H11" s="8" t="s">
        <v>23</v>
      </c>
      <c r="I11" s="30">
        <f>10000-$N$6</f>
        <v>9900</v>
      </c>
      <c r="J11" s="8" t="s">
        <v>17</v>
      </c>
      <c r="L11" s="29" t="e">
        <f>#REF!*#REF!</f>
        <v>#REF!</v>
      </c>
    </row>
    <row r="12" spans="1:14">
      <c r="A12" s="45"/>
      <c r="B12" s="4">
        <v>7</v>
      </c>
      <c r="C12" s="5" t="s">
        <v>14</v>
      </c>
      <c r="D12" s="5"/>
      <c r="E12" s="5">
        <v>20240301004</v>
      </c>
      <c r="F12" s="5" t="s">
        <v>15</v>
      </c>
      <c r="G12" s="6">
        <v>1.59</v>
      </c>
      <c r="H12" s="5" t="s">
        <v>16</v>
      </c>
      <c r="I12" s="28">
        <f>114000-$N$6-25030-28190</f>
        <v>60680</v>
      </c>
      <c r="J12" s="5" t="s">
        <v>17</v>
      </c>
      <c r="L12" s="29">
        <f>I7*G7</f>
        <v>7716.8</v>
      </c>
    </row>
    <row r="13" spans="1:14">
      <c r="A13" s="45"/>
      <c r="B13" s="4">
        <v>8</v>
      </c>
      <c r="C13" s="7" t="s">
        <v>18</v>
      </c>
      <c r="D13" s="5"/>
      <c r="E13" s="5">
        <v>20240312052</v>
      </c>
      <c r="F13" s="8" t="s">
        <v>19</v>
      </c>
      <c r="G13" s="9">
        <v>1.82</v>
      </c>
      <c r="H13" s="5" t="s">
        <v>20</v>
      </c>
      <c r="I13" s="28">
        <f>24050-$N$6</f>
        <v>23950</v>
      </c>
      <c r="J13" s="8" t="s">
        <v>17</v>
      </c>
      <c r="L13" s="29" t="e">
        <f>#REF!*#REF!</f>
        <v>#REF!</v>
      </c>
    </row>
    <row r="14" spans="1:14">
      <c r="A14" s="45"/>
      <c r="B14" s="4">
        <v>9</v>
      </c>
      <c r="C14" s="10" t="s">
        <v>18</v>
      </c>
      <c r="D14" s="5"/>
      <c r="E14" s="5">
        <v>20240312053</v>
      </c>
      <c r="F14" s="5" t="s">
        <v>19</v>
      </c>
      <c r="G14" s="6">
        <v>3.03</v>
      </c>
      <c r="H14" s="5" t="s">
        <v>28</v>
      </c>
      <c r="I14" s="28">
        <f>6600-$N$6</f>
        <v>6500</v>
      </c>
      <c r="J14" s="8" t="s">
        <v>17</v>
      </c>
      <c r="L14" s="29" t="e">
        <f>#REF!*#REF!</f>
        <v>#REF!</v>
      </c>
    </row>
    <row r="15" spans="1:14">
      <c r="A15" s="45"/>
      <c r="B15" s="4">
        <v>10</v>
      </c>
      <c r="C15" s="7" t="s">
        <v>18</v>
      </c>
      <c r="D15" s="8"/>
      <c r="E15" s="8">
        <v>20240312054</v>
      </c>
      <c r="F15" s="8" t="s">
        <v>19</v>
      </c>
      <c r="G15" s="9">
        <v>4.55</v>
      </c>
      <c r="H15" s="8" t="s">
        <v>21</v>
      </c>
      <c r="I15" s="30">
        <f>1100-$N$6</f>
        <v>1000</v>
      </c>
      <c r="J15" s="8" t="s">
        <v>17</v>
      </c>
      <c r="L15" s="29" t="e">
        <f>#REF!*#REF!</f>
        <v>#REF!</v>
      </c>
    </row>
    <row r="16" spans="1:14">
      <c r="A16" s="45"/>
      <c r="B16" s="4">
        <v>11</v>
      </c>
      <c r="C16" s="7" t="s">
        <v>18</v>
      </c>
      <c r="D16" s="8"/>
      <c r="E16" s="8">
        <v>20240312055</v>
      </c>
      <c r="F16" s="8" t="s">
        <v>35</v>
      </c>
      <c r="G16" s="9">
        <v>0.91500000000000004</v>
      </c>
      <c r="H16" s="8" t="s">
        <v>55</v>
      </c>
      <c r="I16" s="30">
        <f>21000-$N$6</f>
        <v>20900</v>
      </c>
      <c r="J16" s="8" t="s">
        <v>17</v>
      </c>
      <c r="L16" s="29">
        <f>I8*G8</f>
        <v>7474.74</v>
      </c>
    </row>
    <row r="17" spans="1:12">
      <c r="A17" s="45"/>
      <c r="B17" s="4">
        <v>12</v>
      </c>
      <c r="C17" s="5" t="s">
        <v>14</v>
      </c>
      <c r="D17" s="5"/>
      <c r="E17" s="5">
        <v>20240318001</v>
      </c>
      <c r="F17" s="5" t="s">
        <v>15</v>
      </c>
      <c r="G17" s="6">
        <v>1.59</v>
      </c>
      <c r="H17" s="5" t="s">
        <v>16</v>
      </c>
      <c r="I17" s="28">
        <f>110000-$N$6</f>
        <v>109900</v>
      </c>
      <c r="J17" s="5" t="s">
        <v>17</v>
      </c>
      <c r="L17" s="29">
        <f>I9*G9</f>
        <v>35148</v>
      </c>
    </row>
    <row r="18" spans="1:12">
      <c r="A18" s="45"/>
      <c r="B18" s="4">
        <v>13</v>
      </c>
      <c r="C18" s="11"/>
      <c r="D18" s="11"/>
      <c r="E18" s="11"/>
      <c r="F18" s="11"/>
      <c r="G18" s="11"/>
      <c r="H18" s="11"/>
      <c r="I18" s="11"/>
      <c r="J18" s="11"/>
      <c r="L18" s="29">
        <f>I10*G10</f>
        <v>6825</v>
      </c>
    </row>
    <row r="19" spans="1:12">
      <c r="A19" s="45"/>
      <c r="B19" s="4">
        <v>14</v>
      </c>
      <c r="C19" s="11"/>
      <c r="D19" s="11"/>
      <c r="E19" s="11"/>
      <c r="F19" s="11"/>
      <c r="G19" s="11"/>
      <c r="H19" s="11"/>
      <c r="I19" s="11"/>
      <c r="J19" s="11"/>
      <c r="L19" s="29">
        <f>I11*G11</f>
        <v>14602.5</v>
      </c>
    </row>
    <row r="20" spans="1:12">
      <c r="A20" s="45"/>
      <c r="B20" s="4">
        <v>15</v>
      </c>
      <c r="C20" s="11"/>
      <c r="D20" s="11"/>
      <c r="E20" s="11"/>
      <c r="F20" s="11"/>
      <c r="G20" s="11"/>
      <c r="H20" s="11"/>
      <c r="I20" s="11"/>
      <c r="J20" s="11"/>
      <c r="L20" s="29" t="e">
        <f>#REF!*#REF!</f>
        <v>#REF!</v>
      </c>
    </row>
    <row r="21" spans="1:12">
      <c r="A21" s="45"/>
      <c r="B21" s="4">
        <v>16</v>
      </c>
      <c r="C21" s="11"/>
      <c r="D21" s="11"/>
      <c r="E21" s="11"/>
      <c r="F21" s="11"/>
      <c r="G21" s="11"/>
      <c r="H21" s="11"/>
      <c r="I21" s="11"/>
      <c r="J21" s="11"/>
      <c r="L21" s="29" t="e">
        <f>#REF!*#REF!</f>
        <v>#REF!</v>
      </c>
    </row>
    <row r="22" spans="1:12">
      <c r="A22" s="45"/>
      <c r="B22" s="4">
        <v>17</v>
      </c>
      <c r="C22" s="11"/>
      <c r="D22" s="11"/>
      <c r="E22" s="11"/>
      <c r="F22" s="11"/>
      <c r="G22" s="11"/>
      <c r="H22" s="11"/>
      <c r="I22" s="11"/>
      <c r="J22" s="11"/>
      <c r="L22" s="29">
        <f>I15*G15</f>
        <v>4550</v>
      </c>
    </row>
    <row r="23" spans="1:12">
      <c r="A23" s="45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ref="L23:L53" si="0">I23*G23</f>
        <v>0</v>
      </c>
    </row>
    <row r="24" spans="1:12">
      <c r="A24" s="45"/>
      <c r="B24" s="4">
        <v>19</v>
      </c>
      <c r="C24" s="12"/>
      <c r="D24" s="12"/>
      <c r="E24" s="12"/>
      <c r="F24" s="12"/>
      <c r="G24" s="12"/>
      <c r="H24" s="12"/>
      <c r="I24" s="12"/>
      <c r="J24" s="12"/>
      <c r="L24" s="29">
        <f t="shared" si="0"/>
        <v>0</v>
      </c>
    </row>
    <row r="25" spans="1:12">
      <c r="A25" s="45"/>
      <c r="B25" s="4">
        <v>20</v>
      </c>
      <c r="C25" s="12"/>
      <c r="D25" s="12"/>
      <c r="E25" s="12"/>
      <c r="F25" s="12"/>
      <c r="G25" s="12"/>
      <c r="H25" s="12"/>
      <c r="I25" s="12"/>
      <c r="J25" s="12"/>
      <c r="L25" s="29">
        <f t="shared" si="0"/>
        <v>0</v>
      </c>
    </row>
    <row r="26" spans="1:12">
      <c r="A26" s="45"/>
      <c r="B26" s="4">
        <v>21</v>
      </c>
      <c r="C26" s="12"/>
      <c r="D26" s="12"/>
      <c r="E26" s="12"/>
      <c r="F26" s="12"/>
      <c r="G26" s="12"/>
      <c r="H26" s="12"/>
      <c r="I26" s="12"/>
      <c r="J26" s="12"/>
      <c r="L26" s="29">
        <f t="shared" si="0"/>
        <v>0</v>
      </c>
    </row>
    <row r="27" spans="1:12">
      <c r="A27" s="45"/>
      <c r="B27" s="4">
        <v>22</v>
      </c>
      <c r="C27" s="8"/>
      <c r="D27" s="16"/>
      <c r="E27" s="16"/>
      <c r="F27" s="8"/>
      <c r="G27" s="9"/>
      <c r="H27" s="8"/>
      <c r="I27" s="32"/>
      <c r="J27" s="8"/>
      <c r="L27" s="29">
        <f t="shared" si="0"/>
        <v>0</v>
      </c>
    </row>
    <row r="28" spans="1:12">
      <c r="A28" s="45"/>
      <c r="B28" s="4">
        <v>23</v>
      </c>
      <c r="C28" s="8"/>
      <c r="D28" s="8"/>
      <c r="E28" s="8"/>
      <c r="F28" s="8"/>
      <c r="G28" s="9"/>
      <c r="H28" s="8"/>
      <c r="I28" s="30"/>
      <c r="J28" s="8"/>
      <c r="L28" s="29">
        <f t="shared" si="0"/>
        <v>0</v>
      </c>
    </row>
    <row r="29" spans="1:12">
      <c r="A29" s="46"/>
      <c r="B29" s="22">
        <v>24</v>
      </c>
      <c r="C29" s="13"/>
      <c r="D29" s="13"/>
      <c r="E29" s="13"/>
      <c r="F29" s="13"/>
      <c r="G29" s="14"/>
      <c r="H29" s="13"/>
      <c r="I29" s="31"/>
      <c r="J29" s="13"/>
      <c r="L29" s="29">
        <f t="shared" si="0"/>
        <v>0</v>
      </c>
    </row>
    <row r="30" spans="1:12">
      <c r="A30" s="47" t="s">
        <v>30</v>
      </c>
      <c r="B30" s="15">
        <v>1</v>
      </c>
      <c r="C30" s="8"/>
      <c r="D30" s="8"/>
      <c r="E30" s="8">
        <v>20240130001</v>
      </c>
      <c r="F30" s="8" t="s">
        <v>33</v>
      </c>
      <c r="G30" s="9">
        <v>1.5549999999999999</v>
      </c>
      <c r="H30" s="8" t="s">
        <v>34</v>
      </c>
      <c r="I30" s="30">
        <f>100000-13269-16197-29307-16167-$N$6-8700</f>
        <v>16260</v>
      </c>
      <c r="J30" s="8" t="s">
        <v>17</v>
      </c>
      <c r="L30" s="29" t="e">
        <f>#REF!*#REF!</f>
        <v>#REF!</v>
      </c>
    </row>
    <row r="31" spans="1:12">
      <c r="A31" s="48"/>
      <c r="B31" s="15">
        <v>2</v>
      </c>
      <c r="C31" s="8" t="s">
        <v>14</v>
      </c>
      <c r="D31" s="16"/>
      <c r="E31" s="16">
        <v>20240207011</v>
      </c>
      <c r="F31" s="8" t="s">
        <v>31</v>
      </c>
      <c r="G31" s="9">
        <v>1.56</v>
      </c>
      <c r="H31" s="8" t="s">
        <v>32</v>
      </c>
      <c r="I31" s="32">
        <f>15000-3668-$N$6</f>
        <v>11232</v>
      </c>
      <c r="J31" s="8" t="s">
        <v>17</v>
      </c>
      <c r="L31" s="29">
        <f>I30*G30</f>
        <v>25284.3</v>
      </c>
    </row>
    <row r="32" spans="1:12">
      <c r="A32" s="48"/>
      <c r="B32" s="15">
        <v>3</v>
      </c>
      <c r="C32" s="5" t="s">
        <v>14</v>
      </c>
      <c r="D32" s="8"/>
      <c r="E32" s="8">
        <v>20240122001</v>
      </c>
      <c r="F32" s="8" t="s">
        <v>26</v>
      </c>
      <c r="G32" s="6">
        <v>1.59</v>
      </c>
      <c r="H32" s="8" t="s">
        <v>27</v>
      </c>
      <c r="I32" s="30">
        <f>75000-2248-8437-16880-23000-13607-5450-$N$6</f>
        <v>5278</v>
      </c>
      <c r="J32" s="8" t="s">
        <v>17</v>
      </c>
      <c r="L32" s="29">
        <f>I31*G31</f>
        <v>17521.919999999998</v>
      </c>
    </row>
    <row r="33" spans="1:12">
      <c r="A33" s="48"/>
      <c r="B33" s="15">
        <v>4</v>
      </c>
      <c r="C33" s="5" t="s">
        <v>14</v>
      </c>
      <c r="D33" s="8"/>
      <c r="E33" s="8">
        <v>20240206022</v>
      </c>
      <c r="F33" s="8" t="s">
        <v>26</v>
      </c>
      <c r="G33" s="6">
        <v>1.59</v>
      </c>
      <c r="H33" s="8" t="s">
        <v>27</v>
      </c>
      <c r="I33" s="30">
        <f>30000-$N$6</f>
        <v>29900</v>
      </c>
      <c r="J33" s="8" t="s">
        <v>17</v>
      </c>
      <c r="L33" s="29" t="e">
        <f>#REF!*#REF!</f>
        <v>#REF!</v>
      </c>
    </row>
    <row r="34" spans="1:12">
      <c r="A34" s="48"/>
      <c r="B34" s="15">
        <v>5</v>
      </c>
      <c r="C34" s="7" t="s">
        <v>18</v>
      </c>
      <c r="D34" s="8"/>
      <c r="E34" s="8">
        <v>20240217008</v>
      </c>
      <c r="F34" s="8" t="s">
        <v>19</v>
      </c>
      <c r="G34" s="9">
        <v>1.82</v>
      </c>
      <c r="H34" s="8" t="s">
        <v>29</v>
      </c>
      <c r="I34" s="30">
        <f>10000-9348-$N$6</f>
        <v>552</v>
      </c>
      <c r="J34" s="8" t="s">
        <v>17</v>
      </c>
      <c r="L34" s="29" t="e">
        <f>#REF!*#REF!</f>
        <v>#REF!</v>
      </c>
    </row>
    <row r="35" spans="1:12">
      <c r="A35" s="48"/>
      <c r="B35" s="15">
        <v>6</v>
      </c>
      <c r="C35" s="5" t="s">
        <v>14</v>
      </c>
      <c r="D35" s="5"/>
      <c r="E35" s="5">
        <v>20240301002</v>
      </c>
      <c r="F35" s="5" t="s">
        <v>24</v>
      </c>
      <c r="G35" s="6">
        <v>1.2749999999999999</v>
      </c>
      <c r="H35" s="5" t="s">
        <v>25</v>
      </c>
      <c r="I35" s="28">
        <f>130000-17004-18950-$N$6-27331-13804</f>
        <v>52811</v>
      </c>
      <c r="J35" s="8" t="s">
        <v>17</v>
      </c>
      <c r="L35" s="29" t="e">
        <f>#REF!*#REF!</f>
        <v>#REF!</v>
      </c>
    </row>
    <row r="36" spans="1:12">
      <c r="A36" s="48"/>
      <c r="B36" s="15">
        <v>7</v>
      </c>
      <c r="C36" s="5" t="s">
        <v>14</v>
      </c>
      <c r="D36" s="5"/>
      <c r="E36" s="5">
        <v>20240301003</v>
      </c>
      <c r="F36" s="5" t="s">
        <v>24</v>
      </c>
      <c r="G36" s="6">
        <v>1.2749999999999999</v>
      </c>
      <c r="H36" s="5" t="s">
        <v>25</v>
      </c>
      <c r="I36" s="28">
        <f>90000-$N$6</f>
        <v>89900</v>
      </c>
      <c r="J36" s="8" t="s">
        <v>17</v>
      </c>
      <c r="L36" s="29" t="e">
        <f>#REF!*#REF!</f>
        <v>#REF!</v>
      </c>
    </row>
    <row r="37" spans="1:12">
      <c r="A37" s="48"/>
      <c r="B37" s="15">
        <v>8</v>
      </c>
      <c r="C37" s="8" t="s">
        <v>14</v>
      </c>
      <c r="D37" s="16"/>
      <c r="E37" s="5">
        <v>20240301006</v>
      </c>
      <c r="F37" s="8" t="s">
        <v>31</v>
      </c>
      <c r="G37" s="9">
        <v>1.56</v>
      </c>
      <c r="H37" s="8" t="s">
        <v>32</v>
      </c>
      <c r="I37" s="32">
        <f>30000-$N$6</f>
        <v>29900</v>
      </c>
      <c r="J37" s="8" t="s">
        <v>17</v>
      </c>
      <c r="L37" s="29">
        <f>I32*G32</f>
        <v>8392.02</v>
      </c>
    </row>
    <row r="38" spans="1:12">
      <c r="A38" s="48"/>
      <c r="B38" s="15">
        <v>9</v>
      </c>
      <c r="C38" s="8" t="s">
        <v>14</v>
      </c>
      <c r="D38" s="16"/>
      <c r="E38" s="5">
        <v>20240301007</v>
      </c>
      <c r="F38" s="8" t="s">
        <v>31</v>
      </c>
      <c r="G38" s="9">
        <v>1.56</v>
      </c>
      <c r="H38" s="8" t="s">
        <v>32</v>
      </c>
      <c r="I38" s="32">
        <f>25000-$N$6</f>
        <v>24900</v>
      </c>
      <c r="J38" s="8" t="s">
        <v>17</v>
      </c>
      <c r="L38" s="29">
        <f>I33*G33</f>
        <v>47541</v>
      </c>
    </row>
    <row r="39" spans="1:12">
      <c r="A39" s="48"/>
      <c r="B39" s="15">
        <v>10</v>
      </c>
      <c r="C39" s="5" t="s">
        <v>14</v>
      </c>
      <c r="D39" s="17"/>
      <c r="E39" s="5">
        <v>20240301008</v>
      </c>
      <c r="F39" s="5" t="s">
        <v>50</v>
      </c>
      <c r="G39" s="6">
        <v>1.0900000000000001</v>
      </c>
      <c r="H39" s="5" t="s">
        <v>51</v>
      </c>
      <c r="I39" s="33">
        <f>12000-$N$6</f>
        <v>11900</v>
      </c>
      <c r="J39" s="5" t="s">
        <v>17</v>
      </c>
      <c r="L39" s="29" t="e">
        <f>#REF!*#REF!</f>
        <v>#REF!</v>
      </c>
    </row>
    <row r="40" spans="1:12">
      <c r="A40" s="48"/>
      <c r="B40" s="15">
        <v>11</v>
      </c>
      <c r="C40" s="8"/>
      <c r="D40" s="8"/>
      <c r="E40" s="8">
        <v>20240304012</v>
      </c>
      <c r="F40" s="8" t="s">
        <v>33</v>
      </c>
      <c r="G40" s="9">
        <v>1.5549999999999999</v>
      </c>
      <c r="H40" s="8" t="s">
        <v>34</v>
      </c>
      <c r="I40" s="30">
        <f>100000-$N$6</f>
        <v>99900</v>
      </c>
      <c r="J40" s="8" t="s">
        <v>17</v>
      </c>
      <c r="L40" s="29">
        <f>I34*G34</f>
        <v>1004.64</v>
      </c>
    </row>
    <row r="41" spans="1:12">
      <c r="A41" s="48"/>
      <c r="B41" s="15">
        <v>12</v>
      </c>
      <c r="C41" s="5"/>
      <c r="D41" s="5"/>
      <c r="E41" s="5">
        <v>20240301005</v>
      </c>
      <c r="F41" s="5" t="s">
        <v>38</v>
      </c>
      <c r="G41" s="6">
        <v>1.5249999999999999</v>
      </c>
      <c r="H41" s="5" t="s">
        <v>39</v>
      </c>
      <c r="I41" s="28">
        <f>66000-2250-$N$6</f>
        <v>63650</v>
      </c>
      <c r="J41" s="5" t="s">
        <v>17</v>
      </c>
      <c r="L41" s="29">
        <f>I38*G38</f>
        <v>38844</v>
      </c>
    </row>
    <row r="42" spans="1:12">
      <c r="A42" s="48"/>
      <c r="B42" s="15">
        <v>13</v>
      </c>
      <c r="C42" s="8"/>
      <c r="D42" s="8"/>
      <c r="E42" s="8">
        <v>20240313003</v>
      </c>
      <c r="F42" s="8" t="s">
        <v>33</v>
      </c>
      <c r="G42" s="9">
        <v>1.5549999999999999</v>
      </c>
      <c r="H42" s="8" t="s">
        <v>34</v>
      </c>
      <c r="I42" s="30">
        <f>150000-$N$6</f>
        <v>149900</v>
      </c>
      <c r="J42" s="8" t="s">
        <v>17</v>
      </c>
      <c r="L42" s="29">
        <f>I39*G39</f>
        <v>12971</v>
      </c>
    </row>
    <row r="43" spans="1:12">
      <c r="A43" s="48"/>
      <c r="B43" s="15">
        <v>14</v>
      </c>
      <c r="C43" s="11"/>
      <c r="D43" s="11"/>
      <c r="E43" s="11"/>
      <c r="F43" s="11"/>
      <c r="G43" s="11"/>
      <c r="H43" s="11"/>
      <c r="I43" s="11"/>
      <c r="J43" s="11"/>
      <c r="L43" s="29">
        <f>I41*G41</f>
        <v>97066.25</v>
      </c>
    </row>
    <row r="44" spans="1:12">
      <c r="A44" s="48"/>
      <c r="B44" s="15">
        <v>15</v>
      </c>
      <c r="C44" s="8"/>
      <c r="D44" s="8"/>
      <c r="E44" s="8"/>
      <c r="F44" s="8"/>
      <c r="G44" s="9"/>
      <c r="H44" s="8"/>
      <c r="I44" s="30"/>
      <c r="J44" s="8"/>
      <c r="L44" s="29">
        <f t="shared" si="0"/>
        <v>0</v>
      </c>
    </row>
    <row r="45" spans="1:12">
      <c r="A45" s="48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0"/>
        <v>0</v>
      </c>
    </row>
    <row r="46" spans="1:12">
      <c r="A46" s="48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0"/>
        <v>0</v>
      </c>
    </row>
    <row r="47" spans="1:12">
      <c r="A47" s="48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0"/>
        <v>0</v>
      </c>
    </row>
    <row r="48" spans="1:12">
      <c r="A48" s="48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0"/>
        <v>0</v>
      </c>
    </row>
    <row r="49" spans="1:12">
      <c r="A49" s="48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0"/>
        <v>0</v>
      </c>
    </row>
    <row r="50" spans="1:12">
      <c r="A50" s="48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0"/>
        <v>0</v>
      </c>
    </row>
    <row r="51" spans="1:12">
      <c r="A51" s="48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0"/>
        <v>0</v>
      </c>
    </row>
    <row r="52" spans="1:12">
      <c r="A52" s="48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0"/>
        <v>0</v>
      </c>
    </row>
    <row r="53" spans="1:12">
      <c r="A53" s="49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0"/>
        <v>0</v>
      </c>
    </row>
    <row r="54" spans="1:12">
      <c r="A54" s="52" t="s">
        <v>40</v>
      </c>
      <c r="B54" s="53"/>
      <c r="C54" s="53"/>
      <c r="D54" s="53"/>
      <c r="E54" s="53"/>
      <c r="F54" s="53"/>
      <c r="G54" s="53"/>
      <c r="H54" s="53"/>
      <c r="I54" s="53"/>
      <c r="J54" s="54"/>
    </row>
    <row r="55" spans="1:12">
      <c r="A55" s="55"/>
      <c r="B55" s="56"/>
      <c r="C55" s="56"/>
      <c r="D55" s="56"/>
      <c r="E55" s="56"/>
      <c r="F55" s="56"/>
      <c r="G55" s="56"/>
      <c r="H55" s="56"/>
      <c r="I55" s="56"/>
      <c r="J55" s="57"/>
    </row>
    <row r="56" spans="1:12">
      <c r="A56" s="50" t="s">
        <v>41</v>
      </c>
      <c r="B56" s="50"/>
      <c r="C56" s="50"/>
      <c r="D56" s="50"/>
      <c r="E56" s="50"/>
      <c r="F56" s="50"/>
      <c r="G56" s="50"/>
      <c r="H56" s="50"/>
      <c r="I56" s="50"/>
      <c r="J56" s="50"/>
    </row>
    <row r="57" spans="1:12">
      <c r="A57" s="51"/>
      <c r="B57" s="51"/>
      <c r="C57" s="51"/>
      <c r="D57" s="51"/>
      <c r="E57" s="51"/>
      <c r="F57" s="51"/>
      <c r="G57" s="51"/>
      <c r="H57" s="51"/>
      <c r="I57" s="51"/>
      <c r="J57" s="51"/>
    </row>
    <row r="58" spans="1:12">
      <c r="A58" s="51"/>
      <c r="B58" s="51"/>
      <c r="C58" s="51"/>
      <c r="D58" s="51"/>
      <c r="E58" s="51"/>
      <c r="F58" s="51"/>
      <c r="G58" s="51"/>
      <c r="H58" s="51"/>
      <c r="I58" s="51"/>
      <c r="J58" s="51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selection activeCell="I34" sqref="I34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4" width="9" style="1" hidden="1" customWidth="1"/>
    <col min="15" max="16384" width="9" style="1"/>
  </cols>
  <sheetData>
    <row r="1" spans="1:14" ht="18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25"/>
      <c r="L1" s="25"/>
      <c r="M1" s="25"/>
    </row>
    <row r="2" spans="1:14" ht="18.7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26"/>
      <c r="L2" s="26"/>
      <c r="M2" s="26"/>
    </row>
    <row r="3" spans="1:14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8.75">
      <c r="A4" s="2"/>
      <c r="B4" s="2"/>
      <c r="C4" s="2"/>
      <c r="D4" s="2"/>
      <c r="E4" s="2"/>
      <c r="F4" s="2"/>
      <c r="G4" s="2"/>
      <c r="H4" s="2"/>
      <c r="I4" s="27" t="s">
        <v>62</v>
      </c>
      <c r="J4" s="2"/>
      <c r="K4" s="2"/>
      <c r="L4" s="2"/>
      <c r="M4" s="2"/>
    </row>
    <row r="5" spans="1:14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4">
      <c r="A6" s="58" t="s">
        <v>13</v>
      </c>
      <c r="B6" s="4">
        <v>1</v>
      </c>
      <c r="C6" s="5" t="s">
        <v>14</v>
      </c>
      <c r="D6" s="5"/>
      <c r="E6" s="5">
        <v>20240301004</v>
      </c>
      <c r="F6" s="5" t="s">
        <v>15</v>
      </c>
      <c r="G6" s="6">
        <v>1.59</v>
      </c>
      <c r="H6" s="5" t="s">
        <v>16</v>
      </c>
      <c r="I6" s="28">
        <f>114000-$N$6-25030-28190-24763</f>
        <v>35917</v>
      </c>
      <c r="J6" s="5" t="s">
        <v>17</v>
      </c>
      <c r="L6" s="29" t="e">
        <f>#REF!*#REF!</f>
        <v>#REF!</v>
      </c>
      <c r="N6" s="1">
        <v>100</v>
      </c>
    </row>
    <row r="7" spans="1:14">
      <c r="A7" s="48"/>
      <c r="B7" s="4">
        <v>2</v>
      </c>
      <c r="C7" s="5" t="s">
        <v>14</v>
      </c>
      <c r="D7" s="5"/>
      <c r="E7" s="5">
        <v>20240318001</v>
      </c>
      <c r="F7" s="5" t="s">
        <v>15</v>
      </c>
      <c r="G7" s="6">
        <v>1.59</v>
      </c>
      <c r="H7" s="5" t="s">
        <v>16</v>
      </c>
      <c r="I7" s="28">
        <f>110000-$N$6</f>
        <v>109900</v>
      </c>
      <c r="J7" s="5" t="s">
        <v>17</v>
      </c>
      <c r="L7" s="29" t="e">
        <f>#REF!*#REF!</f>
        <v>#REF!</v>
      </c>
    </row>
    <row r="8" spans="1:14">
      <c r="A8" s="48"/>
      <c r="B8" s="4">
        <v>3</v>
      </c>
      <c r="C8" s="7" t="s">
        <v>18</v>
      </c>
      <c r="D8" s="8"/>
      <c r="E8" s="8">
        <v>20240124006</v>
      </c>
      <c r="F8" s="8" t="s">
        <v>19</v>
      </c>
      <c r="G8" s="9">
        <v>4.55</v>
      </c>
      <c r="H8" s="8" t="s">
        <v>21</v>
      </c>
      <c r="I8" s="30">
        <f>5000-254-2950-$N$6</f>
        <v>1696</v>
      </c>
      <c r="J8" s="8" t="s">
        <v>17</v>
      </c>
      <c r="L8" s="29">
        <f>I6*G6</f>
        <v>57108.03</v>
      </c>
    </row>
    <row r="9" spans="1:14">
      <c r="A9" s="48"/>
      <c r="B9" s="4">
        <v>4</v>
      </c>
      <c r="C9" s="7" t="s">
        <v>18</v>
      </c>
      <c r="D9" s="5"/>
      <c r="E9" s="5">
        <v>20240207006</v>
      </c>
      <c r="F9" s="8" t="s">
        <v>19</v>
      </c>
      <c r="G9" s="9">
        <v>1.82</v>
      </c>
      <c r="H9" s="5" t="s">
        <v>20</v>
      </c>
      <c r="I9" s="28">
        <f>20200-338-15655-$N$6</f>
        <v>4107</v>
      </c>
      <c r="J9" s="8" t="s">
        <v>17</v>
      </c>
      <c r="L9" s="29" t="e">
        <f>#REF!*#REF!</f>
        <v>#REF!</v>
      </c>
    </row>
    <row r="10" spans="1:14">
      <c r="A10" s="48"/>
      <c r="B10" s="4">
        <v>5</v>
      </c>
      <c r="C10" s="10" t="s">
        <v>18</v>
      </c>
      <c r="D10" s="5"/>
      <c r="E10" s="5">
        <v>20240207007</v>
      </c>
      <c r="F10" s="5" t="s">
        <v>19</v>
      </c>
      <c r="G10" s="6">
        <v>3.03</v>
      </c>
      <c r="H10" s="5" t="s">
        <v>28</v>
      </c>
      <c r="I10" s="28">
        <f>11700-$N$6</f>
        <v>11600</v>
      </c>
      <c r="J10" s="8" t="s">
        <v>17</v>
      </c>
      <c r="L10" s="29" t="e">
        <f>#REF!*#REF!</f>
        <v>#REF!</v>
      </c>
    </row>
    <row r="11" spans="1:14">
      <c r="A11" s="48"/>
      <c r="B11" s="4">
        <v>6</v>
      </c>
      <c r="C11" s="7" t="s">
        <v>18</v>
      </c>
      <c r="D11" s="8"/>
      <c r="E11" s="8">
        <v>20240207008</v>
      </c>
      <c r="F11" s="8" t="s">
        <v>19</v>
      </c>
      <c r="G11" s="9">
        <v>4.55</v>
      </c>
      <c r="H11" s="8" t="s">
        <v>21</v>
      </c>
      <c r="I11" s="30">
        <f>1600-$N$6</f>
        <v>1500</v>
      </c>
      <c r="J11" s="8" t="s">
        <v>17</v>
      </c>
      <c r="L11" s="29" t="e">
        <f>#REF!*#REF!</f>
        <v>#REF!</v>
      </c>
    </row>
    <row r="12" spans="1:14">
      <c r="A12" s="48"/>
      <c r="B12" s="4">
        <v>7</v>
      </c>
      <c r="C12" s="7" t="s">
        <v>18</v>
      </c>
      <c r="D12" s="5"/>
      <c r="E12" s="5">
        <v>20240312052</v>
      </c>
      <c r="F12" s="8" t="s">
        <v>19</v>
      </c>
      <c r="G12" s="9">
        <v>1.82</v>
      </c>
      <c r="H12" s="5" t="s">
        <v>20</v>
      </c>
      <c r="I12" s="28">
        <f>24050-$N$6</f>
        <v>23950</v>
      </c>
      <c r="J12" s="8" t="s">
        <v>17</v>
      </c>
      <c r="L12" s="29">
        <f>I7*G7</f>
        <v>174741</v>
      </c>
    </row>
    <row r="13" spans="1:14">
      <c r="A13" s="48"/>
      <c r="B13" s="4">
        <v>8</v>
      </c>
      <c r="C13" s="10" t="s">
        <v>18</v>
      </c>
      <c r="D13" s="5"/>
      <c r="E13" s="5">
        <v>20240312053</v>
      </c>
      <c r="F13" s="5" t="s">
        <v>19</v>
      </c>
      <c r="G13" s="6">
        <v>3.03</v>
      </c>
      <c r="H13" s="5" t="s">
        <v>28</v>
      </c>
      <c r="I13" s="28">
        <f>6600-$N$6</f>
        <v>6500</v>
      </c>
      <c r="J13" s="8" t="s">
        <v>17</v>
      </c>
      <c r="L13" s="29" t="e">
        <f>#REF!*#REF!</f>
        <v>#REF!</v>
      </c>
    </row>
    <row r="14" spans="1:14">
      <c r="A14" s="48"/>
      <c r="B14" s="4">
        <v>9</v>
      </c>
      <c r="C14" s="7" t="s">
        <v>18</v>
      </c>
      <c r="D14" s="8"/>
      <c r="E14" s="8">
        <v>20240312054</v>
      </c>
      <c r="F14" s="8" t="s">
        <v>19</v>
      </c>
      <c r="G14" s="9">
        <v>4.55</v>
      </c>
      <c r="H14" s="8" t="s">
        <v>21</v>
      </c>
      <c r="I14" s="30">
        <f>1100-$N$6</f>
        <v>1000</v>
      </c>
      <c r="J14" s="8" t="s">
        <v>17</v>
      </c>
      <c r="L14" s="29" t="e">
        <f>#REF!*#REF!</f>
        <v>#REF!</v>
      </c>
    </row>
    <row r="15" spans="1:14">
      <c r="A15" s="48"/>
      <c r="B15" s="4">
        <v>10</v>
      </c>
      <c r="C15" s="7" t="s">
        <v>18</v>
      </c>
      <c r="D15" s="8"/>
      <c r="E15" s="8">
        <v>20240312055</v>
      </c>
      <c r="F15" s="8" t="s">
        <v>35</v>
      </c>
      <c r="G15" s="9">
        <v>0.91500000000000004</v>
      </c>
      <c r="H15" s="8" t="s">
        <v>55</v>
      </c>
      <c r="I15" s="30">
        <f>21000-$N$6</f>
        <v>20900</v>
      </c>
      <c r="J15" s="8" t="s">
        <v>17</v>
      </c>
      <c r="L15" s="29" t="e">
        <f>#REF!*#REF!</f>
        <v>#REF!</v>
      </c>
    </row>
    <row r="16" spans="1:14">
      <c r="A16" s="48"/>
      <c r="B16" s="4">
        <v>11</v>
      </c>
      <c r="C16" s="7"/>
      <c r="D16" s="8"/>
      <c r="E16" s="8">
        <v>20240103033</v>
      </c>
      <c r="F16" s="8" t="s">
        <v>22</v>
      </c>
      <c r="G16" s="6">
        <v>1.4750000000000001</v>
      </c>
      <c r="H16" s="8" t="s">
        <v>23</v>
      </c>
      <c r="I16" s="30">
        <f>5000-$N$6</f>
        <v>4900</v>
      </c>
      <c r="J16" s="8" t="s">
        <v>17</v>
      </c>
      <c r="L16" s="29">
        <f>I8*G8</f>
        <v>7716.8</v>
      </c>
    </row>
    <row r="17" spans="1:12">
      <c r="A17" s="48"/>
      <c r="B17" s="4">
        <v>12</v>
      </c>
      <c r="C17" s="7"/>
      <c r="D17" s="8"/>
      <c r="E17" s="8">
        <v>20240217007</v>
      </c>
      <c r="F17" s="8" t="s">
        <v>22</v>
      </c>
      <c r="G17" s="9">
        <v>1.4750000000000001</v>
      </c>
      <c r="H17" s="8" t="s">
        <v>23</v>
      </c>
      <c r="I17" s="30">
        <f>10000-$N$6</f>
        <v>9900</v>
      </c>
      <c r="J17" s="8" t="s">
        <v>17</v>
      </c>
      <c r="L17" s="29">
        <f>I9*G9</f>
        <v>7474.74</v>
      </c>
    </row>
    <row r="18" spans="1:12">
      <c r="A18" s="48"/>
      <c r="B18" s="4">
        <v>13</v>
      </c>
      <c r="C18" s="11"/>
      <c r="D18" s="11"/>
      <c r="E18" s="11"/>
      <c r="F18" s="11"/>
      <c r="G18" s="11"/>
      <c r="H18" s="11"/>
      <c r="I18" s="11"/>
      <c r="J18" s="11"/>
      <c r="L18" s="29">
        <f>I10*G10</f>
        <v>35148</v>
      </c>
    </row>
    <row r="19" spans="1:12">
      <c r="A19" s="48"/>
      <c r="B19" s="4">
        <v>14</v>
      </c>
      <c r="C19" s="11"/>
      <c r="D19" s="11"/>
      <c r="E19" s="11"/>
      <c r="F19" s="11"/>
      <c r="G19" s="11"/>
      <c r="H19" s="11"/>
      <c r="I19" s="11"/>
      <c r="J19" s="11"/>
      <c r="L19" s="29">
        <f>I11*G11</f>
        <v>6825</v>
      </c>
    </row>
    <row r="20" spans="1:12">
      <c r="A20" s="48"/>
      <c r="B20" s="4">
        <v>15</v>
      </c>
      <c r="C20" s="11"/>
      <c r="D20" s="11"/>
      <c r="E20" s="11"/>
      <c r="F20" s="11"/>
      <c r="G20" s="11"/>
      <c r="H20" s="11"/>
      <c r="I20" s="11"/>
      <c r="J20" s="11"/>
      <c r="L20" s="29" t="e">
        <f>#REF!*#REF!</f>
        <v>#REF!</v>
      </c>
    </row>
    <row r="21" spans="1:12">
      <c r="A21" s="48"/>
      <c r="B21" s="4">
        <v>16</v>
      </c>
      <c r="C21" s="11"/>
      <c r="D21" s="11"/>
      <c r="E21" s="11"/>
      <c r="F21" s="11"/>
      <c r="G21" s="11"/>
      <c r="H21" s="11"/>
      <c r="I21" s="11"/>
      <c r="J21" s="11"/>
      <c r="L21" s="29" t="e">
        <f>#REF!*#REF!</f>
        <v>#REF!</v>
      </c>
    </row>
    <row r="22" spans="1:12">
      <c r="A22" s="48"/>
      <c r="B22" s="4">
        <v>17</v>
      </c>
      <c r="C22" s="11"/>
      <c r="D22" s="11"/>
      <c r="E22" s="11"/>
      <c r="F22" s="11"/>
      <c r="G22" s="11"/>
      <c r="H22" s="11"/>
      <c r="I22" s="11"/>
      <c r="J22" s="11"/>
      <c r="L22" s="29">
        <f>I15*G15</f>
        <v>19123.5</v>
      </c>
    </row>
    <row r="23" spans="1:12">
      <c r="A23" s="48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ref="L23:L53" si="0">I23*G23</f>
        <v>0</v>
      </c>
    </row>
    <row r="24" spans="1:12">
      <c r="A24" s="45" t="s">
        <v>63</v>
      </c>
      <c r="B24" s="4">
        <v>1</v>
      </c>
      <c r="C24" s="5" t="s">
        <v>14</v>
      </c>
      <c r="D24" s="5"/>
      <c r="E24" s="5">
        <v>20240301002</v>
      </c>
      <c r="F24" s="5" t="s">
        <v>24</v>
      </c>
      <c r="G24" s="6">
        <v>1.2749999999999999</v>
      </c>
      <c r="H24" s="5" t="s">
        <v>25</v>
      </c>
      <c r="I24" s="28">
        <f>130000-17004-18950-$N$6-27331-13804</f>
        <v>52811</v>
      </c>
      <c r="J24" s="8" t="s">
        <v>17</v>
      </c>
      <c r="L24" s="29">
        <f t="shared" si="0"/>
        <v>67334.024999999994</v>
      </c>
    </row>
    <row r="25" spans="1:12">
      <c r="A25" s="45"/>
      <c r="B25" s="4">
        <v>2</v>
      </c>
      <c r="C25" s="5" t="s">
        <v>14</v>
      </c>
      <c r="D25" s="5"/>
      <c r="E25" s="5">
        <v>20240301003</v>
      </c>
      <c r="F25" s="5" t="s">
        <v>24</v>
      </c>
      <c r="G25" s="6">
        <v>1.2749999999999999</v>
      </c>
      <c r="H25" s="5" t="s">
        <v>25</v>
      </c>
      <c r="I25" s="28">
        <f>90000-$N$6</f>
        <v>89900</v>
      </c>
      <c r="J25" s="8" t="s">
        <v>17</v>
      </c>
      <c r="L25" s="29">
        <f t="shared" si="0"/>
        <v>114622.49999999999</v>
      </c>
    </row>
    <row r="26" spans="1:12">
      <c r="A26" s="45"/>
      <c r="B26" s="4">
        <v>3</v>
      </c>
      <c r="C26" s="5" t="s">
        <v>14</v>
      </c>
      <c r="D26" s="8"/>
      <c r="E26" s="8">
        <v>20240122001</v>
      </c>
      <c r="F26" s="8" t="s">
        <v>26</v>
      </c>
      <c r="G26" s="6">
        <v>1.59</v>
      </c>
      <c r="H26" s="8" t="s">
        <v>27</v>
      </c>
      <c r="I26" s="30">
        <f>75000-2248-8437-16880-23000-13607-5450-$N$6</f>
        <v>5278</v>
      </c>
      <c r="J26" s="8" t="s">
        <v>17</v>
      </c>
      <c r="L26" s="29">
        <f t="shared" si="0"/>
        <v>8392.02</v>
      </c>
    </row>
    <row r="27" spans="1:12">
      <c r="A27" s="45"/>
      <c r="B27" s="4">
        <v>4</v>
      </c>
      <c r="C27" s="5" t="s">
        <v>14</v>
      </c>
      <c r="D27" s="8"/>
      <c r="E27" s="8">
        <v>20240206022</v>
      </c>
      <c r="F27" s="8" t="s">
        <v>26</v>
      </c>
      <c r="G27" s="6">
        <v>1.59</v>
      </c>
      <c r="H27" s="8" t="s">
        <v>27</v>
      </c>
      <c r="I27" s="30">
        <f>30000-$N$6</f>
        <v>29900</v>
      </c>
      <c r="J27" s="8" t="s">
        <v>17</v>
      </c>
      <c r="L27" s="29">
        <f t="shared" si="0"/>
        <v>47541</v>
      </c>
    </row>
    <row r="28" spans="1:12">
      <c r="A28" s="45"/>
      <c r="B28" s="4">
        <v>5</v>
      </c>
      <c r="C28" s="8"/>
      <c r="D28" s="8"/>
      <c r="E28" s="8"/>
      <c r="F28" s="8"/>
      <c r="G28" s="9"/>
      <c r="H28" s="8"/>
      <c r="I28" s="30"/>
      <c r="J28" s="8"/>
      <c r="L28" s="29">
        <f t="shared" si="0"/>
        <v>0</v>
      </c>
    </row>
    <row r="29" spans="1:12">
      <c r="A29" s="45"/>
      <c r="B29" s="4">
        <v>6</v>
      </c>
      <c r="C29" s="13"/>
      <c r="D29" s="13"/>
      <c r="E29" s="13"/>
      <c r="F29" s="13"/>
      <c r="G29" s="14"/>
      <c r="H29" s="13"/>
      <c r="I29" s="31"/>
      <c r="J29" s="13"/>
      <c r="L29" s="29">
        <f t="shared" si="0"/>
        <v>0</v>
      </c>
    </row>
    <row r="30" spans="1:12">
      <c r="A30" s="48" t="s">
        <v>30</v>
      </c>
      <c r="B30" s="15">
        <v>1</v>
      </c>
      <c r="C30" s="8" t="s">
        <v>14</v>
      </c>
      <c r="D30" s="16"/>
      <c r="E30" s="16">
        <v>20240207011</v>
      </c>
      <c r="F30" s="8" t="s">
        <v>31</v>
      </c>
      <c r="G30" s="9">
        <v>1.56</v>
      </c>
      <c r="H30" s="8" t="s">
        <v>32</v>
      </c>
      <c r="I30" s="32">
        <f>15000-3668-$N$6</f>
        <v>11232</v>
      </c>
      <c r="J30" s="8" t="s">
        <v>17</v>
      </c>
      <c r="L30" s="29" t="e">
        <f>#REF!*#REF!</f>
        <v>#REF!</v>
      </c>
    </row>
    <row r="31" spans="1:12">
      <c r="A31" s="48"/>
      <c r="B31" s="15">
        <v>2</v>
      </c>
      <c r="C31" s="8" t="s">
        <v>14</v>
      </c>
      <c r="D31" s="16"/>
      <c r="E31" s="5">
        <v>20240301006</v>
      </c>
      <c r="F31" s="8" t="s">
        <v>31</v>
      </c>
      <c r="G31" s="9">
        <v>1.56</v>
      </c>
      <c r="H31" s="8" t="s">
        <v>32</v>
      </c>
      <c r="I31" s="32">
        <f>30000-$N$6</f>
        <v>29900</v>
      </c>
      <c r="J31" s="8" t="s">
        <v>17</v>
      </c>
      <c r="L31" s="29" t="e">
        <f>#REF!*#REF!</f>
        <v>#REF!</v>
      </c>
    </row>
    <row r="32" spans="1:12">
      <c r="A32" s="48"/>
      <c r="B32" s="15">
        <v>3</v>
      </c>
      <c r="C32" s="8" t="s">
        <v>14</v>
      </c>
      <c r="D32" s="16"/>
      <c r="E32" s="5">
        <v>20240301007</v>
      </c>
      <c r="F32" s="8" t="s">
        <v>31</v>
      </c>
      <c r="G32" s="9">
        <v>1.56</v>
      </c>
      <c r="H32" s="8" t="s">
        <v>32</v>
      </c>
      <c r="I32" s="32">
        <f>25000-$N$6</f>
        <v>24900</v>
      </c>
      <c r="J32" s="8" t="s">
        <v>17</v>
      </c>
      <c r="L32" s="29">
        <f>I30*G30</f>
        <v>17521.919999999998</v>
      </c>
    </row>
    <row r="33" spans="1:12">
      <c r="A33" s="48"/>
      <c r="B33" s="15">
        <v>4</v>
      </c>
      <c r="C33" s="5" t="s">
        <v>14</v>
      </c>
      <c r="D33" s="17"/>
      <c r="E33" s="5">
        <v>20240301008</v>
      </c>
      <c r="F33" s="5" t="s">
        <v>50</v>
      </c>
      <c r="G33" s="6">
        <v>1.0900000000000001</v>
      </c>
      <c r="H33" s="5" t="s">
        <v>51</v>
      </c>
      <c r="I33" s="33">
        <f>12000-$N$6</f>
        <v>11900</v>
      </c>
      <c r="J33" s="5" t="s">
        <v>17</v>
      </c>
      <c r="L33" s="29" t="e">
        <f>#REF!*#REF!</f>
        <v>#REF!</v>
      </c>
    </row>
    <row r="34" spans="1:12">
      <c r="A34" s="48"/>
      <c r="B34" s="15">
        <v>5</v>
      </c>
      <c r="C34" s="8"/>
      <c r="D34" s="8"/>
      <c r="E34" s="8">
        <v>20240304012</v>
      </c>
      <c r="F34" s="8" t="s">
        <v>33</v>
      </c>
      <c r="G34" s="9">
        <v>1.5549999999999999</v>
      </c>
      <c r="H34" s="8" t="s">
        <v>34</v>
      </c>
      <c r="I34" s="30">
        <f>100000-$N$6-13502</f>
        <v>86398</v>
      </c>
      <c r="J34" s="8" t="s">
        <v>17</v>
      </c>
      <c r="L34" s="29" t="e">
        <f>#REF!*#REF!</f>
        <v>#REF!</v>
      </c>
    </row>
    <row r="35" spans="1:12">
      <c r="A35" s="48"/>
      <c r="B35" s="15">
        <v>6</v>
      </c>
      <c r="C35" s="5"/>
      <c r="D35" s="5"/>
      <c r="E35" s="5">
        <v>20240301005</v>
      </c>
      <c r="F35" s="5" t="s">
        <v>38</v>
      </c>
      <c r="G35" s="6">
        <v>1.5249999999999999</v>
      </c>
      <c r="H35" s="5" t="s">
        <v>39</v>
      </c>
      <c r="I35" s="28">
        <f>66000-2250-$N$6</f>
        <v>63650</v>
      </c>
      <c r="J35" s="5" t="s">
        <v>17</v>
      </c>
      <c r="L35" s="29" t="e">
        <f>#REF!*#REF!</f>
        <v>#REF!</v>
      </c>
    </row>
    <row r="36" spans="1:12">
      <c r="A36" s="48"/>
      <c r="B36" s="15">
        <v>7</v>
      </c>
      <c r="C36" s="8"/>
      <c r="D36" s="8"/>
      <c r="E36" s="8">
        <v>20240313003</v>
      </c>
      <c r="F36" s="8" t="s">
        <v>33</v>
      </c>
      <c r="G36" s="9">
        <v>1.5549999999999999</v>
      </c>
      <c r="H36" s="8" t="s">
        <v>34</v>
      </c>
      <c r="I36" s="30">
        <f>150000-$N$6</f>
        <v>149900</v>
      </c>
      <c r="J36" s="8" t="s">
        <v>17</v>
      </c>
      <c r="L36" s="29" t="e">
        <f>#REF!*#REF!</f>
        <v>#REF!</v>
      </c>
    </row>
    <row r="37" spans="1:12">
      <c r="A37" s="48"/>
      <c r="B37" s="15">
        <v>8</v>
      </c>
      <c r="C37" s="7" t="s">
        <v>18</v>
      </c>
      <c r="D37" s="8"/>
      <c r="E37" s="8">
        <v>20240217008</v>
      </c>
      <c r="F37" s="8" t="s">
        <v>19</v>
      </c>
      <c r="G37" s="9">
        <v>1.82</v>
      </c>
      <c r="H37" s="8" t="s">
        <v>29</v>
      </c>
      <c r="I37" s="30">
        <f>10000-9348-$N$6</f>
        <v>552</v>
      </c>
      <c r="J37" s="8" t="s">
        <v>17</v>
      </c>
      <c r="L37" s="29">
        <f>I31*G31</f>
        <v>46644</v>
      </c>
    </row>
    <row r="38" spans="1:12">
      <c r="A38" s="48"/>
      <c r="B38" s="15">
        <v>9</v>
      </c>
      <c r="C38" s="5"/>
      <c r="D38" s="17"/>
      <c r="E38" s="5"/>
      <c r="F38" s="5"/>
      <c r="G38" s="6"/>
      <c r="H38" s="5"/>
      <c r="I38" s="33"/>
      <c r="J38" s="5"/>
      <c r="L38" s="29">
        <f>I32*G32</f>
        <v>38844</v>
      </c>
    </row>
    <row r="39" spans="1:12">
      <c r="A39" s="48"/>
      <c r="B39" s="15">
        <v>10</v>
      </c>
      <c r="C39" s="8"/>
      <c r="D39" s="8"/>
      <c r="E39" s="8"/>
      <c r="F39" s="8"/>
      <c r="G39" s="9"/>
      <c r="H39" s="8"/>
      <c r="I39" s="30"/>
      <c r="J39" s="8"/>
      <c r="L39" s="29" t="e">
        <f>#REF!*#REF!</f>
        <v>#REF!</v>
      </c>
    </row>
    <row r="40" spans="1:12">
      <c r="A40" s="48"/>
      <c r="B40" s="15">
        <v>11</v>
      </c>
      <c r="C40" s="5"/>
      <c r="D40" s="5"/>
      <c r="E40" s="5"/>
      <c r="F40" s="5"/>
      <c r="G40" s="6"/>
      <c r="H40" s="5"/>
      <c r="I40" s="28"/>
      <c r="J40" s="5"/>
      <c r="L40" s="29">
        <f>I33*G33</f>
        <v>12971</v>
      </c>
    </row>
    <row r="41" spans="1:12">
      <c r="A41" s="48"/>
      <c r="B41" s="15">
        <v>12</v>
      </c>
      <c r="C41" s="8"/>
      <c r="D41" s="8"/>
      <c r="E41" s="8"/>
      <c r="F41" s="8"/>
      <c r="G41" s="9"/>
      <c r="H41" s="8"/>
      <c r="I41" s="30"/>
      <c r="J41" s="8"/>
      <c r="L41" s="29" t="e">
        <f>#REF!*#REF!</f>
        <v>#REF!</v>
      </c>
    </row>
    <row r="42" spans="1:12">
      <c r="A42" s="48"/>
      <c r="B42" s="15">
        <v>13</v>
      </c>
      <c r="C42" s="11"/>
      <c r="D42" s="11"/>
      <c r="E42" s="11"/>
      <c r="F42" s="11"/>
      <c r="G42" s="11"/>
      <c r="H42" s="11"/>
      <c r="I42" s="11"/>
      <c r="J42" s="11"/>
      <c r="L42" s="29">
        <f>I38*G38</f>
        <v>0</v>
      </c>
    </row>
    <row r="43" spans="1:12">
      <c r="A43" s="48"/>
      <c r="B43" s="15">
        <v>14</v>
      </c>
      <c r="C43" s="11"/>
      <c r="D43" s="11"/>
      <c r="E43" s="11"/>
      <c r="F43" s="11"/>
      <c r="G43" s="11"/>
      <c r="H43" s="11"/>
      <c r="I43" s="11"/>
      <c r="J43" s="11"/>
      <c r="L43" s="29">
        <f>I40*G40</f>
        <v>0</v>
      </c>
    </row>
    <row r="44" spans="1:12">
      <c r="A44" s="48"/>
      <c r="B44" s="15">
        <v>15</v>
      </c>
      <c r="C44" s="8"/>
      <c r="D44" s="8"/>
      <c r="E44" s="8"/>
      <c r="F44" s="8"/>
      <c r="G44" s="9"/>
      <c r="H44" s="8"/>
      <c r="I44" s="30"/>
      <c r="J44" s="8"/>
      <c r="L44" s="29">
        <f t="shared" si="0"/>
        <v>0</v>
      </c>
    </row>
    <row r="45" spans="1:12">
      <c r="A45" s="48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0"/>
        <v>0</v>
      </c>
    </row>
    <row r="46" spans="1:12">
      <c r="A46" s="48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0"/>
        <v>0</v>
      </c>
    </row>
    <row r="47" spans="1:12">
      <c r="A47" s="48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0"/>
        <v>0</v>
      </c>
    </row>
    <row r="48" spans="1:12">
      <c r="A48" s="48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0"/>
        <v>0</v>
      </c>
    </row>
    <row r="49" spans="1:12">
      <c r="A49" s="45" t="s">
        <v>64</v>
      </c>
      <c r="B49" s="15">
        <v>1</v>
      </c>
      <c r="C49" s="4"/>
      <c r="D49" s="4"/>
      <c r="E49" s="11"/>
      <c r="F49" s="4"/>
      <c r="G49" s="21"/>
      <c r="H49" s="4"/>
      <c r="I49" s="35"/>
      <c r="J49" s="4"/>
      <c r="L49" s="29">
        <f t="shared" si="0"/>
        <v>0</v>
      </c>
    </row>
    <row r="50" spans="1:12">
      <c r="A50" s="45"/>
      <c r="B50" s="15">
        <v>2</v>
      </c>
      <c r="C50" s="4"/>
      <c r="D50" s="4"/>
      <c r="E50" s="11"/>
      <c r="F50" s="4"/>
      <c r="G50" s="21"/>
      <c r="H50" s="4"/>
      <c r="I50" s="35"/>
      <c r="J50" s="4"/>
      <c r="L50" s="29">
        <f t="shared" si="0"/>
        <v>0</v>
      </c>
    </row>
    <row r="51" spans="1:12">
      <c r="A51" s="45"/>
      <c r="B51" s="15">
        <v>3</v>
      </c>
      <c r="C51" s="4"/>
      <c r="D51" s="4"/>
      <c r="E51" s="11"/>
      <c r="F51" s="4"/>
      <c r="G51" s="21"/>
      <c r="H51" s="4"/>
      <c r="I51" s="35"/>
      <c r="J51" s="4"/>
      <c r="L51" s="29">
        <f t="shared" si="0"/>
        <v>0</v>
      </c>
    </row>
    <row r="52" spans="1:12">
      <c r="A52" s="45"/>
      <c r="B52" s="15">
        <v>4</v>
      </c>
      <c r="C52" s="4"/>
      <c r="D52" s="4"/>
      <c r="E52" s="11"/>
      <c r="F52" s="4"/>
      <c r="G52" s="21"/>
      <c r="H52" s="4"/>
      <c r="I52" s="35"/>
      <c r="J52" s="4"/>
      <c r="L52" s="29">
        <f t="shared" si="0"/>
        <v>0</v>
      </c>
    </row>
    <row r="53" spans="1:12">
      <c r="A53" s="45"/>
      <c r="B53" s="22">
        <v>5</v>
      </c>
      <c r="C53" s="22"/>
      <c r="D53" s="22"/>
      <c r="E53" s="22"/>
      <c r="F53" s="22"/>
      <c r="G53" s="23"/>
      <c r="H53" s="22"/>
      <c r="I53" s="36"/>
      <c r="J53" s="22"/>
      <c r="L53" s="29">
        <f t="shared" si="0"/>
        <v>0</v>
      </c>
    </row>
    <row r="54" spans="1:12">
      <c r="A54" s="52" t="s">
        <v>40</v>
      </c>
      <c r="B54" s="53"/>
      <c r="C54" s="53"/>
      <c r="D54" s="53"/>
      <c r="E54" s="53"/>
      <c r="F54" s="53"/>
      <c r="G54" s="53"/>
      <c r="H54" s="53"/>
      <c r="I54" s="53"/>
      <c r="J54" s="54"/>
    </row>
    <row r="55" spans="1:12">
      <c r="A55" s="55"/>
      <c r="B55" s="56"/>
      <c r="C55" s="56"/>
      <c r="D55" s="56"/>
      <c r="E55" s="56"/>
      <c r="F55" s="56"/>
      <c r="G55" s="56"/>
      <c r="H55" s="56"/>
      <c r="I55" s="56"/>
      <c r="J55" s="57"/>
    </row>
    <row r="56" spans="1:12">
      <c r="A56" s="50" t="s">
        <v>41</v>
      </c>
      <c r="B56" s="50"/>
      <c r="C56" s="50"/>
      <c r="D56" s="50"/>
      <c r="E56" s="50"/>
      <c r="F56" s="50"/>
      <c r="G56" s="50"/>
      <c r="H56" s="50"/>
      <c r="I56" s="50"/>
      <c r="J56" s="50"/>
    </row>
    <row r="57" spans="1:12">
      <c r="A57" s="51"/>
      <c r="B57" s="51"/>
      <c r="C57" s="51"/>
      <c r="D57" s="51"/>
      <c r="E57" s="51"/>
      <c r="F57" s="51"/>
      <c r="G57" s="51"/>
      <c r="H57" s="51"/>
      <c r="I57" s="51"/>
      <c r="J57" s="51"/>
    </row>
    <row r="58" spans="1:12">
      <c r="A58" s="51"/>
      <c r="B58" s="51"/>
      <c r="C58" s="51"/>
      <c r="D58" s="51"/>
      <c r="E58" s="51"/>
      <c r="F58" s="51"/>
      <c r="G58" s="51"/>
      <c r="H58" s="51"/>
      <c r="I58" s="51"/>
      <c r="J58" s="51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8">
    <mergeCell ref="A49:A53"/>
    <mergeCell ref="A54:J55"/>
    <mergeCell ref="A56:J58"/>
    <mergeCell ref="A1:J1"/>
    <mergeCell ref="A2:J2"/>
    <mergeCell ref="A6:A23"/>
    <mergeCell ref="A24:A29"/>
    <mergeCell ref="A30:A48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H15" sqref="H15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3" width="9" style="1" hidden="1" customWidth="1"/>
    <col min="14" max="16384" width="9" style="1"/>
  </cols>
  <sheetData>
    <row r="1" spans="1:13" ht="18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25"/>
      <c r="L1" s="25"/>
      <c r="M1" s="25"/>
    </row>
    <row r="2" spans="1:13" ht="18.7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26"/>
      <c r="L2" s="26"/>
      <c r="M2" s="26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7" t="s">
        <v>42</v>
      </c>
      <c r="J4" s="2"/>
      <c r="K4" s="2"/>
      <c r="L4" s="2"/>
      <c r="M4" s="2"/>
    </row>
    <row r="5" spans="1:13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3">
      <c r="A6" s="45" t="s">
        <v>13</v>
      </c>
      <c r="B6" s="4">
        <v>1</v>
      </c>
      <c r="C6" s="18" t="s">
        <v>14</v>
      </c>
      <c r="D6" s="18">
        <v>20231120017</v>
      </c>
      <c r="E6" s="18">
        <v>20231109001</v>
      </c>
      <c r="F6" s="18" t="s">
        <v>15</v>
      </c>
      <c r="G6" s="19">
        <v>1.59</v>
      </c>
      <c r="H6" s="18" t="s">
        <v>16</v>
      </c>
      <c r="I6" s="34">
        <f>95877-10684-18480-19743</f>
        <v>46970</v>
      </c>
      <c r="J6" s="4" t="s">
        <v>17</v>
      </c>
      <c r="L6" s="29">
        <f>I6*G6</f>
        <v>74682.3</v>
      </c>
    </row>
    <row r="7" spans="1:13">
      <c r="A7" s="45"/>
      <c r="B7" s="4">
        <v>2</v>
      </c>
      <c r="C7" s="7" t="s">
        <v>18</v>
      </c>
      <c r="D7" s="5"/>
      <c r="E7" s="5">
        <v>20240103031</v>
      </c>
      <c r="F7" s="8" t="s">
        <v>19</v>
      </c>
      <c r="G7" s="9">
        <v>1.82</v>
      </c>
      <c r="H7" s="5" t="s">
        <v>20</v>
      </c>
      <c r="I7" s="28">
        <f>17395-5050-997-8121</f>
        <v>3227</v>
      </c>
      <c r="J7" s="4" t="s">
        <v>17</v>
      </c>
      <c r="L7" s="29">
        <f t="shared" ref="L7:L53" si="0">I7*G7</f>
        <v>5873.14</v>
      </c>
    </row>
    <row r="8" spans="1:13">
      <c r="A8" s="45"/>
      <c r="B8" s="4">
        <v>3</v>
      </c>
      <c r="C8" s="37" t="s">
        <v>18</v>
      </c>
      <c r="D8" s="18"/>
      <c r="E8" s="18">
        <v>20240103032</v>
      </c>
      <c r="F8" s="18" t="s">
        <v>19</v>
      </c>
      <c r="G8" s="19">
        <v>4.55</v>
      </c>
      <c r="H8" s="18" t="s">
        <v>21</v>
      </c>
      <c r="I8" s="34">
        <f>9617-202-4169</f>
        <v>5246</v>
      </c>
      <c r="J8" s="4" t="s">
        <v>17</v>
      </c>
      <c r="L8" s="29">
        <f t="shared" si="0"/>
        <v>23869.3</v>
      </c>
    </row>
    <row r="9" spans="1:13">
      <c r="A9" s="45"/>
      <c r="B9" s="4">
        <v>4</v>
      </c>
      <c r="C9" s="20"/>
      <c r="D9" s="4"/>
      <c r="E9" s="4">
        <v>20240103033</v>
      </c>
      <c r="F9" s="4" t="s">
        <v>22</v>
      </c>
      <c r="G9" s="19">
        <v>1.4750000000000001</v>
      </c>
      <c r="H9" s="4" t="s">
        <v>23</v>
      </c>
      <c r="I9" s="35">
        <f>5000</f>
        <v>5000</v>
      </c>
      <c r="J9" s="4" t="s">
        <v>17</v>
      </c>
      <c r="L9" s="29">
        <f t="shared" si="0"/>
        <v>7375</v>
      </c>
    </row>
    <row r="10" spans="1:13">
      <c r="A10" s="45"/>
      <c r="B10" s="4">
        <v>5</v>
      </c>
      <c r="C10" s="18" t="s">
        <v>14</v>
      </c>
      <c r="D10" s="18"/>
      <c r="E10" s="18">
        <v>20240122002</v>
      </c>
      <c r="F10" s="18" t="s">
        <v>15</v>
      </c>
      <c r="G10" s="19">
        <v>1.59</v>
      </c>
      <c r="H10" s="18" t="s">
        <v>16</v>
      </c>
      <c r="I10" s="34">
        <f>50000</f>
        <v>50000</v>
      </c>
      <c r="J10" s="4" t="s">
        <v>17</v>
      </c>
      <c r="L10" s="29">
        <f>I36*G36</f>
        <v>93782.625</v>
      </c>
    </row>
    <row r="11" spans="1:13">
      <c r="A11" s="45"/>
      <c r="B11" s="4">
        <v>6</v>
      </c>
      <c r="C11" s="7" t="s">
        <v>18</v>
      </c>
      <c r="D11" s="5"/>
      <c r="E11" s="5">
        <v>20240124002</v>
      </c>
      <c r="F11" s="8" t="s">
        <v>19</v>
      </c>
      <c r="G11" s="9">
        <v>1.82</v>
      </c>
      <c r="H11" s="5" t="s">
        <v>20</v>
      </c>
      <c r="I11" s="28">
        <f>10000</f>
        <v>10000</v>
      </c>
      <c r="J11" s="4" t="s">
        <v>17</v>
      </c>
      <c r="L11" s="29">
        <f>I36*G36</f>
        <v>93782.625</v>
      </c>
    </row>
    <row r="12" spans="1:13">
      <c r="A12" s="45"/>
      <c r="B12" s="4">
        <v>7</v>
      </c>
      <c r="C12" s="37" t="s">
        <v>18</v>
      </c>
      <c r="D12" s="18"/>
      <c r="E12" s="18">
        <v>20240124003</v>
      </c>
      <c r="F12" s="18" t="s">
        <v>19</v>
      </c>
      <c r="G12" s="19">
        <v>3.03</v>
      </c>
      <c r="H12" s="18" t="s">
        <v>28</v>
      </c>
      <c r="I12" s="34">
        <f>5000</f>
        <v>5000</v>
      </c>
      <c r="J12" s="4" t="s">
        <v>17</v>
      </c>
      <c r="L12" s="29">
        <f>I10*G10</f>
        <v>79500</v>
      </c>
    </row>
    <row r="13" spans="1:13">
      <c r="A13" s="45"/>
      <c r="B13" s="4">
        <v>8</v>
      </c>
      <c r="C13" s="20" t="s">
        <v>18</v>
      </c>
      <c r="D13" s="4"/>
      <c r="E13" s="4">
        <v>20240124006</v>
      </c>
      <c r="F13" s="4" t="s">
        <v>19</v>
      </c>
      <c r="G13" s="21">
        <v>4.55</v>
      </c>
      <c r="H13" s="4" t="s">
        <v>21</v>
      </c>
      <c r="I13" s="35">
        <f>5000</f>
        <v>5000</v>
      </c>
      <c r="J13" s="4" t="s">
        <v>17</v>
      </c>
      <c r="L13" s="29">
        <f>I37*G37</f>
        <v>102260.85</v>
      </c>
    </row>
    <row r="14" spans="1:13">
      <c r="A14" s="45"/>
      <c r="B14" s="4">
        <v>9</v>
      </c>
      <c r="C14" s="4" t="s">
        <v>14</v>
      </c>
      <c r="D14" s="4"/>
      <c r="E14" s="4">
        <v>20240202002</v>
      </c>
      <c r="F14" s="4" t="s">
        <v>15</v>
      </c>
      <c r="G14" s="21">
        <v>1.59</v>
      </c>
      <c r="H14" s="4" t="s">
        <v>16</v>
      </c>
      <c r="I14" s="35">
        <f>100000</f>
        <v>100000</v>
      </c>
      <c r="J14" s="4" t="s">
        <v>17</v>
      </c>
      <c r="L14" s="29">
        <f>I11*G11</f>
        <v>18200</v>
      </c>
    </row>
    <row r="15" spans="1:13">
      <c r="A15" s="45"/>
      <c r="B15" s="4">
        <v>10</v>
      </c>
      <c r="C15" s="18" t="s">
        <v>14</v>
      </c>
      <c r="D15" s="18"/>
      <c r="E15" s="18">
        <v>20240207003</v>
      </c>
      <c r="F15" s="18" t="s">
        <v>15</v>
      </c>
      <c r="G15" s="19">
        <v>1.59</v>
      </c>
      <c r="H15" s="18" t="s">
        <v>16</v>
      </c>
      <c r="I15" s="34">
        <f>12400</f>
        <v>12400</v>
      </c>
      <c r="J15" s="4" t="s">
        <v>17</v>
      </c>
      <c r="L15" s="29">
        <f>I12*G12</f>
        <v>15150</v>
      </c>
    </row>
    <row r="16" spans="1:13">
      <c r="A16" s="45"/>
      <c r="B16" s="4">
        <v>11</v>
      </c>
      <c r="C16" s="18" t="s">
        <v>14</v>
      </c>
      <c r="D16" s="18"/>
      <c r="E16" s="18">
        <v>20240207004</v>
      </c>
      <c r="F16" s="18" t="s">
        <v>15</v>
      </c>
      <c r="G16" s="19">
        <v>1.59</v>
      </c>
      <c r="H16" s="18" t="s">
        <v>16</v>
      </c>
      <c r="I16" s="34">
        <f>40600</f>
        <v>40600</v>
      </c>
      <c r="J16" s="4" t="s">
        <v>17</v>
      </c>
      <c r="L16" s="29">
        <f>I13*G13</f>
        <v>22750</v>
      </c>
    </row>
    <row r="17" spans="1:12">
      <c r="A17" s="45"/>
      <c r="B17" s="4">
        <v>12</v>
      </c>
      <c r="C17" s="7" t="s">
        <v>18</v>
      </c>
      <c r="D17" s="5"/>
      <c r="E17" s="5">
        <v>20240207006</v>
      </c>
      <c r="F17" s="8" t="s">
        <v>19</v>
      </c>
      <c r="G17" s="9">
        <v>1.82</v>
      </c>
      <c r="H17" s="5" t="s">
        <v>20</v>
      </c>
      <c r="I17" s="28">
        <f>20200</f>
        <v>20200</v>
      </c>
      <c r="J17" s="4" t="s">
        <v>17</v>
      </c>
      <c r="L17" s="29">
        <f>I14*G14</f>
        <v>159000</v>
      </c>
    </row>
    <row r="18" spans="1:12">
      <c r="A18" s="45"/>
      <c r="B18" s="4">
        <v>13</v>
      </c>
      <c r="C18" s="37" t="s">
        <v>18</v>
      </c>
      <c r="D18" s="18"/>
      <c r="E18" s="18">
        <v>20240207007</v>
      </c>
      <c r="F18" s="18" t="s">
        <v>19</v>
      </c>
      <c r="G18" s="19">
        <v>3.03</v>
      </c>
      <c r="H18" s="18" t="s">
        <v>28</v>
      </c>
      <c r="I18" s="34">
        <f>11700</f>
        <v>11700</v>
      </c>
      <c r="J18" s="4" t="s">
        <v>17</v>
      </c>
      <c r="L18" s="29">
        <f>I38*G38</f>
        <v>47700</v>
      </c>
    </row>
    <row r="19" spans="1:12">
      <c r="A19" s="45"/>
      <c r="B19" s="4">
        <v>14</v>
      </c>
      <c r="C19" s="20" t="s">
        <v>18</v>
      </c>
      <c r="D19" s="4"/>
      <c r="E19" s="4">
        <v>20240207008</v>
      </c>
      <c r="F19" s="4" t="s">
        <v>19</v>
      </c>
      <c r="G19" s="21">
        <v>4.55</v>
      </c>
      <c r="H19" s="4" t="s">
        <v>21</v>
      </c>
      <c r="I19" s="35">
        <f>1600</f>
        <v>1600</v>
      </c>
      <c r="J19" s="4" t="s">
        <v>17</v>
      </c>
      <c r="L19" s="29">
        <f>I15*G15</f>
        <v>19716</v>
      </c>
    </row>
    <row r="20" spans="1:12">
      <c r="A20" s="45"/>
      <c r="B20" s="4">
        <v>15</v>
      </c>
      <c r="C20" s="37"/>
      <c r="D20" s="18"/>
      <c r="E20" s="18">
        <v>20240217007</v>
      </c>
      <c r="F20" s="18" t="s">
        <v>22</v>
      </c>
      <c r="G20" s="19">
        <v>1.4750000000000001</v>
      </c>
      <c r="H20" s="18" t="s">
        <v>23</v>
      </c>
      <c r="I20" s="34">
        <v>10000</v>
      </c>
      <c r="J20" s="18" t="s">
        <v>17</v>
      </c>
      <c r="L20" s="29">
        <f>I16*G16</f>
        <v>64554</v>
      </c>
    </row>
    <row r="21" spans="1:12">
      <c r="A21" s="45"/>
      <c r="B21" s="4">
        <v>16</v>
      </c>
      <c r="C21" s="11"/>
      <c r="D21" s="11"/>
      <c r="E21" s="11"/>
      <c r="F21" s="11"/>
      <c r="G21" s="11"/>
      <c r="H21" s="11"/>
      <c r="I21" s="11"/>
      <c r="J21" s="11"/>
      <c r="L21" s="29">
        <f>I39*G39</f>
        <v>165750</v>
      </c>
    </row>
    <row r="22" spans="1:12">
      <c r="A22" s="45"/>
      <c r="B22" s="4">
        <v>17</v>
      </c>
      <c r="C22" s="11"/>
      <c r="D22" s="11"/>
      <c r="E22" s="11"/>
      <c r="F22" s="11"/>
      <c r="G22" s="11"/>
      <c r="H22" s="11"/>
      <c r="I22" s="11"/>
      <c r="J22" s="11"/>
      <c r="L22" s="29">
        <f>I17*G17</f>
        <v>36764</v>
      </c>
    </row>
    <row r="23" spans="1:12">
      <c r="A23" s="45"/>
      <c r="B23" s="4">
        <v>18</v>
      </c>
      <c r="C23" s="11"/>
      <c r="D23" s="11"/>
      <c r="E23" s="11"/>
      <c r="F23" s="11"/>
      <c r="G23" s="11"/>
      <c r="H23" s="11"/>
      <c r="I23" s="11"/>
      <c r="J23" s="11"/>
      <c r="L23" s="29">
        <f>I18*G18</f>
        <v>35451</v>
      </c>
    </row>
    <row r="24" spans="1:12">
      <c r="A24" s="45"/>
      <c r="B24" s="4">
        <v>19</v>
      </c>
      <c r="C24" s="11"/>
      <c r="D24" s="11"/>
      <c r="E24" s="11"/>
      <c r="F24" s="11"/>
      <c r="G24" s="11"/>
      <c r="H24" s="11"/>
      <c r="I24" s="11"/>
      <c r="J24" s="11"/>
      <c r="L24" s="29">
        <f>I19*G19</f>
        <v>7280</v>
      </c>
    </row>
    <row r="25" spans="1:12">
      <c r="A25" s="45"/>
      <c r="B25" s="4">
        <v>20</v>
      </c>
      <c r="C25" s="11"/>
      <c r="D25" s="11"/>
      <c r="E25" s="11"/>
      <c r="F25" s="11"/>
      <c r="G25" s="11"/>
      <c r="H25" s="11"/>
      <c r="I25" s="11"/>
      <c r="J25" s="11"/>
      <c r="L25" s="29">
        <f>I20*G20</f>
        <v>14750</v>
      </c>
    </row>
    <row r="26" spans="1:12">
      <c r="A26" s="45"/>
      <c r="B26" s="4">
        <v>21</v>
      </c>
      <c r="C26" s="11"/>
      <c r="D26" s="11"/>
      <c r="E26" s="11"/>
      <c r="F26" s="11"/>
      <c r="G26" s="11"/>
      <c r="H26" s="11"/>
      <c r="I26" s="11"/>
      <c r="J26" s="11"/>
      <c r="L26" s="29">
        <f>I40*G40</f>
        <v>18200</v>
      </c>
    </row>
    <row r="27" spans="1:12">
      <c r="A27" s="45"/>
      <c r="B27" s="4">
        <v>22</v>
      </c>
      <c r="C27" s="4"/>
      <c r="D27" s="38"/>
      <c r="E27" s="38"/>
      <c r="F27" s="4"/>
      <c r="G27" s="21"/>
      <c r="H27" s="4"/>
      <c r="I27" s="32"/>
      <c r="J27" s="4"/>
      <c r="L27" s="29">
        <f t="shared" si="0"/>
        <v>0</v>
      </c>
    </row>
    <row r="28" spans="1:12">
      <c r="A28" s="45"/>
      <c r="B28" s="4">
        <v>23</v>
      </c>
      <c r="C28" s="4"/>
      <c r="D28" s="4"/>
      <c r="E28" s="4"/>
      <c r="F28" s="4"/>
      <c r="G28" s="21"/>
      <c r="H28" s="4"/>
      <c r="I28" s="35"/>
      <c r="J28" s="4"/>
      <c r="L28" s="29">
        <f t="shared" si="0"/>
        <v>0</v>
      </c>
    </row>
    <row r="29" spans="1:12">
      <c r="A29" s="46"/>
      <c r="B29" s="22">
        <v>24</v>
      </c>
      <c r="C29" s="39"/>
      <c r="D29" s="39"/>
      <c r="E29" s="39"/>
      <c r="F29" s="39"/>
      <c r="G29" s="40"/>
      <c r="H29" s="39"/>
      <c r="I29" s="41"/>
      <c r="J29" s="39"/>
      <c r="L29" s="29">
        <f t="shared" si="0"/>
        <v>0</v>
      </c>
    </row>
    <row r="30" spans="1:12">
      <c r="A30" s="47" t="s">
        <v>30</v>
      </c>
      <c r="B30" s="15">
        <v>1</v>
      </c>
      <c r="C30" s="4" t="s">
        <v>14</v>
      </c>
      <c r="D30" s="38"/>
      <c r="E30" s="38">
        <v>20240111008</v>
      </c>
      <c r="F30" s="4" t="s">
        <v>31</v>
      </c>
      <c r="G30" s="21">
        <v>1.56</v>
      </c>
      <c r="H30" s="4" t="s">
        <v>32</v>
      </c>
      <c r="I30" s="32">
        <f>40000-7223-6611</f>
        <v>26166</v>
      </c>
      <c r="J30" s="4" t="s">
        <v>17</v>
      </c>
      <c r="L30" s="29">
        <f t="shared" si="0"/>
        <v>40818.959999999999</v>
      </c>
    </row>
    <row r="31" spans="1:12">
      <c r="A31" s="48"/>
      <c r="B31" s="15">
        <v>2</v>
      </c>
      <c r="C31" s="4"/>
      <c r="D31" s="4"/>
      <c r="E31" s="4">
        <v>20240130001</v>
      </c>
      <c r="F31" s="4" t="s">
        <v>33</v>
      </c>
      <c r="G31" s="21">
        <v>1.5549999999999999</v>
      </c>
      <c r="H31" s="4" t="s">
        <v>34</v>
      </c>
      <c r="I31" s="35">
        <f>100000</f>
        <v>100000</v>
      </c>
      <c r="J31" s="4" t="s">
        <v>17</v>
      </c>
      <c r="L31" s="29">
        <f t="shared" si="0"/>
        <v>155500</v>
      </c>
    </row>
    <row r="32" spans="1:12">
      <c r="A32" s="48"/>
      <c r="B32" s="15">
        <v>3</v>
      </c>
      <c r="C32" s="4" t="s">
        <v>14</v>
      </c>
      <c r="D32" s="38"/>
      <c r="E32" s="38">
        <v>20240207011</v>
      </c>
      <c r="F32" s="4" t="s">
        <v>31</v>
      </c>
      <c r="G32" s="21">
        <v>1.56</v>
      </c>
      <c r="H32" s="4" t="s">
        <v>32</v>
      </c>
      <c r="I32" s="32">
        <f>15000</f>
        <v>15000</v>
      </c>
      <c r="J32" s="4" t="s">
        <v>17</v>
      </c>
      <c r="L32" s="29">
        <f t="shared" si="0"/>
        <v>23400</v>
      </c>
    </row>
    <row r="33" spans="1:12">
      <c r="A33" s="48"/>
      <c r="B33" s="15">
        <v>4</v>
      </c>
      <c r="C33" s="37" t="s">
        <v>18</v>
      </c>
      <c r="D33" s="18"/>
      <c r="E33" s="18">
        <v>20240124005</v>
      </c>
      <c r="F33" s="18" t="s">
        <v>35</v>
      </c>
      <c r="G33" s="19">
        <v>3.05</v>
      </c>
      <c r="H33" s="18" t="s">
        <v>36</v>
      </c>
      <c r="I33" s="34">
        <f>5000-941-3700</f>
        <v>359</v>
      </c>
      <c r="J33" s="4" t="s">
        <v>17</v>
      </c>
      <c r="L33" s="29">
        <f t="shared" si="0"/>
        <v>1094.95</v>
      </c>
    </row>
    <row r="34" spans="1:12">
      <c r="A34" s="48"/>
      <c r="B34" s="15">
        <v>5</v>
      </c>
      <c r="C34" s="37" t="s">
        <v>18</v>
      </c>
      <c r="D34" s="18"/>
      <c r="E34" s="18">
        <v>20240207009</v>
      </c>
      <c r="F34" s="18" t="s">
        <v>35</v>
      </c>
      <c r="G34" s="19">
        <v>1.83</v>
      </c>
      <c r="H34" s="18" t="s">
        <v>37</v>
      </c>
      <c r="I34" s="34">
        <f>11000</f>
        <v>11000</v>
      </c>
      <c r="J34" s="18" t="s">
        <v>17</v>
      </c>
      <c r="L34" s="29">
        <f t="shared" si="0"/>
        <v>20130</v>
      </c>
    </row>
    <row r="35" spans="1:12">
      <c r="A35" s="48"/>
      <c r="B35" s="15">
        <v>6</v>
      </c>
      <c r="C35" s="4"/>
      <c r="D35" s="4"/>
      <c r="E35" s="4">
        <v>20240213002</v>
      </c>
      <c r="F35" s="4" t="s">
        <v>38</v>
      </c>
      <c r="G35" s="21">
        <v>1.5249999999999999</v>
      </c>
      <c r="H35" s="4" t="s">
        <v>39</v>
      </c>
      <c r="I35" s="35">
        <v>20000</v>
      </c>
      <c r="J35" s="4" t="s">
        <v>17</v>
      </c>
      <c r="L35" s="29">
        <f t="shared" si="0"/>
        <v>30500</v>
      </c>
    </row>
    <row r="36" spans="1:12">
      <c r="A36" s="48"/>
      <c r="B36" s="15">
        <v>7</v>
      </c>
      <c r="C36" s="18" t="s">
        <v>14</v>
      </c>
      <c r="D36" s="18"/>
      <c r="E36" s="18">
        <v>20240115001</v>
      </c>
      <c r="F36" s="18" t="s">
        <v>24</v>
      </c>
      <c r="G36" s="19">
        <v>1.2749999999999999</v>
      </c>
      <c r="H36" s="18" t="s">
        <v>25</v>
      </c>
      <c r="I36" s="34">
        <f>100000-8221-18224</f>
        <v>73555</v>
      </c>
      <c r="J36" s="4" t="s">
        <v>17</v>
      </c>
      <c r="L36" s="29" t="e">
        <f>#REF!*#REF!</f>
        <v>#REF!</v>
      </c>
    </row>
    <row r="37" spans="1:12">
      <c r="A37" s="48"/>
      <c r="B37" s="15">
        <v>8</v>
      </c>
      <c r="C37" s="18" t="s">
        <v>14</v>
      </c>
      <c r="D37" s="8"/>
      <c r="E37" s="8">
        <v>20240122001</v>
      </c>
      <c r="F37" s="4" t="s">
        <v>26</v>
      </c>
      <c r="G37" s="19">
        <v>1.59</v>
      </c>
      <c r="H37" s="4" t="s">
        <v>27</v>
      </c>
      <c r="I37" s="30">
        <f>75000-2248-8437</f>
        <v>64315</v>
      </c>
      <c r="J37" s="4" t="s">
        <v>17</v>
      </c>
      <c r="L37" s="29" t="e">
        <f>#REF!*#REF!</f>
        <v>#REF!</v>
      </c>
    </row>
    <row r="38" spans="1:12">
      <c r="A38" s="48"/>
      <c r="B38" s="15">
        <v>9</v>
      </c>
      <c r="C38" s="18" t="s">
        <v>14</v>
      </c>
      <c r="D38" s="8"/>
      <c r="E38" s="8">
        <v>20240206022</v>
      </c>
      <c r="F38" s="4" t="s">
        <v>26</v>
      </c>
      <c r="G38" s="19">
        <v>1.59</v>
      </c>
      <c r="H38" s="4" t="s">
        <v>27</v>
      </c>
      <c r="I38" s="30">
        <f>30000</f>
        <v>30000</v>
      </c>
      <c r="J38" s="4" t="s">
        <v>17</v>
      </c>
      <c r="L38" s="29" t="e">
        <f>#REF!*#REF!</f>
        <v>#REF!</v>
      </c>
    </row>
    <row r="39" spans="1:12">
      <c r="A39" s="48"/>
      <c r="B39" s="15">
        <v>10</v>
      </c>
      <c r="C39" s="18" t="s">
        <v>14</v>
      </c>
      <c r="D39" s="18"/>
      <c r="E39" s="18">
        <v>20240207005</v>
      </c>
      <c r="F39" s="18" t="s">
        <v>24</v>
      </c>
      <c r="G39" s="19">
        <v>1.2749999999999999</v>
      </c>
      <c r="H39" s="18" t="s">
        <v>25</v>
      </c>
      <c r="I39" s="34">
        <f>130000</f>
        <v>130000</v>
      </c>
      <c r="J39" s="4" t="s">
        <v>17</v>
      </c>
      <c r="L39" s="29" t="e">
        <f>#REF!*#REF!</f>
        <v>#REF!</v>
      </c>
    </row>
    <row r="40" spans="1:12">
      <c r="A40" s="48"/>
      <c r="B40" s="15">
        <v>11</v>
      </c>
      <c r="C40" s="10" t="s">
        <v>18</v>
      </c>
      <c r="D40" s="5"/>
      <c r="E40" s="18">
        <v>20240217008</v>
      </c>
      <c r="F40" s="5" t="s">
        <v>19</v>
      </c>
      <c r="G40" s="6">
        <v>1.82</v>
      </c>
      <c r="H40" s="5" t="s">
        <v>29</v>
      </c>
      <c r="I40" s="28">
        <v>10000</v>
      </c>
      <c r="J40" s="18" t="s">
        <v>17</v>
      </c>
      <c r="L40" s="29" t="e">
        <f>#REF!*#REF!</f>
        <v>#REF!</v>
      </c>
    </row>
    <row r="41" spans="1:12">
      <c r="A41" s="48"/>
      <c r="B41" s="15">
        <v>12</v>
      </c>
      <c r="C41" s="4"/>
      <c r="D41" s="4"/>
      <c r="E41" s="4"/>
      <c r="F41" s="4"/>
      <c r="G41" s="21"/>
      <c r="H41" s="4"/>
      <c r="I41" s="35"/>
      <c r="J41" s="4"/>
      <c r="L41" s="29">
        <f t="shared" si="0"/>
        <v>0</v>
      </c>
    </row>
    <row r="42" spans="1:12">
      <c r="A42" s="48"/>
      <c r="B42" s="15">
        <v>13</v>
      </c>
      <c r="C42" s="18"/>
      <c r="D42" s="8"/>
      <c r="E42" s="8"/>
      <c r="F42" s="4"/>
      <c r="G42" s="19"/>
      <c r="H42" s="4"/>
      <c r="I42" s="30"/>
      <c r="J42" s="4"/>
      <c r="L42" s="29">
        <f t="shared" si="0"/>
        <v>0</v>
      </c>
    </row>
    <row r="43" spans="1:12">
      <c r="A43" s="48"/>
      <c r="B43" s="15">
        <v>14</v>
      </c>
      <c r="C43" s="18"/>
      <c r="D43" s="18"/>
      <c r="E43" s="18"/>
      <c r="F43" s="18"/>
      <c r="G43" s="19"/>
      <c r="H43" s="18"/>
      <c r="I43" s="34"/>
      <c r="J43" s="4"/>
      <c r="L43" s="29">
        <f t="shared" si="0"/>
        <v>0</v>
      </c>
    </row>
    <row r="44" spans="1:12">
      <c r="A44" s="48"/>
      <c r="B44" s="15">
        <v>15</v>
      </c>
      <c r="C44" s="18"/>
      <c r="D44" s="18"/>
      <c r="E44" s="18"/>
      <c r="F44" s="18"/>
      <c r="G44" s="19"/>
      <c r="H44" s="18"/>
      <c r="I44" s="34"/>
      <c r="J44" s="4"/>
      <c r="L44" s="29">
        <f t="shared" si="0"/>
        <v>0</v>
      </c>
    </row>
    <row r="45" spans="1:12">
      <c r="A45" s="48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0"/>
        <v>0</v>
      </c>
    </row>
    <row r="46" spans="1:12">
      <c r="A46" s="48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0"/>
        <v>0</v>
      </c>
    </row>
    <row r="47" spans="1:12">
      <c r="A47" s="48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0"/>
        <v>0</v>
      </c>
    </row>
    <row r="48" spans="1:12">
      <c r="A48" s="48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0"/>
        <v>0</v>
      </c>
    </row>
    <row r="49" spans="1:12">
      <c r="A49" s="48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0"/>
        <v>0</v>
      </c>
    </row>
    <row r="50" spans="1:12">
      <c r="A50" s="48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0"/>
        <v>0</v>
      </c>
    </row>
    <row r="51" spans="1:12">
      <c r="A51" s="48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0"/>
        <v>0</v>
      </c>
    </row>
    <row r="52" spans="1:12">
      <c r="A52" s="48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0"/>
        <v>0</v>
      </c>
    </row>
    <row r="53" spans="1:12">
      <c r="A53" s="49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0"/>
        <v>0</v>
      </c>
    </row>
    <row r="54" spans="1:12">
      <c r="A54" s="52" t="s">
        <v>40</v>
      </c>
      <c r="B54" s="53"/>
      <c r="C54" s="53"/>
      <c r="D54" s="53"/>
      <c r="E54" s="53"/>
      <c r="F54" s="53"/>
      <c r="G54" s="53"/>
      <c r="H54" s="53"/>
      <c r="I54" s="53"/>
      <c r="J54" s="54"/>
    </row>
    <row r="55" spans="1:12">
      <c r="A55" s="55"/>
      <c r="B55" s="56"/>
      <c r="C55" s="56"/>
      <c r="D55" s="56"/>
      <c r="E55" s="56"/>
      <c r="F55" s="56"/>
      <c r="G55" s="56"/>
      <c r="H55" s="56"/>
      <c r="I55" s="56"/>
      <c r="J55" s="57"/>
    </row>
    <row r="56" spans="1:12">
      <c r="A56" s="50" t="s">
        <v>41</v>
      </c>
      <c r="B56" s="50"/>
      <c r="C56" s="50"/>
      <c r="D56" s="50"/>
      <c r="E56" s="50"/>
      <c r="F56" s="50"/>
      <c r="G56" s="50"/>
      <c r="H56" s="50"/>
      <c r="I56" s="50"/>
      <c r="J56" s="50"/>
    </row>
    <row r="57" spans="1:12">
      <c r="A57" s="51"/>
      <c r="B57" s="51"/>
      <c r="C57" s="51"/>
      <c r="D57" s="51"/>
      <c r="E57" s="51"/>
      <c r="F57" s="51"/>
      <c r="G57" s="51"/>
      <c r="H57" s="51"/>
      <c r="I57" s="51"/>
      <c r="J57" s="51"/>
    </row>
    <row r="58" spans="1:12">
      <c r="A58" s="51"/>
      <c r="B58" s="51"/>
      <c r="C58" s="51"/>
      <c r="D58" s="51"/>
      <c r="E58" s="51"/>
      <c r="F58" s="51"/>
      <c r="G58" s="51"/>
      <c r="H58" s="51"/>
      <c r="I58" s="51"/>
      <c r="J58" s="51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selection activeCell="F32" sqref="F32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4" width="9" style="1" hidden="1" customWidth="1"/>
    <col min="15" max="16384" width="9" style="1"/>
  </cols>
  <sheetData>
    <row r="1" spans="1:14" ht="18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25"/>
      <c r="L1" s="25"/>
      <c r="M1" s="25"/>
    </row>
    <row r="2" spans="1:14" ht="18.7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26"/>
      <c r="L2" s="26"/>
      <c r="M2" s="26"/>
    </row>
    <row r="3" spans="1:14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8.75">
      <c r="A4" s="2"/>
      <c r="B4" s="2"/>
      <c r="C4" s="2"/>
      <c r="D4" s="2"/>
      <c r="E4" s="2"/>
      <c r="F4" s="2"/>
      <c r="G4" s="2"/>
      <c r="H4" s="2"/>
      <c r="I4" s="27" t="s">
        <v>65</v>
      </c>
      <c r="J4" s="2"/>
      <c r="K4" s="2"/>
      <c r="L4" s="2"/>
      <c r="M4" s="2"/>
    </row>
    <row r="5" spans="1:14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4">
      <c r="A6" s="58" t="s">
        <v>13</v>
      </c>
      <c r="B6" s="4">
        <v>1</v>
      </c>
      <c r="C6" s="5" t="s">
        <v>14</v>
      </c>
      <c r="D6" s="5"/>
      <c r="E6" s="5">
        <v>20240301004</v>
      </c>
      <c r="F6" s="5" t="s">
        <v>15</v>
      </c>
      <c r="G6" s="6">
        <v>1.59</v>
      </c>
      <c r="H6" s="5" t="s">
        <v>16</v>
      </c>
      <c r="I6" s="28">
        <f>114000-$N$6-25030-28190-24763-26120</f>
        <v>9797</v>
      </c>
      <c r="J6" s="5" t="s">
        <v>17</v>
      </c>
      <c r="L6" s="29" t="e">
        <f>#REF!*#REF!</f>
        <v>#REF!</v>
      </c>
      <c r="N6" s="1">
        <v>100</v>
      </c>
    </row>
    <row r="7" spans="1:14">
      <c r="A7" s="48"/>
      <c r="B7" s="4">
        <v>2</v>
      </c>
      <c r="C7" s="5" t="s">
        <v>14</v>
      </c>
      <c r="D7" s="5"/>
      <c r="E7" s="5">
        <v>20240318001</v>
      </c>
      <c r="F7" s="5" t="s">
        <v>15</v>
      </c>
      <c r="G7" s="6">
        <v>1.59</v>
      </c>
      <c r="H7" s="5" t="s">
        <v>16</v>
      </c>
      <c r="I7" s="28">
        <f>110000-$N$6</f>
        <v>109900</v>
      </c>
      <c r="J7" s="5" t="s">
        <v>17</v>
      </c>
      <c r="L7" s="29" t="e">
        <f>#REF!*#REF!</f>
        <v>#REF!</v>
      </c>
    </row>
    <row r="8" spans="1:14">
      <c r="A8" s="48"/>
      <c r="B8" s="4">
        <v>3</v>
      </c>
      <c r="C8" s="7" t="s">
        <v>18</v>
      </c>
      <c r="D8" s="8"/>
      <c r="E8" s="8">
        <v>20240124006</v>
      </c>
      <c r="F8" s="8" t="s">
        <v>19</v>
      </c>
      <c r="G8" s="9">
        <v>4.55</v>
      </c>
      <c r="H8" s="8" t="s">
        <v>21</v>
      </c>
      <c r="I8" s="30">
        <f>5000-254-2950-$N$6</f>
        <v>1696</v>
      </c>
      <c r="J8" s="8" t="s">
        <v>17</v>
      </c>
      <c r="L8" s="29">
        <f>I6*G6</f>
        <v>15577.230000000001</v>
      </c>
    </row>
    <row r="9" spans="1:14">
      <c r="A9" s="48"/>
      <c r="B9" s="4">
        <v>4</v>
      </c>
      <c r="C9" s="7" t="s">
        <v>18</v>
      </c>
      <c r="D9" s="5"/>
      <c r="E9" s="5">
        <v>20240207006</v>
      </c>
      <c r="F9" s="8" t="s">
        <v>19</v>
      </c>
      <c r="G9" s="9">
        <v>1.82</v>
      </c>
      <c r="H9" s="5" t="s">
        <v>20</v>
      </c>
      <c r="I9" s="28">
        <f>20200-338-15655-$N$6</f>
        <v>4107</v>
      </c>
      <c r="J9" s="8" t="s">
        <v>17</v>
      </c>
      <c r="L9" s="29" t="e">
        <f>#REF!*#REF!</f>
        <v>#REF!</v>
      </c>
    </row>
    <row r="10" spans="1:14">
      <c r="A10" s="48"/>
      <c r="B10" s="4">
        <v>5</v>
      </c>
      <c r="C10" s="10" t="s">
        <v>18</v>
      </c>
      <c r="D10" s="5"/>
      <c r="E10" s="5">
        <v>20240207007</v>
      </c>
      <c r="F10" s="5" t="s">
        <v>19</v>
      </c>
      <c r="G10" s="6">
        <v>3.03</v>
      </c>
      <c r="H10" s="5" t="s">
        <v>28</v>
      </c>
      <c r="I10" s="28">
        <f>11700-$N$6</f>
        <v>11600</v>
      </c>
      <c r="J10" s="8" t="s">
        <v>17</v>
      </c>
      <c r="L10" s="29" t="e">
        <f>#REF!*#REF!</f>
        <v>#REF!</v>
      </c>
    </row>
    <row r="11" spans="1:14">
      <c r="A11" s="48"/>
      <c r="B11" s="4">
        <v>6</v>
      </c>
      <c r="C11" s="7" t="s">
        <v>18</v>
      </c>
      <c r="D11" s="8"/>
      <c r="E11" s="8">
        <v>20240207008</v>
      </c>
      <c r="F11" s="8" t="s">
        <v>19</v>
      </c>
      <c r="G11" s="9">
        <v>4.55</v>
      </c>
      <c r="H11" s="8" t="s">
        <v>21</v>
      </c>
      <c r="I11" s="30">
        <f>1600-$N$6</f>
        <v>1500</v>
      </c>
      <c r="J11" s="8" t="s">
        <v>17</v>
      </c>
      <c r="L11" s="29" t="e">
        <f>#REF!*#REF!</f>
        <v>#REF!</v>
      </c>
    </row>
    <row r="12" spans="1:14">
      <c r="A12" s="48"/>
      <c r="B12" s="4">
        <v>7</v>
      </c>
      <c r="C12" s="7" t="s">
        <v>18</v>
      </c>
      <c r="D12" s="5"/>
      <c r="E12" s="5">
        <v>20240312052</v>
      </c>
      <c r="F12" s="8" t="s">
        <v>19</v>
      </c>
      <c r="G12" s="9">
        <v>1.82</v>
      </c>
      <c r="H12" s="5" t="s">
        <v>20</v>
      </c>
      <c r="I12" s="28">
        <f>24050-$N$6</f>
        <v>23950</v>
      </c>
      <c r="J12" s="8" t="s">
        <v>17</v>
      </c>
      <c r="L12" s="29">
        <f>I7*G7</f>
        <v>174741</v>
      </c>
    </row>
    <row r="13" spans="1:14">
      <c r="A13" s="48"/>
      <c r="B13" s="4">
        <v>8</v>
      </c>
      <c r="C13" s="10" t="s">
        <v>18</v>
      </c>
      <c r="D13" s="5"/>
      <c r="E13" s="5">
        <v>20240312053</v>
      </c>
      <c r="F13" s="5" t="s">
        <v>19</v>
      </c>
      <c r="G13" s="6">
        <v>3.03</v>
      </c>
      <c r="H13" s="5" t="s">
        <v>28</v>
      </c>
      <c r="I13" s="28">
        <f>6600-$N$6</f>
        <v>6500</v>
      </c>
      <c r="J13" s="8" t="s">
        <v>17</v>
      </c>
      <c r="L13" s="29" t="e">
        <f>#REF!*#REF!</f>
        <v>#REF!</v>
      </c>
    </row>
    <row r="14" spans="1:14">
      <c r="A14" s="48"/>
      <c r="B14" s="4">
        <v>9</v>
      </c>
      <c r="C14" s="7" t="s">
        <v>18</v>
      </c>
      <c r="D14" s="8"/>
      <c r="E14" s="8">
        <v>20240312054</v>
      </c>
      <c r="F14" s="8" t="s">
        <v>19</v>
      </c>
      <c r="G14" s="9">
        <v>4.55</v>
      </c>
      <c r="H14" s="8" t="s">
        <v>21</v>
      </c>
      <c r="I14" s="30">
        <f>1100-$N$6</f>
        <v>1000</v>
      </c>
      <c r="J14" s="8" t="s">
        <v>17</v>
      </c>
      <c r="L14" s="29" t="e">
        <f>#REF!*#REF!</f>
        <v>#REF!</v>
      </c>
    </row>
    <row r="15" spans="1:14">
      <c r="A15" s="48"/>
      <c r="B15" s="4">
        <v>10</v>
      </c>
      <c r="C15" s="7" t="s">
        <v>18</v>
      </c>
      <c r="D15" s="8"/>
      <c r="E15" s="8">
        <v>20240312055</v>
      </c>
      <c r="F15" s="8" t="s">
        <v>35</v>
      </c>
      <c r="G15" s="9">
        <v>0.91500000000000004</v>
      </c>
      <c r="H15" s="8" t="s">
        <v>55</v>
      </c>
      <c r="I15" s="30">
        <f>21000-$N$6</f>
        <v>20900</v>
      </c>
      <c r="J15" s="8" t="s">
        <v>17</v>
      </c>
      <c r="L15" s="29" t="e">
        <f>#REF!*#REF!</f>
        <v>#REF!</v>
      </c>
    </row>
    <row r="16" spans="1:14">
      <c r="A16" s="48"/>
      <c r="B16" s="4">
        <v>11</v>
      </c>
      <c r="C16" s="7"/>
      <c r="D16" s="8"/>
      <c r="E16" s="8">
        <v>20240103033</v>
      </c>
      <c r="F16" s="8" t="s">
        <v>22</v>
      </c>
      <c r="G16" s="6">
        <v>1.4750000000000001</v>
      </c>
      <c r="H16" s="8" t="s">
        <v>23</v>
      </c>
      <c r="I16" s="30">
        <f>5000-$N$6</f>
        <v>4900</v>
      </c>
      <c r="J16" s="8" t="s">
        <v>17</v>
      </c>
      <c r="L16" s="29">
        <f>I8*G8</f>
        <v>7716.7999999999993</v>
      </c>
    </row>
    <row r="17" spans="1:12">
      <c r="A17" s="48"/>
      <c r="B17" s="4">
        <v>12</v>
      </c>
      <c r="C17" s="7"/>
      <c r="D17" s="8"/>
      <c r="E17" s="8">
        <v>20240217007</v>
      </c>
      <c r="F17" s="8" t="s">
        <v>22</v>
      </c>
      <c r="G17" s="9">
        <v>1.4750000000000001</v>
      </c>
      <c r="H17" s="8" t="s">
        <v>23</v>
      </c>
      <c r="I17" s="30">
        <f>10000-$N$6</f>
        <v>9900</v>
      </c>
      <c r="J17" s="8" t="s">
        <v>17</v>
      </c>
      <c r="L17" s="29">
        <f>I9*G9</f>
        <v>7474.7400000000007</v>
      </c>
    </row>
    <row r="18" spans="1:12">
      <c r="A18" s="48"/>
      <c r="B18" s="4">
        <v>13</v>
      </c>
      <c r="C18" s="5" t="s">
        <v>14</v>
      </c>
      <c r="D18" s="5"/>
      <c r="E18" s="5">
        <v>20240322001</v>
      </c>
      <c r="F18" s="5" t="s">
        <v>15</v>
      </c>
      <c r="G18" s="6">
        <v>1.59</v>
      </c>
      <c r="H18" s="5" t="s">
        <v>16</v>
      </c>
      <c r="I18" s="28">
        <f>100000-$N$6</f>
        <v>99900</v>
      </c>
      <c r="J18" s="5" t="s">
        <v>17</v>
      </c>
      <c r="L18" s="29">
        <f>I10*G10</f>
        <v>35148</v>
      </c>
    </row>
    <row r="19" spans="1:12">
      <c r="A19" s="48"/>
      <c r="B19" s="4">
        <v>14</v>
      </c>
      <c r="C19" s="11"/>
      <c r="D19" s="11"/>
      <c r="E19" s="11"/>
      <c r="F19" s="11"/>
      <c r="G19" s="11"/>
      <c r="H19" s="11"/>
      <c r="I19" s="11"/>
      <c r="J19" s="11"/>
      <c r="L19" s="29">
        <f>I11*G11</f>
        <v>6825</v>
      </c>
    </row>
    <row r="20" spans="1:12">
      <c r="A20" s="48"/>
      <c r="B20" s="4">
        <v>15</v>
      </c>
      <c r="C20" s="11"/>
      <c r="D20" s="11"/>
      <c r="E20" s="11"/>
      <c r="F20" s="11"/>
      <c r="G20" s="11"/>
      <c r="H20" s="11"/>
      <c r="I20" s="11"/>
      <c r="J20" s="11"/>
      <c r="L20" s="29" t="e">
        <f>#REF!*#REF!</f>
        <v>#REF!</v>
      </c>
    </row>
    <row r="21" spans="1:12">
      <c r="A21" s="48"/>
      <c r="B21" s="4">
        <v>16</v>
      </c>
      <c r="C21" s="11"/>
      <c r="D21" s="11"/>
      <c r="E21" s="11"/>
      <c r="F21" s="11"/>
      <c r="G21" s="11"/>
      <c r="H21" s="11"/>
      <c r="I21" s="11"/>
      <c r="J21" s="11"/>
      <c r="L21" s="29" t="e">
        <f>#REF!*#REF!</f>
        <v>#REF!</v>
      </c>
    </row>
    <row r="22" spans="1:12">
      <c r="A22" s="48"/>
      <c r="B22" s="4">
        <v>17</v>
      </c>
      <c r="C22" s="11"/>
      <c r="D22" s="11"/>
      <c r="E22" s="11"/>
      <c r="F22" s="11"/>
      <c r="G22" s="11"/>
      <c r="H22" s="11"/>
      <c r="I22" s="11"/>
      <c r="J22" s="11"/>
      <c r="L22" s="29">
        <f>I15*G15</f>
        <v>19123.5</v>
      </c>
    </row>
    <row r="23" spans="1:12">
      <c r="A23" s="48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ref="L23:L53" si="0">I23*G23</f>
        <v>0</v>
      </c>
    </row>
    <row r="24" spans="1:12">
      <c r="A24" s="45" t="s">
        <v>63</v>
      </c>
      <c r="B24" s="4">
        <v>1</v>
      </c>
      <c r="C24" s="5" t="s">
        <v>14</v>
      </c>
      <c r="D24" s="5"/>
      <c r="E24" s="5">
        <v>20240301002</v>
      </c>
      <c r="F24" s="5" t="s">
        <v>24</v>
      </c>
      <c r="G24" s="6">
        <v>1.2749999999999999</v>
      </c>
      <c r="H24" s="5" t="s">
        <v>25</v>
      </c>
      <c r="I24" s="28">
        <f>130000-17004-18950-$N$6-27331-13804</f>
        <v>52811</v>
      </c>
      <c r="J24" s="8" t="s">
        <v>17</v>
      </c>
      <c r="L24" s="29">
        <f t="shared" si="0"/>
        <v>67334.024999999994</v>
      </c>
    </row>
    <row r="25" spans="1:12">
      <c r="A25" s="45"/>
      <c r="B25" s="4">
        <v>2</v>
      </c>
      <c r="C25" s="5" t="s">
        <v>14</v>
      </c>
      <c r="D25" s="5"/>
      <c r="E25" s="5">
        <v>20240301003</v>
      </c>
      <c r="F25" s="5" t="s">
        <v>24</v>
      </c>
      <c r="G25" s="6">
        <v>1.2749999999999999</v>
      </c>
      <c r="H25" s="5" t="s">
        <v>25</v>
      </c>
      <c r="I25" s="28">
        <f>90000-$N$6</f>
        <v>89900</v>
      </c>
      <c r="J25" s="8" t="s">
        <v>17</v>
      </c>
      <c r="L25" s="29">
        <f t="shared" si="0"/>
        <v>114622.49999999999</v>
      </c>
    </row>
    <row r="26" spans="1:12">
      <c r="A26" s="45"/>
      <c r="B26" s="4">
        <v>3</v>
      </c>
      <c r="C26" s="5" t="s">
        <v>14</v>
      </c>
      <c r="D26" s="8"/>
      <c r="E26" s="8">
        <v>20240122001</v>
      </c>
      <c r="F26" s="8" t="s">
        <v>26</v>
      </c>
      <c r="G26" s="6">
        <v>1.59</v>
      </c>
      <c r="H26" s="8" t="s">
        <v>27</v>
      </c>
      <c r="I26" s="30">
        <f>75000-2248-8437-16880-23000-13607-5450-$N$6</f>
        <v>5278</v>
      </c>
      <c r="J26" s="8" t="s">
        <v>17</v>
      </c>
      <c r="L26" s="29">
        <f t="shared" si="0"/>
        <v>8392.02</v>
      </c>
    </row>
    <row r="27" spans="1:12">
      <c r="A27" s="45"/>
      <c r="B27" s="4">
        <v>4</v>
      </c>
      <c r="C27" s="5" t="s">
        <v>14</v>
      </c>
      <c r="D27" s="8"/>
      <c r="E27" s="8">
        <v>20240206022</v>
      </c>
      <c r="F27" s="8" t="s">
        <v>26</v>
      </c>
      <c r="G27" s="6">
        <v>1.59</v>
      </c>
      <c r="H27" s="8" t="s">
        <v>27</v>
      </c>
      <c r="I27" s="30">
        <f>30000-$N$6</f>
        <v>29900</v>
      </c>
      <c r="J27" s="8" t="s">
        <v>17</v>
      </c>
      <c r="L27" s="29">
        <f t="shared" si="0"/>
        <v>47541</v>
      </c>
    </row>
    <row r="28" spans="1:12">
      <c r="A28" s="45"/>
      <c r="B28" s="4">
        <v>5</v>
      </c>
      <c r="C28" s="8"/>
      <c r="D28" s="8"/>
      <c r="E28" s="8"/>
      <c r="F28" s="8"/>
      <c r="G28" s="9"/>
      <c r="H28" s="8"/>
      <c r="I28" s="30"/>
      <c r="J28" s="8"/>
      <c r="L28" s="29">
        <f t="shared" si="0"/>
        <v>0</v>
      </c>
    </row>
    <row r="29" spans="1:12" ht="15.75" thickBot="1">
      <c r="A29" s="45"/>
      <c r="B29" s="4">
        <v>6</v>
      </c>
      <c r="C29" s="13"/>
      <c r="D29" s="13"/>
      <c r="E29" s="13"/>
      <c r="F29" s="13"/>
      <c r="G29" s="14"/>
      <c r="H29" s="13"/>
      <c r="I29" s="31"/>
      <c r="J29" s="13"/>
      <c r="L29" s="29">
        <f t="shared" si="0"/>
        <v>0</v>
      </c>
    </row>
    <row r="30" spans="1:12">
      <c r="A30" s="48" t="s">
        <v>30</v>
      </c>
      <c r="B30" s="15">
        <v>1</v>
      </c>
      <c r="C30" s="8" t="s">
        <v>14</v>
      </c>
      <c r="D30" s="16"/>
      <c r="E30" s="16">
        <v>20240207011</v>
      </c>
      <c r="F30" s="8" t="s">
        <v>31</v>
      </c>
      <c r="G30" s="9">
        <v>1.56</v>
      </c>
      <c r="H30" s="8" t="s">
        <v>32</v>
      </c>
      <c r="I30" s="32">
        <f>15000-3668-$N$6</f>
        <v>11232</v>
      </c>
      <c r="J30" s="8" t="s">
        <v>17</v>
      </c>
      <c r="L30" s="29" t="e">
        <f>#REF!*#REF!</f>
        <v>#REF!</v>
      </c>
    </row>
    <row r="31" spans="1:12">
      <c r="A31" s="48"/>
      <c r="B31" s="15">
        <v>2</v>
      </c>
      <c r="C31" s="8" t="s">
        <v>14</v>
      </c>
      <c r="D31" s="16"/>
      <c r="E31" s="5">
        <v>20240301006</v>
      </c>
      <c r="F31" s="8" t="s">
        <v>31</v>
      </c>
      <c r="G31" s="9">
        <v>1.56</v>
      </c>
      <c r="H31" s="8" t="s">
        <v>32</v>
      </c>
      <c r="I31" s="32">
        <f>30000-$N$6</f>
        <v>29900</v>
      </c>
      <c r="J31" s="8" t="s">
        <v>17</v>
      </c>
      <c r="L31" s="29" t="e">
        <f>#REF!*#REF!</f>
        <v>#REF!</v>
      </c>
    </row>
    <row r="32" spans="1:12">
      <c r="A32" s="48"/>
      <c r="B32" s="15">
        <v>3</v>
      </c>
      <c r="C32" s="8" t="s">
        <v>14</v>
      </c>
      <c r="D32" s="16"/>
      <c r="E32" s="5">
        <v>20240301007</v>
      </c>
      <c r="F32" s="8" t="s">
        <v>31</v>
      </c>
      <c r="G32" s="9">
        <v>1.56</v>
      </c>
      <c r="H32" s="8" t="s">
        <v>32</v>
      </c>
      <c r="I32" s="32">
        <f>25000-$N$6</f>
        <v>24900</v>
      </c>
      <c r="J32" s="8" t="s">
        <v>17</v>
      </c>
      <c r="L32" s="29">
        <f>I30*G30</f>
        <v>17521.920000000002</v>
      </c>
    </row>
    <row r="33" spans="1:12">
      <c r="A33" s="48"/>
      <c r="B33" s="15">
        <v>4</v>
      </c>
      <c r="C33" s="5" t="s">
        <v>14</v>
      </c>
      <c r="D33" s="17"/>
      <c r="E33" s="5">
        <v>20240301008</v>
      </c>
      <c r="F33" s="5" t="s">
        <v>50</v>
      </c>
      <c r="G33" s="6">
        <v>1.0900000000000001</v>
      </c>
      <c r="H33" s="5" t="s">
        <v>51</v>
      </c>
      <c r="I33" s="33">
        <f>12000-$N$6</f>
        <v>11900</v>
      </c>
      <c r="J33" s="5" t="s">
        <v>17</v>
      </c>
      <c r="L33" s="29" t="e">
        <f>#REF!*#REF!</f>
        <v>#REF!</v>
      </c>
    </row>
    <row r="34" spans="1:12">
      <c r="A34" s="48"/>
      <c r="B34" s="15">
        <v>5</v>
      </c>
      <c r="C34" s="8"/>
      <c r="D34" s="8"/>
      <c r="E34" s="8">
        <v>20240304012</v>
      </c>
      <c r="F34" s="8" t="s">
        <v>33</v>
      </c>
      <c r="G34" s="9">
        <v>1.5549999999999999</v>
      </c>
      <c r="H34" s="8" t="s">
        <v>34</v>
      </c>
      <c r="I34" s="30">
        <f>100000-$N$6-13502-27854</f>
        <v>58544</v>
      </c>
      <c r="J34" s="8" t="s">
        <v>17</v>
      </c>
      <c r="L34" s="29" t="e">
        <f>#REF!*#REF!</f>
        <v>#REF!</v>
      </c>
    </row>
    <row r="35" spans="1:12">
      <c r="A35" s="48"/>
      <c r="B35" s="15">
        <v>6</v>
      </c>
      <c r="C35" s="5"/>
      <c r="D35" s="5"/>
      <c r="E35" s="5">
        <v>20240301005</v>
      </c>
      <c r="F35" s="5" t="s">
        <v>38</v>
      </c>
      <c r="G35" s="6">
        <v>1.5249999999999999</v>
      </c>
      <c r="H35" s="5" t="s">
        <v>39</v>
      </c>
      <c r="I35" s="28">
        <f>66000-2250-$N$6</f>
        <v>63650</v>
      </c>
      <c r="J35" s="5" t="s">
        <v>17</v>
      </c>
      <c r="L35" s="29" t="e">
        <f>#REF!*#REF!</f>
        <v>#REF!</v>
      </c>
    </row>
    <row r="36" spans="1:12">
      <c r="A36" s="48"/>
      <c r="B36" s="15">
        <v>7</v>
      </c>
      <c r="C36" s="8"/>
      <c r="D36" s="8"/>
      <c r="E36" s="8">
        <v>20240313003</v>
      </c>
      <c r="F36" s="8" t="s">
        <v>33</v>
      </c>
      <c r="G36" s="9">
        <v>1.5549999999999999</v>
      </c>
      <c r="H36" s="8" t="s">
        <v>34</v>
      </c>
      <c r="I36" s="30">
        <f>150000-$N$6</f>
        <v>149900</v>
      </c>
      <c r="J36" s="8" t="s">
        <v>17</v>
      </c>
      <c r="L36" s="29" t="e">
        <f>#REF!*#REF!</f>
        <v>#REF!</v>
      </c>
    </row>
    <row r="37" spans="1:12">
      <c r="A37" s="48"/>
      <c r="B37" s="15">
        <v>8</v>
      </c>
      <c r="C37" s="7" t="s">
        <v>18</v>
      </c>
      <c r="D37" s="8"/>
      <c r="E37" s="8">
        <v>20240217008</v>
      </c>
      <c r="F37" s="8" t="s">
        <v>19</v>
      </c>
      <c r="G37" s="9">
        <v>1.82</v>
      </c>
      <c r="H37" s="8" t="s">
        <v>29</v>
      </c>
      <c r="I37" s="30">
        <f>10000-9348-$N$6</f>
        <v>552</v>
      </c>
      <c r="J37" s="8" t="s">
        <v>17</v>
      </c>
      <c r="L37" s="29">
        <f>I31*G31</f>
        <v>46644</v>
      </c>
    </row>
    <row r="38" spans="1:12">
      <c r="A38" s="48"/>
      <c r="B38" s="15">
        <v>9</v>
      </c>
      <c r="C38" s="5"/>
      <c r="D38" s="17"/>
      <c r="E38" s="5"/>
      <c r="F38" s="5"/>
      <c r="G38" s="6"/>
      <c r="H38" s="5"/>
      <c r="I38" s="33"/>
      <c r="J38" s="5"/>
      <c r="L38" s="29">
        <f>I32*G32</f>
        <v>38844</v>
      </c>
    </row>
    <row r="39" spans="1:12">
      <c r="A39" s="48"/>
      <c r="B39" s="15">
        <v>10</v>
      </c>
      <c r="C39" s="8"/>
      <c r="D39" s="8"/>
      <c r="E39" s="8"/>
      <c r="F39" s="8"/>
      <c r="G39" s="9"/>
      <c r="H39" s="8"/>
      <c r="I39" s="30"/>
      <c r="J39" s="8"/>
      <c r="L39" s="29" t="e">
        <f>#REF!*#REF!</f>
        <v>#REF!</v>
      </c>
    </row>
    <row r="40" spans="1:12">
      <c r="A40" s="48"/>
      <c r="B40" s="15">
        <v>11</v>
      </c>
      <c r="C40" s="5"/>
      <c r="D40" s="5"/>
      <c r="E40" s="5"/>
      <c r="F40" s="5"/>
      <c r="G40" s="6"/>
      <c r="H40" s="5"/>
      <c r="I40" s="28"/>
      <c r="J40" s="5"/>
      <c r="L40" s="29">
        <f>I33*G33</f>
        <v>12971.000000000002</v>
      </c>
    </row>
    <row r="41" spans="1:12">
      <c r="A41" s="48"/>
      <c r="B41" s="15">
        <v>12</v>
      </c>
      <c r="C41" s="8"/>
      <c r="D41" s="8"/>
      <c r="E41" s="8"/>
      <c r="F41" s="8"/>
      <c r="G41" s="9"/>
      <c r="H41" s="8"/>
      <c r="I41" s="30"/>
      <c r="J41" s="8"/>
      <c r="L41" s="29" t="e">
        <f>#REF!*#REF!</f>
        <v>#REF!</v>
      </c>
    </row>
    <row r="42" spans="1:12">
      <c r="A42" s="48"/>
      <c r="B42" s="15">
        <v>13</v>
      </c>
      <c r="C42" s="11"/>
      <c r="D42" s="11"/>
      <c r="E42" s="11"/>
      <c r="F42" s="11"/>
      <c r="G42" s="11"/>
      <c r="H42" s="11"/>
      <c r="I42" s="11"/>
      <c r="J42" s="11"/>
      <c r="L42" s="29">
        <f>I38*G38</f>
        <v>0</v>
      </c>
    </row>
    <row r="43" spans="1:12">
      <c r="A43" s="48"/>
      <c r="B43" s="15">
        <v>14</v>
      </c>
      <c r="C43" s="11"/>
      <c r="D43" s="11"/>
      <c r="E43" s="11"/>
      <c r="F43" s="11"/>
      <c r="G43" s="11"/>
      <c r="H43" s="11"/>
      <c r="I43" s="11"/>
      <c r="J43" s="11"/>
      <c r="L43" s="29">
        <f>I40*G40</f>
        <v>0</v>
      </c>
    </row>
    <row r="44" spans="1:12">
      <c r="A44" s="48"/>
      <c r="B44" s="15">
        <v>15</v>
      </c>
      <c r="C44" s="8"/>
      <c r="D44" s="8"/>
      <c r="E44" s="8"/>
      <c r="F44" s="8"/>
      <c r="G44" s="9"/>
      <c r="H44" s="8"/>
      <c r="I44" s="30"/>
      <c r="J44" s="8"/>
      <c r="L44" s="29">
        <f t="shared" si="0"/>
        <v>0</v>
      </c>
    </row>
    <row r="45" spans="1:12">
      <c r="A45" s="48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0"/>
        <v>0</v>
      </c>
    </row>
    <row r="46" spans="1:12">
      <c r="A46" s="48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0"/>
        <v>0</v>
      </c>
    </row>
    <row r="47" spans="1:12">
      <c r="A47" s="48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0"/>
        <v>0</v>
      </c>
    </row>
    <row r="48" spans="1:12">
      <c r="A48" s="48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0"/>
        <v>0</v>
      </c>
    </row>
    <row r="49" spans="1:12">
      <c r="A49" s="45" t="s">
        <v>64</v>
      </c>
      <c r="B49" s="15">
        <v>1</v>
      </c>
      <c r="C49" s="4"/>
      <c r="D49" s="4"/>
      <c r="E49" s="11"/>
      <c r="F49" s="4"/>
      <c r="G49" s="21"/>
      <c r="H49" s="4"/>
      <c r="I49" s="35"/>
      <c r="J49" s="4"/>
      <c r="L49" s="29">
        <f t="shared" si="0"/>
        <v>0</v>
      </c>
    </row>
    <row r="50" spans="1:12">
      <c r="A50" s="45"/>
      <c r="B50" s="15">
        <v>2</v>
      </c>
      <c r="C50" s="4"/>
      <c r="D50" s="4"/>
      <c r="E50" s="11"/>
      <c r="F50" s="4"/>
      <c r="G50" s="21"/>
      <c r="H50" s="4"/>
      <c r="I50" s="35"/>
      <c r="J50" s="4"/>
      <c r="L50" s="29">
        <f t="shared" si="0"/>
        <v>0</v>
      </c>
    </row>
    <row r="51" spans="1:12">
      <c r="A51" s="45"/>
      <c r="B51" s="15">
        <v>3</v>
      </c>
      <c r="C51" s="4"/>
      <c r="D51" s="4"/>
      <c r="E51" s="11"/>
      <c r="F51" s="4"/>
      <c r="G51" s="21"/>
      <c r="H51" s="4"/>
      <c r="I51" s="35"/>
      <c r="J51" s="4"/>
      <c r="L51" s="29">
        <f t="shared" si="0"/>
        <v>0</v>
      </c>
    </row>
    <row r="52" spans="1:12">
      <c r="A52" s="45"/>
      <c r="B52" s="15">
        <v>4</v>
      </c>
      <c r="C52" s="4"/>
      <c r="D52" s="4"/>
      <c r="E52" s="11"/>
      <c r="F52" s="4"/>
      <c r="G52" s="21"/>
      <c r="H52" s="4"/>
      <c r="I52" s="35"/>
      <c r="J52" s="4"/>
      <c r="L52" s="29">
        <f t="shared" si="0"/>
        <v>0</v>
      </c>
    </row>
    <row r="53" spans="1:12" ht="15.75" thickBot="1">
      <c r="A53" s="45"/>
      <c r="B53" s="22">
        <v>5</v>
      </c>
      <c r="C53" s="22"/>
      <c r="D53" s="22"/>
      <c r="E53" s="22"/>
      <c r="F53" s="22"/>
      <c r="G53" s="23"/>
      <c r="H53" s="22"/>
      <c r="I53" s="36"/>
      <c r="J53" s="22"/>
      <c r="L53" s="29">
        <f t="shared" si="0"/>
        <v>0</v>
      </c>
    </row>
    <row r="54" spans="1:12">
      <c r="A54" s="52" t="s">
        <v>40</v>
      </c>
      <c r="B54" s="53"/>
      <c r="C54" s="53"/>
      <c r="D54" s="53"/>
      <c r="E54" s="53"/>
      <c r="F54" s="53"/>
      <c r="G54" s="53"/>
      <c r="H54" s="53"/>
      <c r="I54" s="53"/>
      <c r="J54" s="54"/>
    </row>
    <row r="55" spans="1:12">
      <c r="A55" s="55"/>
      <c r="B55" s="56"/>
      <c r="C55" s="56"/>
      <c r="D55" s="56"/>
      <c r="E55" s="56"/>
      <c r="F55" s="56"/>
      <c r="G55" s="56"/>
      <c r="H55" s="56"/>
      <c r="I55" s="56"/>
      <c r="J55" s="57"/>
    </row>
    <row r="56" spans="1:12">
      <c r="A56" s="50" t="s">
        <v>41</v>
      </c>
      <c r="B56" s="50"/>
      <c r="C56" s="50"/>
      <c r="D56" s="50"/>
      <c r="E56" s="50"/>
      <c r="F56" s="50"/>
      <c r="G56" s="50"/>
      <c r="H56" s="50"/>
      <c r="I56" s="50"/>
      <c r="J56" s="50"/>
    </row>
    <row r="57" spans="1:12">
      <c r="A57" s="51"/>
      <c r="B57" s="51"/>
      <c r="C57" s="51"/>
      <c r="D57" s="51"/>
      <c r="E57" s="51"/>
      <c r="F57" s="51"/>
      <c r="G57" s="51"/>
      <c r="H57" s="51"/>
      <c r="I57" s="51"/>
      <c r="J57" s="51"/>
    </row>
    <row r="58" spans="1:12">
      <c r="A58" s="51"/>
      <c r="B58" s="51"/>
      <c r="C58" s="51"/>
      <c r="D58" s="51"/>
      <c r="E58" s="51"/>
      <c r="F58" s="51"/>
      <c r="G58" s="51"/>
      <c r="H58" s="51"/>
      <c r="I58" s="51"/>
      <c r="J58" s="51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8">
    <mergeCell ref="A54:J55"/>
    <mergeCell ref="A56:J58"/>
    <mergeCell ref="A1:J1"/>
    <mergeCell ref="A2:J2"/>
    <mergeCell ref="A6:A23"/>
    <mergeCell ref="A24:A29"/>
    <mergeCell ref="A30:A48"/>
    <mergeCell ref="A49:A53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tabSelected="1" workbookViewId="0">
      <selection activeCell="M17" sqref="M17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4" width="9" style="1" hidden="1" customWidth="1"/>
    <col min="15" max="16384" width="9" style="1"/>
  </cols>
  <sheetData>
    <row r="1" spans="1:14" ht="18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25"/>
      <c r="L1" s="25"/>
      <c r="M1" s="25"/>
    </row>
    <row r="2" spans="1:14" ht="18.7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26"/>
      <c r="L2" s="26"/>
      <c r="M2" s="26"/>
    </row>
    <row r="3" spans="1:14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8.75">
      <c r="A4" s="2"/>
      <c r="B4" s="2"/>
      <c r="C4" s="2"/>
      <c r="D4" s="2"/>
      <c r="E4" s="2"/>
      <c r="F4" s="2"/>
      <c r="G4" s="2"/>
      <c r="H4" s="2"/>
      <c r="I4" s="27" t="s">
        <v>66</v>
      </c>
      <c r="J4" s="2"/>
      <c r="K4" s="2"/>
      <c r="L4" s="2"/>
      <c r="M4" s="2"/>
    </row>
    <row r="5" spans="1:14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4">
      <c r="A6" s="58" t="s">
        <v>13</v>
      </c>
      <c r="B6" s="4">
        <v>1</v>
      </c>
      <c r="C6" s="5" t="s">
        <v>14</v>
      </c>
      <c r="D6" s="5"/>
      <c r="E6" s="5">
        <v>20240301004</v>
      </c>
      <c r="F6" s="5" t="s">
        <v>15</v>
      </c>
      <c r="G6" s="6">
        <v>1.59</v>
      </c>
      <c r="H6" s="5" t="s">
        <v>16</v>
      </c>
      <c r="I6" s="28">
        <f>114000-$N$6-25030-28190-24763-26120</f>
        <v>9797</v>
      </c>
      <c r="J6" s="5" t="s">
        <v>17</v>
      </c>
      <c r="L6" s="29" t="e">
        <f>#REF!*#REF!</f>
        <v>#REF!</v>
      </c>
      <c r="N6" s="1">
        <v>100</v>
      </c>
    </row>
    <row r="7" spans="1:14">
      <c r="A7" s="48"/>
      <c r="B7" s="4">
        <v>2</v>
      </c>
      <c r="C7" s="5" t="s">
        <v>14</v>
      </c>
      <c r="D7" s="5"/>
      <c r="E7" s="5">
        <v>20240318001</v>
      </c>
      <c r="F7" s="5" t="s">
        <v>15</v>
      </c>
      <c r="G7" s="6">
        <v>1.59</v>
      </c>
      <c r="H7" s="5" t="s">
        <v>16</v>
      </c>
      <c r="I7" s="28">
        <f>110000-$N$6</f>
        <v>109900</v>
      </c>
      <c r="J7" s="5" t="s">
        <v>17</v>
      </c>
      <c r="L7" s="29" t="e">
        <f>#REF!*#REF!</f>
        <v>#REF!</v>
      </c>
    </row>
    <row r="8" spans="1:14">
      <c r="A8" s="48"/>
      <c r="B8" s="4">
        <v>3</v>
      </c>
      <c r="C8" s="7" t="s">
        <v>18</v>
      </c>
      <c r="D8" s="8"/>
      <c r="E8" s="8">
        <v>20240124006</v>
      </c>
      <c r="F8" s="8" t="s">
        <v>19</v>
      </c>
      <c r="G8" s="9">
        <v>4.55</v>
      </c>
      <c r="H8" s="8" t="s">
        <v>21</v>
      </c>
      <c r="I8" s="30">
        <f>5000-254-2950-$N$6</f>
        <v>1696</v>
      </c>
      <c r="J8" s="8" t="s">
        <v>17</v>
      </c>
      <c r="L8" s="29">
        <f>I6*G6</f>
        <v>15577.230000000001</v>
      </c>
    </row>
    <row r="9" spans="1:14">
      <c r="A9" s="48"/>
      <c r="B9" s="4">
        <v>4</v>
      </c>
      <c r="C9" s="7" t="s">
        <v>18</v>
      </c>
      <c r="D9" s="5"/>
      <c r="E9" s="5">
        <v>20240207006</v>
      </c>
      <c r="F9" s="8" t="s">
        <v>19</v>
      </c>
      <c r="G9" s="9">
        <v>1.82</v>
      </c>
      <c r="H9" s="5" t="s">
        <v>20</v>
      </c>
      <c r="I9" s="28">
        <f>20200-338-15655-$N$6</f>
        <v>4107</v>
      </c>
      <c r="J9" s="8" t="s">
        <v>17</v>
      </c>
      <c r="L9" s="29" t="e">
        <f>#REF!*#REF!</f>
        <v>#REF!</v>
      </c>
    </row>
    <row r="10" spans="1:14">
      <c r="A10" s="48"/>
      <c r="B10" s="4">
        <v>5</v>
      </c>
      <c r="C10" s="10" t="s">
        <v>18</v>
      </c>
      <c r="D10" s="5"/>
      <c r="E10" s="5">
        <v>20240207007</v>
      </c>
      <c r="F10" s="5" t="s">
        <v>19</v>
      </c>
      <c r="G10" s="6">
        <v>3.03</v>
      </c>
      <c r="H10" s="5" t="s">
        <v>28</v>
      </c>
      <c r="I10" s="28">
        <f>11700-$N$6-7705</f>
        <v>3895</v>
      </c>
      <c r="J10" s="8" t="s">
        <v>17</v>
      </c>
      <c r="L10" s="29" t="e">
        <f>#REF!*#REF!</f>
        <v>#REF!</v>
      </c>
    </row>
    <row r="11" spans="1:14">
      <c r="A11" s="48"/>
      <c r="B11" s="4">
        <v>6</v>
      </c>
      <c r="C11" s="7" t="s">
        <v>18</v>
      </c>
      <c r="D11" s="8"/>
      <c r="E11" s="8">
        <v>20240207008</v>
      </c>
      <c r="F11" s="8" t="s">
        <v>19</v>
      </c>
      <c r="G11" s="9">
        <v>4.55</v>
      </c>
      <c r="H11" s="8" t="s">
        <v>21</v>
      </c>
      <c r="I11" s="30">
        <f>1600-$N$6</f>
        <v>1500</v>
      </c>
      <c r="J11" s="8" t="s">
        <v>17</v>
      </c>
      <c r="L11" s="29" t="e">
        <f>#REF!*#REF!</f>
        <v>#REF!</v>
      </c>
    </row>
    <row r="12" spans="1:14">
      <c r="A12" s="48"/>
      <c r="B12" s="4">
        <v>7</v>
      </c>
      <c r="C12" s="7" t="s">
        <v>18</v>
      </c>
      <c r="D12" s="5"/>
      <c r="E12" s="5">
        <v>20240312052</v>
      </c>
      <c r="F12" s="8" t="s">
        <v>19</v>
      </c>
      <c r="G12" s="9">
        <v>1.82</v>
      </c>
      <c r="H12" s="5" t="s">
        <v>20</v>
      </c>
      <c r="I12" s="28">
        <f>24050-$N$6</f>
        <v>23950</v>
      </c>
      <c r="J12" s="8" t="s">
        <v>17</v>
      </c>
      <c r="L12" s="29">
        <f>I7*G7</f>
        <v>174741</v>
      </c>
    </row>
    <row r="13" spans="1:14">
      <c r="A13" s="48"/>
      <c r="B13" s="4">
        <v>8</v>
      </c>
      <c r="C13" s="10" t="s">
        <v>18</v>
      </c>
      <c r="D13" s="5"/>
      <c r="E13" s="5">
        <v>20240312053</v>
      </c>
      <c r="F13" s="5" t="s">
        <v>19</v>
      </c>
      <c r="G13" s="6">
        <v>3.03</v>
      </c>
      <c r="H13" s="5" t="s">
        <v>28</v>
      </c>
      <c r="I13" s="28">
        <f>6600-$N$6</f>
        <v>6500</v>
      </c>
      <c r="J13" s="8" t="s">
        <v>17</v>
      </c>
      <c r="L13" s="29" t="e">
        <f>#REF!*#REF!</f>
        <v>#REF!</v>
      </c>
    </row>
    <row r="14" spans="1:14">
      <c r="A14" s="48"/>
      <c r="B14" s="4">
        <v>9</v>
      </c>
      <c r="C14" s="7" t="s">
        <v>18</v>
      </c>
      <c r="D14" s="8"/>
      <c r="E14" s="8">
        <v>20240312054</v>
      </c>
      <c r="F14" s="8" t="s">
        <v>19</v>
      </c>
      <c r="G14" s="9">
        <v>4.55</v>
      </c>
      <c r="H14" s="8" t="s">
        <v>21</v>
      </c>
      <c r="I14" s="30">
        <f>1100-$N$6</f>
        <v>1000</v>
      </c>
      <c r="J14" s="8" t="s">
        <v>17</v>
      </c>
      <c r="L14" s="29" t="e">
        <f>#REF!*#REF!</f>
        <v>#REF!</v>
      </c>
    </row>
    <row r="15" spans="1:14">
      <c r="A15" s="48"/>
      <c r="B15" s="4">
        <v>10</v>
      </c>
      <c r="C15" s="7" t="s">
        <v>18</v>
      </c>
      <c r="D15" s="8"/>
      <c r="E15" s="8">
        <v>20240312055</v>
      </c>
      <c r="F15" s="8" t="s">
        <v>35</v>
      </c>
      <c r="G15" s="9">
        <v>0.91500000000000004</v>
      </c>
      <c r="H15" s="8" t="s">
        <v>55</v>
      </c>
      <c r="I15" s="30">
        <f>21000-$N$6</f>
        <v>20900</v>
      </c>
      <c r="J15" s="8" t="s">
        <v>17</v>
      </c>
      <c r="L15" s="29" t="e">
        <f>#REF!*#REF!</f>
        <v>#REF!</v>
      </c>
    </row>
    <row r="16" spans="1:14">
      <c r="A16" s="48"/>
      <c r="B16" s="4">
        <v>11</v>
      </c>
      <c r="C16" s="7"/>
      <c r="D16" s="8"/>
      <c r="E16" s="8">
        <v>20240103033</v>
      </c>
      <c r="F16" s="8" t="s">
        <v>22</v>
      </c>
      <c r="G16" s="6">
        <v>1.4750000000000001</v>
      </c>
      <c r="H16" s="8" t="s">
        <v>23</v>
      </c>
      <c r="I16" s="30">
        <f>5000-$N$6</f>
        <v>4900</v>
      </c>
      <c r="J16" s="8" t="s">
        <v>17</v>
      </c>
      <c r="L16" s="29">
        <f>I8*G8</f>
        <v>7716.7999999999993</v>
      </c>
    </row>
    <row r="17" spans="1:12">
      <c r="A17" s="48"/>
      <c r="B17" s="4">
        <v>12</v>
      </c>
      <c r="C17" s="7"/>
      <c r="D17" s="8"/>
      <c r="E17" s="8">
        <v>20240217007</v>
      </c>
      <c r="F17" s="8" t="s">
        <v>22</v>
      </c>
      <c r="G17" s="9">
        <v>1.4750000000000001</v>
      </c>
      <c r="H17" s="8" t="s">
        <v>23</v>
      </c>
      <c r="I17" s="30">
        <f>10000-$N$6</f>
        <v>9900</v>
      </c>
      <c r="J17" s="8" t="s">
        <v>17</v>
      </c>
      <c r="L17" s="29">
        <f>I9*G9</f>
        <v>7474.7400000000007</v>
      </c>
    </row>
    <row r="18" spans="1:12">
      <c r="A18" s="48"/>
      <c r="B18" s="4">
        <v>13</v>
      </c>
      <c r="C18" s="5" t="s">
        <v>14</v>
      </c>
      <c r="D18" s="5"/>
      <c r="E18" s="5">
        <v>20240322001</v>
      </c>
      <c r="F18" s="5" t="s">
        <v>15</v>
      </c>
      <c r="G18" s="6">
        <v>1.59</v>
      </c>
      <c r="H18" s="5" t="s">
        <v>16</v>
      </c>
      <c r="I18" s="28">
        <f>100000-$N$6</f>
        <v>99900</v>
      </c>
      <c r="J18" s="5" t="s">
        <v>17</v>
      </c>
      <c r="L18" s="29">
        <f>I10*G10</f>
        <v>11801.849999999999</v>
      </c>
    </row>
    <row r="19" spans="1:12">
      <c r="A19" s="48"/>
      <c r="B19" s="4">
        <v>14</v>
      </c>
      <c r="C19" s="11"/>
      <c r="D19" s="11"/>
      <c r="E19" s="11"/>
      <c r="F19" s="11"/>
      <c r="G19" s="11"/>
      <c r="H19" s="11"/>
      <c r="I19" s="11"/>
      <c r="J19" s="11"/>
      <c r="L19" s="29">
        <f>I11*G11</f>
        <v>6825</v>
      </c>
    </row>
    <row r="20" spans="1:12">
      <c r="A20" s="48"/>
      <c r="B20" s="4">
        <v>15</v>
      </c>
      <c r="C20" s="11"/>
      <c r="D20" s="11"/>
      <c r="E20" s="11"/>
      <c r="F20" s="11"/>
      <c r="G20" s="11"/>
      <c r="H20" s="11"/>
      <c r="I20" s="11"/>
      <c r="J20" s="11"/>
      <c r="L20" s="29" t="e">
        <f>#REF!*#REF!</f>
        <v>#REF!</v>
      </c>
    </row>
    <row r="21" spans="1:12">
      <c r="A21" s="48"/>
      <c r="B21" s="4">
        <v>16</v>
      </c>
      <c r="C21" s="11"/>
      <c r="D21" s="11"/>
      <c r="E21" s="11"/>
      <c r="F21" s="11"/>
      <c r="G21" s="11"/>
      <c r="H21" s="11"/>
      <c r="I21" s="11"/>
      <c r="J21" s="11"/>
      <c r="L21" s="29" t="e">
        <f>#REF!*#REF!</f>
        <v>#REF!</v>
      </c>
    </row>
    <row r="22" spans="1:12">
      <c r="A22" s="48"/>
      <c r="B22" s="4">
        <v>17</v>
      </c>
      <c r="C22" s="11"/>
      <c r="D22" s="11"/>
      <c r="E22" s="11"/>
      <c r="F22" s="11"/>
      <c r="G22" s="11"/>
      <c r="H22" s="11"/>
      <c r="I22" s="11"/>
      <c r="J22" s="11"/>
      <c r="L22" s="29">
        <f>I15*G15</f>
        <v>19123.5</v>
      </c>
    </row>
    <row r="23" spans="1:12">
      <c r="A23" s="48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ref="L23:L53" si="0">I23*G23</f>
        <v>0</v>
      </c>
    </row>
    <row r="24" spans="1:12">
      <c r="A24" s="45" t="s">
        <v>63</v>
      </c>
      <c r="B24" s="4">
        <v>1</v>
      </c>
      <c r="C24" s="5" t="s">
        <v>14</v>
      </c>
      <c r="D24" s="5"/>
      <c r="E24" s="5">
        <v>20240301002</v>
      </c>
      <c r="F24" s="5" t="s">
        <v>24</v>
      </c>
      <c r="G24" s="6">
        <v>1.2749999999999999</v>
      </c>
      <c r="H24" s="5" t="s">
        <v>25</v>
      </c>
      <c r="I24" s="28">
        <f>130000-17004-18950-$N$6-27331-13804</f>
        <v>52811</v>
      </c>
      <c r="J24" s="8" t="s">
        <v>17</v>
      </c>
      <c r="L24" s="29">
        <f t="shared" si="0"/>
        <v>67334.024999999994</v>
      </c>
    </row>
    <row r="25" spans="1:12">
      <c r="A25" s="45"/>
      <c r="B25" s="4">
        <v>2</v>
      </c>
      <c r="C25" s="5" t="s">
        <v>14</v>
      </c>
      <c r="D25" s="5"/>
      <c r="E25" s="5">
        <v>20240301003</v>
      </c>
      <c r="F25" s="5" t="s">
        <v>24</v>
      </c>
      <c r="G25" s="6">
        <v>1.2749999999999999</v>
      </c>
      <c r="H25" s="5" t="s">
        <v>25</v>
      </c>
      <c r="I25" s="28">
        <f>90000-$N$6</f>
        <v>89900</v>
      </c>
      <c r="J25" s="8" t="s">
        <v>17</v>
      </c>
      <c r="L25" s="29">
        <f t="shared" si="0"/>
        <v>114622.49999999999</v>
      </c>
    </row>
    <row r="26" spans="1:12">
      <c r="A26" s="45"/>
      <c r="B26" s="4">
        <v>3</v>
      </c>
      <c r="C26" s="5" t="s">
        <v>14</v>
      </c>
      <c r="D26" s="8"/>
      <c r="E26" s="8">
        <v>20240122001</v>
      </c>
      <c r="F26" s="8" t="s">
        <v>26</v>
      </c>
      <c r="G26" s="6">
        <v>1.59</v>
      </c>
      <c r="H26" s="8" t="s">
        <v>27</v>
      </c>
      <c r="I26" s="30">
        <f>75000-2248-8437-16880-23000-13607-5450-$N$6</f>
        <v>5278</v>
      </c>
      <c r="J26" s="8" t="s">
        <v>17</v>
      </c>
      <c r="L26" s="29">
        <f t="shared" si="0"/>
        <v>8392.02</v>
      </c>
    </row>
    <row r="27" spans="1:12">
      <c r="A27" s="45"/>
      <c r="B27" s="4">
        <v>4</v>
      </c>
      <c r="C27" s="5" t="s">
        <v>14</v>
      </c>
      <c r="D27" s="8"/>
      <c r="E27" s="8">
        <v>20240206022</v>
      </c>
      <c r="F27" s="8" t="s">
        <v>26</v>
      </c>
      <c r="G27" s="6">
        <v>1.59</v>
      </c>
      <c r="H27" s="8" t="s">
        <v>27</v>
      </c>
      <c r="I27" s="30">
        <f>30000-$N$6</f>
        <v>29900</v>
      </c>
      <c r="J27" s="8" t="s">
        <v>17</v>
      </c>
      <c r="L27" s="29">
        <f t="shared" si="0"/>
        <v>47541</v>
      </c>
    </row>
    <row r="28" spans="1:12">
      <c r="A28" s="45"/>
      <c r="B28" s="4">
        <v>5</v>
      </c>
      <c r="C28" s="8"/>
      <c r="D28" s="8"/>
      <c r="E28" s="8"/>
      <c r="F28" s="8"/>
      <c r="G28" s="9"/>
      <c r="H28" s="8"/>
      <c r="I28" s="30"/>
      <c r="J28" s="8"/>
      <c r="L28" s="29">
        <f t="shared" si="0"/>
        <v>0</v>
      </c>
    </row>
    <row r="29" spans="1:12" ht="15.75" thickBot="1">
      <c r="A29" s="45"/>
      <c r="B29" s="4">
        <v>6</v>
      </c>
      <c r="C29" s="13"/>
      <c r="D29" s="13"/>
      <c r="E29" s="13"/>
      <c r="F29" s="13"/>
      <c r="G29" s="14"/>
      <c r="H29" s="13"/>
      <c r="I29" s="31"/>
      <c r="J29" s="13"/>
      <c r="L29" s="29">
        <f t="shared" si="0"/>
        <v>0</v>
      </c>
    </row>
    <row r="30" spans="1:12">
      <c r="A30" s="48" t="s">
        <v>30</v>
      </c>
      <c r="B30" s="15">
        <v>1</v>
      </c>
      <c r="C30" s="8" t="s">
        <v>14</v>
      </c>
      <c r="D30" s="16"/>
      <c r="E30" s="16">
        <v>20240207011</v>
      </c>
      <c r="F30" s="8" t="s">
        <v>31</v>
      </c>
      <c r="G30" s="9">
        <v>1.56</v>
      </c>
      <c r="H30" s="8" t="s">
        <v>32</v>
      </c>
      <c r="I30" s="32">
        <f>15000-3668-$N$6</f>
        <v>11232</v>
      </c>
      <c r="J30" s="8" t="s">
        <v>17</v>
      </c>
      <c r="L30" s="29" t="e">
        <f>#REF!*#REF!</f>
        <v>#REF!</v>
      </c>
    </row>
    <row r="31" spans="1:12">
      <c r="A31" s="48"/>
      <c r="B31" s="15">
        <v>2</v>
      </c>
      <c r="C31" s="8" t="s">
        <v>14</v>
      </c>
      <c r="D31" s="16"/>
      <c r="E31" s="5">
        <v>20240301006</v>
      </c>
      <c r="F31" s="8" t="s">
        <v>31</v>
      </c>
      <c r="G31" s="9">
        <v>1.56</v>
      </c>
      <c r="H31" s="8" t="s">
        <v>32</v>
      </c>
      <c r="I31" s="32">
        <f>30000-$N$6</f>
        <v>29900</v>
      </c>
      <c r="J31" s="8" t="s">
        <v>17</v>
      </c>
      <c r="L31" s="29" t="e">
        <f>#REF!*#REF!</f>
        <v>#REF!</v>
      </c>
    </row>
    <row r="32" spans="1:12">
      <c r="A32" s="48"/>
      <c r="B32" s="15">
        <v>3</v>
      </c>
      <c r="C32" s="8" t="s">
        <v>14</v>
      </c>
      <c r="D32" s="16"/>
      <c r="E32" s="5">
        <v>20240301007</v>
      </c>
      <c r="F32" s="8" t="s">
        <v>31</v>
      </c>
      <c r="G32" s="9">
        <v>1.56</v>
      </c>
      <c r="H32" s="8" t="s">
        <v>32</v>
      </c>
      <c r="I32" s="32">
        <f>25000-$N$6</f>
        <v>24900</v>
      </c>
      <c r="J32" s="8" t="s">
        <v>17</v>
      </c>
      <c r="L32" s="29">
        <f>I30*G30</f>
        <v>17521.920000000002</v>
      </c>
    </row>
    <row r="33" spans="1:12">
      <c r="A33" s="48"/>
      <c r="B33" s="15">
        <v>4</v>
      </c>
      <c r="C33" s="5" t="s">
        <v>14</v>
      </c>
      <c r="D33" s="17"/>
      <c r="E33" s="5">
        <v>20240301008</v>
      </c>
      <c r="F33" s="5" t="s">
        <v>50</v>
      </c>
      <c r="G33" s="6">
        <v>1.0900000000000001</v>
      </c>
      <c r="H33" s="5" t="s">
        <v>51</v>
      </c>
      <c r="I33" s="33">
        <f>12000-$N$6</f>
        <v>11900</v>
      </c>
      <c r="J33" s="5" t="s">
        <v>17</v>
      </c>
      <c r="L33" s="29" t="e">
        <f>#REF!*#REF!</f>
        <v>#REF!</v>
      </c>
    </row>
    <row r="34" spans="1:12">
      <c r="A34" s="48"/>
      <c r="B34" s="15">
        <v>5</v>
      </c>
      <c r="C34" s="8"/>
      <c r="D34" s="8"/>
      <c r="E34" s="8">
        <v>20240304012</v>
      </c>
      <c r="F34" s="8" t="s">
        <v>33</v>
      </c>
      <c r="G34" s="9">
        <v>1.5549999999999999</v>
      </c>
      <c r="H34" s="8" t="s">
        <v>34</v>
      </c>
      <c r="I34" s="30">
        <f>100000-$N$6-13502-27854-15300</f>
        <v>43244</v>
      </c>
      <c r="J34" s="8" t="s">
        <v>17</v>
      </c>
      <c r="L34" s="29" t="e">
        <f>#REF!*#REF!</f>
        <v>#REF!</v>
      </c>
    </row>
    <row r="35" spans="1:12">
      <c r="A35" s="48"/>
      <c r="B35" s="15">
        <v>6</v>
      </c>
      <c r="C35" s="5"/>
      <c r="D35" s="5"/>
      <c r="E35" s="5">
        <v>20240301005</v>
      </c>
      <c r="F35" s="5" t="s">
        <v>38</v>
      </c>
      <c r="G35" s="6">
        <v>1.5249999999999999</v>
      </c>
      <c r="H35" s="5" t="s">
        <v>39</v>
      </c>
      <c r="I35" s="28">
        <f>66000-2250-$N$6</f>
        <v>63650</v>
      </c>
      <c r="J35" s="5" t="s">
        <v>17</v>
      </c>
      <c r="L35" s="29" t="e">
        <f>#REF!*#REF!</f>
        <v>#REF!</v>
      </c>
    </row>
    <row r="36" spans="1:12">
      <c r="A36" s="48"/>
      <c r="B36" s="15">
        <v>7</v>
      </c>
      <c r="C36" s="8"/>
      <c r="D36" s="8"/>
      <c r="E36" s="8">
        <v>20240313003</v>
      </c>
      <c r="F36" s="8" t="s">
        <v>33</v>
      </c>
      <c r="G36" s="9">
        <v>1.5549999999999999</v>
      </c>
      <c r="H36" s="8" t="s">
        <v>34</v>
      </c>
      <c r="I36" s="30">
        <f>150000-$N$6</f>
        <v>149900</v>
      </c>
      <c r="J36" s="8" t="s">
        <v>17</v>
      </c>
      <c r="L36" s="29" t="e">
        <f>#REF!*#REF!</f>
        <v>#REF!</v>
      </c>
    </row>
    <row r="37" spans="1:12">
      <c r="A37" s="48"/>
      <c r="B37" s="15">
        <v>8</v>
      </c>
      <c r="C37" s="7" t="s">
        <v>18</v>
      </c>
      <c r="D37" s="8"/>
      <c r="E37" s="8">
        <v>20240217008</v>
      </c>
      <c r="F37" s="8" t="s">
        <v>19</v>
      </c>
      <c r="G37" s="9">
        <v>1.82</v>
      </c>
      <c r="H37" s="8" t="s">
        <v>29</v>
      </c>
      <c r="I37" s="30">
        <f>10000-9348-$N$6</f>
        <v>552</v>
      </c>
      <c r="J37" s="8" t="s">
        <v>17</v>
      </c>
      <c r="L37" s="29">
        <f>I31*G31</f>
        <v>46644</v>
      </c>
    </row>
    <row r="38" spans="1:12">
      <c r="A38" s="48"/>
      <c r="B38" s="15">
        <v>9</v>
      </c>
      <c r="C38" s="5"/>
      <c r="D38" s="17"/>
      <c r="E38" s="5"/>
      <c r="F38" s="5"/>
      <c r="G38" s="6"/>
      <c r="H38" s="5"/>
      <c r="I38" s="33"/>
      <c r="J38" s="5"/>
      <c r="L38" s="29">
        <f>I32*G32</f>
        <v>38844</v>
      </c>
    </row>
    <row r="39" spans="1:12">
      <c r="A39" s="48"/>
      <c r="B39" s="15">
        <v>10</v>
      </c>
      <c r="C39" s="8"/>
      <c r="D39" s="8"/>
      <c r="E39" s="8"/>
      <c r="F39" s="8"/>
      <c r="G39" s="9"/>
      <c r="H39" s="8"/>
      <c r="I39" s="30"/>
      <c r="J39" s="8"/>
      <c r="L39" s="29" t="e">
        <f>#REF!*#REF!</f>
        <v>#REF!</v>
      </c>
    </row>
    <row r="40" spans="1:12">
      <c r="A40" s="48"/>
      <c r="B40" s="15">
        <v>11</v>
      </c>
      <c r="C40" s="5"/>
      <c r="D40" s="5"/>
      <c r="E40" s="5"/>
      <c r="F40" s="5"/>
      <c r="G40" s="6"/>
      <c r="H40" s="5"/>
      <c r="I40" s="28"/>
      <c r="J40" s="5"/>
      <c r="L40" s="29">
        <f>I33*G33</f>
        <v>12971.000000000002</v>
      </c>
    </row>
    <row r="41" spans="1:12">
      <c r="A41" s="48"/>
      <c r="B41" s="15">
        <v>12</v>
      </c>
      <c r="C41" s="8"/>
      <c r="D41" s="8"/>
      <c r="E41" s="8"/>
      <c r="F41" s="8"/>
      <c r="G41" s="9"/>
      <c r="H41" s="8"/>
      <c r="I41" s="30"/>
      <c r="J41" s="8"/>
      <c r="L41" s="29" t="e">
        <f>#REF!*#REF!</f>
        <v>#REF!</v>
      </c>
    </row>
    <row r="42" spans="1:12">
      <c r="A42" s="48"/>
      <c r="B42" s="15">
        <v>13</v>
      </c>
      <c r="C42" s="11"/>
      <c r="D42" s="11"/>
      <c r="E42" s="11"/>
      <c r="F42" s="11"/>
      <c r="G42" s="11"/>
      <c r="H42" s="11"/>
      <c r="I42" s="11"/>
      <c r="J42" s="11"/>
      <c r="L42" s="29">
        <f>I38*G38</f>
        <v>0</v>
      </c>
    </row>
    <row r="43" spans="1:12">
      <c r="A43" s="48"/>
      <c r="B43" s="15">
        <v>14</v>
      </c>
      <c r="C43" s="11"/>
      <c r="D43" s="11"/>
      <c r="E43" s="11"/>
      <c r="F43" s="11"/>
      <c r="G43" s="11"/>
      <c r="H43" s="11"/>
      <c r="I43" s="11"/>
      <c r="J43" s="11"/>
      <c r="L43" s="29">
        <f>I40*G40</f>
        <v>0</v>
      </c>
    </row>
    <row r="44" spans="1:12">
      <c r="A44" s="48"/>
      <c r="B44" s="15">
        <v>15</v>
      </c>
      <c r="C44" s="8"/>
      <c r="D44" s="8"/>
      <c r="E44" s="8"/>
      <c r="F44" s="8"/>
      <c r="G44" s="9"/>
      <c r="H44" s="8"/>
      <c r="I44" s="30"/>
      <c r="J44" s="8"/>
      <c r="L44" s="29">
        <f t="shared" si="0"/>
        <v>0</v>
      </c>
    </row>
    <row r="45" spans="1:12">
      <c r="A45" s="48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0"/>
        <v>0</v>
      </c>
    </row>
    <row r="46" spans="1:12">
      <c r="A46" s="48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0"/>
        <v>0</v>
      </c>
    </row>
    <row r="47" spans="1:12">
      <c r="A47" s="48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0"/>
        <v>0</v>
      </c>
    </row>
    <row r="48" spans="1:12">
      <c r="A48" s="48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0"/>
        <v>0</v>
      </c>
    </row>
    <row r="49" spans="1:12">
      <c r="A49" s="45" t="s">
        <v>64</v>
      </c>
      <c r="B49" s="15">
        <v>1</v>
      </c>
      <c r="C49" s="4"/>
      <c r="D49" s="4"/>
      <c r="E49" s="11"/>
      <c r="F49" s="4"/>
      <c r="G49" s="21"/>
      <c r="H49" s="4"/>
      <c r="I49" s="35"/>
      <c r="J49" s="4"/>
      <c r="L49" s="29">
        <f t="shared" si="0"/>
        <v>0</v>
      </c>
    </row>
    <row r="50" spans="1:12">
      <c r="A50" s="45"/>
      <c r="B50" s="15">
        <v>2</v>
      </c>
      <c r="C50" s="4"/>
      <c r="D50" s="4"/>
      <c r="E50" s="11"/>
      <c r="F50" s="4"/>
      <c r="G50" s="21"/>
      <c r="H50" s="4"/>
      <c r="I50" s="35"/>
      <c r="J50" s="4"/>
      <c r="L50" s="29">
        <f t="shared" si="0"/>
        <v>0</v>
      </c>
    </row>
    <row r="51" spans="1:12">
      <c r="A51" s="45"/>
      <c r="B51" s="15">
        <v>3</v>
      </c>
      <c r="C51" s="4"/>
      <c r="D51" s="4"/>
      <c r="E51" s="11"/>
      <c r="F51" s="4"/>
      <c r="G51" s="21"/>
      <c r="H51" s="4"/>
      <c r="I51" s="35"/>
      <c r="J51" s="4"/>
      <c r="L51" s="29">
        <f t="shared" si="0"/>
        <v>0</v>
      </c>
    </row>
    <row r="52" spans="1:12">
      <c r="A52" s="45"/>
      <c r="B52" s="15">
        <v>4</v>
      </c>
      <c r="C52" s="4"/>
      <c r="D52" s="4"/>
      <c r="E52" s="11"/>
      <c r="F52" s="4"/>
      <c r="G52" s="21"/>
      <c r="H52" s="4"/>
      <c r="I52" s="35"/>
      <c r="J52" s="4"/>
      <c r="L52" s="29">
        <f t="shared" si="0"/>
        <v>0</v>
      </c>
    </row>
    <row r="53" spans="1:12" ht="15.75" thickBot="1">
      <c r="A53" s="45"/>
      <c r="B53" s="22">
        <v>5</v>
      </c>
      <c r="C53" s="22"/>
      <c r="D53" s="22"/>
      <c r="E53" s="22"/>
      <c r="F53" s="22"/>
      <c r="G53" s="23"/>
      <c r="H53" s="22"/>
      <c r="I53" s="36"/>
      <c r="J53" s="22"/>
      <c r="L53" s="29">
        <f t="shared" si="0"/>
        <v>0</v>
      </c>
    </row>
    <row r="54" spans="1:12">
      <c r="A54" s="52" t="s">
        <v>40</v>
      </c>
      <c r="B54" s="53"/>
      <c r="C54" s="53"/>
      <c r="D54" s="53"/>
      <c r="E54" s="53"/>
      <c r="F54" s="53"/>
      <c r="G54" s="53"/>
      <c r="H54" s="53"/>
      <c r="I54" s="53"/>
      <c r="J54" s="54"/>
    </row>
    <row r="55" spans="1:12">
      <c r="A55" s="55"/>
      <c r="B55" s="56"/>
      <c r="C55" s="56"/>
      <c r="D55" s="56"/>
      <c r="E55" s="56"/>
      <c r="F55" s="56"/>
      <c r="G55" s="56"/>
      <c r="H55" s="56"/>
      <c r="I55" s="56"/>
      <c r="J55" s="57"/>
    </row>
    <row r="56" spans="1:12">
      <c r="A56" s="50" t="s">
        <v>41</v>
      </c>
      <c r="B56" s="50"/>
      <c r="C56" s="50"/>
      <c r="D56" s="50"/>
      <c r="E56" s="50"/>
      <c r="F56" s="50"/>
      <c r="G56" s="50"/>
      <c r="H56" s="50"/>
      <c r="I56" s="50"/>
      <c r="J56" s="50"/>
    </row>
    <row r="57" spans="1:12">
      <c r="A57" s="51"/>
      <c r="B57" s="51"/>
      <c r="C57" s="51"/>
      <c r="D57" s="51"/>
      <c r="E57" s="51"/>
      <c r="F57" s="51"/>
      <c r="G57" s="51"/>
      <c r="H57" s="51"/>
      <c r="I57" s="51"/>
      <c r="J57" s="51"/>
    </row>
    <row r="58" spans="1:12">
      <c r="A58" s="51"/>
      <c r="B58" s="51"/>
      <c r="C58" s="51"/>
      <c r="D58" s="51"/>
      <c r="E58" s="51"/>
      <c r="F58" s="51"/>
      <c r="G58" s="51"/>
      <c r="H58" s="51"/>
      <c r="I58" s="51"/>
      <c r="J58" s="51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8">
    <mergeCell ref="A54:J55"/>
    <mergeCell ref="A56:J58"/>
    <mergeCell ref="A1:J1"/>
    <mergeCell ref="A2:J2"/>
    <mergeCell ref="A6:A23"/>
    <mergeCell ref="A24:A29"/>
    <mergeCell ref="A30:A48"/>
    <mergeCell ref="A49:A53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K13" sqref="K13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3" width="9" style="1" hidden="1" customWidth="1"/>
    <col min="14" max="16384" width="9" style="1"/>
  </cols>
  <sheetData>
    <row r="1" spans="1:13" ht="18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25"/>
      <c r="L1" s="25"/>
      <c r="M1" s="25"/>
    </row>
    <row r="2" spans="1:13" ht="18.7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26"/>
      <c r="L2" s="26"/>
      <c r="M2" s="26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7" t="s">
        <v>43</v>
      </c>
      <c r="J4" s="2"/>
      <c r="K4" s="2"/>
      <c r="L4" s="2"/>
      <c r="M4" s="2"/>
    </row>
    <row r="5" spans="1:13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3">
      <c r="A6" s="45" t="s">
        <v>13</v>
      </c>
      <c r="B6" s="4">
        <v>1</v>
      </c>
      <c r="C6" s="18" t="s">
        <v>14</v>
      </c>
      <c r="D6" s="18">
        <v>20231120017</v>
      </c>
      <c r="E6" s="18">
        <v>20231109001</v>
      </c>
      <c r="F6" s="18" t="s">
        <v>15</v>
      </c>
      <c r="G6" s="19">
        <v>1.59</v>
      </c>
      <c r="H6" s="18" t="s">
        <v>16</v>
      </c>
      <c r="I6" s="34">
        <f>95877-10684-18480-19743-11278</f>
        <v>35692</v>
      </c>
      <c r="J6" s="4" t="s">
        <v>17</v>
      </c>
      <c r="L6" s="29">
        <f>I6*G6</f>
        <v>56750.28</v>
      </c>
    </row>
    <row r="7" spans="1:13">
      <c r="A7" s="45"/>
      <c r="B7" s="4">
        <v>2</v>
      </c>
      <c r="C7" s="7" t="s">
        <v>18</v>
      </c>
      <c r="D7" s="5"/>
      <c r="E7" s="5">
        <v>20240103031</v>
      </c>
      <c r="F7" s="8" t="s">
        <v>19</v>
      </c>
      <c r="G7" s="9">
        <v>1.82</v>
      </c>
      <c r="H7" s="5" t="s">
        <v>20</v>
      </c>
      <c r="I7" s="28">
        <f>17395-5050-997-8121</f>
        <v>3227</v>
      </c>
      <c r="J7" s="8" t="s">
        <v>17</v>
      </c>
      <c r="L7" s="29">
        <f t="shared" ref="L7:L53" si="0">I7*G7</f>
        <v>5873.14</v>
      </c>
    </row>
    <row r="8" spans="1:13">
      <c r="A8" s="45"/>
      <c r="B8" s="4">
        <v>3</v>
      </c>
      <c r="C8" s="10" t="s">
        <v>18</v>
      </c>
      <c r="D8" s="5"/>
      <c r="E8" s="5">
        <v>20240103032</v>
      </c>
      <c r="F8" s="5" t="s">
        <v>19</v>
      </c>
      <c r="G8" s="6">
        <v>4.55</v>
      </c>
      <c r="H8" s="5" t="s">
        <v>21</v>
      </c>
      <c r="I8" s="28">
        <f>9617-202-4169</f>
        <v>5246</v>
      </c>
      <c r="J8" s="8" t="s">
        <v>17</v>
      </c>
      <c r="L8" s="29">
        <f t="shared" si="0"/>
        <v>23869.3</v>
      </c>
    </row>
    <row r="9" spans="1:13">
      <c r="A9" s="45"/>
      <c r="B9" s="4">
        <v>4</v>
      </c>
      <c r="C9" s="7"/>
      <c r="D9" s="8"/>
      <c r="E9" s="8">
        <v>20240103033</v>
      </c>
      <c r="F9" s="8" t="s">
        <v>22</v>
      </c>
      <c r="G9" s="6">
        <v>1.4750000000000001</v>
      </c>
      <c r="H9" s="8" t="s">
        <v>23</v>
      </c>
      <c r="I9" s="30">
        <f>5000</f>
        <v>5000</v>
      </c>
      <c r="J9" s="8" t="s">
        <v>17</v>
      </c>
      <c r="L9" s="29">
        <f t="shared" si="0"/>
        <v>7375</v>
      </c>
    </row>
    <row r="10" spans="1:13">
      <c r="A10" s="45"/>
      <c r="B10" s="4">
        <v>5</v>
      </c>
      <c r="C10" s="5" t="s">
        <v>14</v>
      </c>
      <c r="D10" s="5"/>
      <c r="E10" s="5">
        <v>20240122002</v>
      </c>
      <c r="F10" s="5" t="s">
        <v>15</v>
      </c>
      <c r="G10" s="6">
        <v>1.59</v>
      </c>
      <c r="H10" s="5" t="s">
        <v>16</v>
      </c>
      <c r="I10" s="28">
        <f>50000</f>
        <v>50000</v>
      </c>
      <c r="J10" s="8" t="s">
        <v>17</v>
      </c>
      <c r="L10" s="29">
        <f t="shared" si="0"/>
        <v>79500</v>
      </c>
    </row>
    <row r="11" spans="1:13">
      <c r="A11" s="45"/>
      <c r="B11" s="4">
        <v>6</v>
      </c>
      <c r="C11" s="7" t="s">
        <v>18</v>
      </c>
      <c r="D11" s="5"/>
      <c r="E11" s="5">
        <v>20240124002</v>
      </c>
      <c r="F11" s="8" t="s">
        <v>19</v>
      </c>
      <c r="G11" s="9">
        <v>1.82</v>
      </c>
      <c r="H11" s="5" t="s">
        <v>20</v>
      </c>
      <c r="I11" s="28">
        <f>10000</f>
        <v>10000</v>
      </c>
      <c r="J11" s="8" t="s">
        <v>17</v>
      </c>
      <c r="L11" s="29">
        <f t="shared" si="0"/>
        <v>18200</v>
      </c>
    </row>
    <row r="12" spans="1:13">
      <c r="A12" s="45"/>
      <c r="B12" s="4">
        <v>7</v>
      </c>
      <c r="C12" s="10" t="s">
        <v>18</v>
      </c>
      <c r="D12" s="5"/>
      <c r="E12" s="5">
        <v>20240124003</v>
      </c>
      <c r="F12" s="5" t="s">
        <v>19</v>
      </c>
      <c r="G12" s="6">
        <v>3.03</v>
      </c>
      <c r="H12" s="5" t="s">
        <v>28</v>
      </c>
      <c r="I12" s="28">
        <f>5000</f>
        <v>5000</v>
      </c>
      <c r="J12" s="8" t="s">
        <v>17</v>
      </c>
      <c r="L12" s="29">
        <f t="shared" si="0"/>
        <v>15150</v>
      </c>
    </row>
    <row r="13" spans="1:13">
      <c r="A13" s="45"/>
      <c r="B13" s="4">
        <v>8</v>
      </c>
      <c r="C13" s="7" t="s">
        <v>18</v>
      </c>
      <c r="D13" s="8"/>
      <c r="E13" s="8">
        <v>20240124006</v>
      </c>
      <c r="F13" s="8" t="s">
        <v>19</v>
      </c>
      <c r="G13" s="9">
        <v>4.55</v>
      </c>
      <c r="H13" s="8" t="s">
        <v>21</v>
      </c>
      <c r="I13" s="30">
        <f>5000</f>
        <v>5000</v>
      </c>
      <c r="J13" s="8" t="s">
        <v>17</v>
      </c>
      <c r="L13" s="29">
        <f t="shared" si="0"/>
        <v>22750</v>
      </c>
    </row>
    <row r="14" spans="1:13">
      <c r="A14" s="45"/>
      <c r="B14" s="4">
        <v>9</v>
      </c>
      <c r="C14" s="8" t="s">
        <v>14</v>
      </c>
      <c r="D14" s="8"/>
      <c r="E14" s="8">
        <v>20240202002</v>
      </c>
      <c r="F14" s="8" t="s">
        <v>15</v>
      </c>
      <c r="G14" s="9">
        <v>1.59</v>
      </c>
      <c r="H14" s="8" t="s">
        <v>16</v>
      </c>
      <c r="I14" s="30">
        <f>100000</f>
        <v>100000</v>
      </c>
      <c r="J14" s="8" t="s">
        <v>17</v>
      </c>
      <c r="L14" s="29">
        <f t="shared" si="0"/>
        <v>159000</v>
      </c>
    </row>
    <row r="15" spans="1:13">
      <c r="A15" s="45"/>
      <c r="B15" s="4">
        <v>10</v>
      </c>
      <c r="C15" s="5" t="s">
        <v>14</v>
      </c>
      <c r="D15" s="5"/>
      <c r="E15" s="5">
        <v>20240207003</v>
      </c>
      <c r="F15" s="5" t="s">
        <v>15</v>
      </c>
      <c r="G15" s="6">
        <v>1.59</v>
      </c>
      <c r="H15" s="5" t="s">
        <v>16</v>
      </c>
      <c r="I15" s="28">
        <f>12400</f>
        <v>12400</v>
      </c>
      <c r="J15" s="8" t="s">
        <v>17</v>
      </c>
      <c r="L15" s="29">
        <f t="shared" si="0"/>
        <v>19716</v>
      </c>
    </row>
    <row r="16" spans="1:13">
      <c r="A16" s="45"/>
      <c r="B16" s="4">
        <v>11</v>
      </c>
      <c r="C16" s="5" t="s">
        <v>14</v>
      </c>
      <c r="D16" s="5"/>
      <c r="E16" s="5">
        <v>20240207004</v>
      </c>
      <c r="F16" s="5" t="s">
        <v>15</v>
      </c>
      <c r="G16" s="6">
        <v>1.59</v>
      </c>
      <c r="H16" s="5" t="s">
        <v>16</v>
      </c>
      <c r="I16" s="28">
        <f>40600</f>
        <v>40600</v>
      </c>
      <c r="J16" s="8" t="s">
        <v>17</v>
      </c>
      <c r="L16" s="29">
        <f t="shared" si="0"/>
        <v>64554</v>
      </c>
    </row>
    <row r="17" spans="1:12">
      <c r="A17" s="45"/>
      <c r="B17" s="4">
        <v>12</v>
      </c>
      <c r="C17" s="7" t="s">
        <v>18</v>
      </c>
      <c r="D17" s="5"/>
      <c r="E17" s="5">
        <v>20240207006</v>
      </c>
      <c r="F17" s="8" t="s">
        <v>19</v>
      </c>
      <c r="G17" s="9">
        <v>1.82</v>
      </c>
      <c r="H17" s="5" t="s">
        <v>20</v>
      </c>
      <c r="I17" s="28">
        <f>20200</f>
        <v>20200</v>
      </c>
      <c r="J17" s="8" t="s">
        <v>17</v>
      </c>
      <c r="L17" s="29">
        <f t="shared" si="0"/>
        <v>36764</v>
      </c>
    </row>
    <row r="18" spans="1:12">
      <c r="A18" s="45"/>
      <c r="B18" s="4">
        <v>13</v>
      </c>
      <c r="C18" s="10" t="s">
        <v>18</v>
      </c>
      <c r="D18" s="5"/>
      <c r="E18" s="5">
        <v>20240207007</v>
      </c>
      <c r="F18" s="5" t="s">
        <v>19</v>
      </c>
      <c r="G18" s="6">
        <v>3.03</v>
      </c>
      <c r="H18" s="5" t="s">
        <v>28</v>
      </c>
      <c r="I18" s="28">
        <f>11700</f>
        <v>11700</v>
      </c>
      <c r="J18" s="8" t="s">
        <v>17</v>
      </c>
      <c r="L18" s="29">
        <f t="shared" si="0"/>
        <v>35451</v>
      </c>
    </row>
    <row r="19" spans="1:12">
      <c r="A19" s="45"/>
      <c r="B19" s="4">
        <v>14</v>
      </c>
      <c r="C19" s="7" t="s">
        <v>18</v>
      </c>
      <c r="D19" s="8"/>
      <c r="E19" s="8">
        <v>20240207008</v>
      </c>
      <c r="F19" s="8" t="s">
        <v>19</v>
      </c>
      <c r="G19" s="9">
        <v>4.55</v>
      </c>
      <c r="H19" s="8" t="s">
        <v>21</v>
      </c>
      <c r="I19" s="30">
        <f>1600</f>
        <v>1600</v>
      </c>
      <c r="J19" s="8" t="s">
        <v>17</v>
      </c>
      <c r="L19" s="29">
        <f t="shared" si="0"/>
        <v>7280</v>
      </c>
    </row>
    <row r="20" spans="1:12">
      <c r="A20" s="45"/>
      <c r="B20" s="4">
        <v>15</v>
      </c>
      <c r="C20" s="10"/>
      <c r="D20" s="5"/>
      <c r="E20" s="5">
        <v>20240217007</v>
      </c>
      <c r="F20" s="5" t="s">
        <v>22</v>
      </c>
      <c r="G20" s="6">
        <v>1.4750000000000001</v>
      </c>
      <c r="H20" s="5" t="s">
        <v>23</v>
      </c>
      <c r="I20" s="28">
        <v>10000</v>
      </c>
      <c r="J20" s="5" t="s">
        <v>17</v>
      </c>
      <c r="L20" s="29">
        <f t="shared" si="0"/>
        <v>14750</v>
      </c>
    </row>
    <row r="21" spans="1:12">
      <c r="A21" s="45"/>
      <c r="B21" s="4">
        <v>16</v>
      </c>
      <c r="C21" s="12"/>
      <c r="D21" s="12"/>
      <c r="E21" s="12"/>
      <c r="F21" s="12"/>
      <c r="G21" s="12"/>
      <c r="H21" s="12"/>
      <c r="I21" s="12"/>
      <c r="J21" s="12"/>
      <c r="L21" s="29">
        <f t="shared" si="0"/>
        <v>0</v>
      </c>
    </row>
    <row r="22" spans="1:12">
      <c r="A22" s="45"/>
      <c r="B22" s="4">
        <v>17</v>
      </c>
      <c r="C22" s="12"/>
      <c r="D22" s="12"/>
      <c r="E22" s="12"/>
      <c r="F22" s="12"/>
      <c r="G22" s="12"/>
      <c r="H22" s="12"/>
      <c r="I22" s="12"/>
      <c r="J22" s="12"/>
      <c r="L22" s="29">
        <f t="shared" si="0"/>
        <v>0</v>
      </c>
    </row>
    <row r="23" spans="1:12">
      <c r="A23" s="45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si="0"/>
        <v>0</v>
      </c>
    </row>
    <row r="24" spans="1:12">
      <c r="A24" s="45"/>
      <c r="B24" s="4">
        <v>19</v>
      </c>
      <c r="C24" s="12"/>
      <c r="D24" s="12"/>
      <c r="E24" s="12"/>
      <c r="F24" s="12"/>
      <c r="G24" s="12"/>
      <c r="H24" s="12"/>
      <c r="I24" s="12"/>
      <c r="J24" s="12"/>
      <c r="L24" s="29">
        <f t="shared" si="0"/>
        <v>0</v>
      </c>
    </row>
    <row r="25" spans="1:12">
      <c r="A25" s="45"/>
      <c r="B25" s="4">
        <v>20</v>
      </c>
      <c r="C25" s="12"/>
      <c r="D25" s="12"/>
      <c r="E25" s="12"/>
      <c r="F25" s="12"/>
      <c r="G25" s="12"/>
      <c r="H25" s="12"/>
      <c r="I25" s="12"/>
      <c r="J25" s="12"/>
      <c r="L25" s="29">
        <f t="shared" si="0"/>
        <v>0</v>
      </c>
    </row>
    <row r="26" spans="1:12">
      <c r="A26" s="45"/>
      <c r="B26" s="4">
        <v>21</v>
      </c>
      <c r="C26" s="12"/>
      <c r="D26" s="12"/>
      <c r="E26" s="12"/>
      <c r="F26" s="12"/>
      <c r="G26" s="12"/>
      <c r="H26" s="12"/>
      <c r="I26" s="12"/>
      <c r="J26" s="12"/>
      <c r="L26" s="29">
        <f t="shared" si="0"/>
        <v>0</v>
      </c>
    </row>
    <row r="27" spans="1:12">
      <c r="A27" s="45"/>
      <c r="B27" s="4">
        <v>22</v>
      </c>
      <c r="C27" s="8"/>
      <c r="D27" s="16"/>
      <c r="E27" s="16"/>
      <c r="F27" s="8"/>
      <c r="G27" s="9"/>
      <c r="H27" s="8"/>
      <c r="I27" s="32"/>
      <c r="J27" s="8"/>
      <c r="L27" s="29">
        <f t="shared" si="0"/>
        <v>0</v>
      </c>
    </row>
    <row r="28" spans="1:12">
      <c r="A28" s="45"/>
      <c r="B28" s="4">
        <v>23</v>
      </c>
      <c r="C28" s="8"/>
      <c r="D28" s="8"/>
      <c r="E28" s="8"/>
      <c r="F28" s="8"/>
      <c r="G28" s="9"/>
      <c r="H28" s="8"/>
      <c r="I28" s="30"/>
      <c r="J28" s="8"/>
      <c r="L28" s="29">
        <f t="shared" si="0"/>
        <v>0</v>
      </c>
    </row>
    <row r="29" spans="1:12">
      <c r="A29" s="46"/>
      <c r="B29" s="22">
        <v>24</v>
      </c>
      <c r="C29" s="13"/>
      <c r="D29" s="13"/>
      <c r="E29" s="13"/>
      <c r="F29" s="13"/>
      <c r="G29" s="14"/>
      <c r="H29" s="13"/>
      <c r="I29" s="31"/>
      <c r="J29" s="13"/>
      <c r="L29" s="29">
        <f t="shared" si="0"/>
        <v>0</v>
      </c>
    </row>
    <row r="30" spans="1:12">
      <c r="A30" s="47" t="s">
        <v>30</v>
      </c>
      <c r="B30" s="15">
        <v>1</v>
      </c>
      <c r="C30" s="8" t="s">
        <v>14</v>
      </c>
      <c r="D30" s="16"/>
      <c r="E30" s="16">
        <v>20240111008</v>
      </c>
      <c r="F30" s="8" t="s">
        <v>31</v>
      </c>
      <c r="G30" s="9">
        <v>1.56</v>
      </c>
      <c r="H30" s="8" t="s">
        <v>32</v>
      </c>
      <c r="I30" s="32">
        <f>40000-7223-6611</f>
        <v>26166</v>
      </c>
      <c r="J30" s="8" t="s">
        <v>17</v>
      </c>
      <c r="L30" s="29">
        <f t="shared" si="0"/>
        <v>40818.959999999999</v>
      </c>
    </row>
    <row r="31" spans="1:12">
      <c r="A31" s="48"/>
      <c r="B31" s="15">
        <v>2</v>
      </c>
      <c r="C31" s="8"/>
      <c r="D31" s="8"/>
      <c r="E31" s="8">
        <v>20240130001</v>
      </c>
      <c r="F31" s="8" t="s">
        <v>33</v>
      </c>
      <c r="G31" s="9">
        <v>1.5549999999999999</v>
      </c>
      <c r="H31" s="8" t="s">
        <v>34</v>
      </c>
      <c r="I31" s="30">
        <f>100000</f>
        <v>100000</v>
      </c>
      <c r="J31" s="8" t="s">
        <v>17</v>
      </c>
      <c r="L31" s="29">
        <f t="shared" si="0"/>
        <v>155500</v>
      </c>
    </row>
    <row r="32" spans="1:12">
      <c r="A32" s="48"/>
      <c r="B32" s="15">
        <v>3</v>
      </c>
      <c r="C32" s="8" t="s">
        <v>14</v>
      </c>
      <c r="D32" s="16"/>
      <c r="E32" s="16">
        <v>20240207011</v>
      </c>
      <c r="F32" s="8" t="s">
        <v>31</v>
      </c>
      <c r="G32" s="9">
        <v>1.56</v>
      </c>
      <c r="H32" s="8" t="s">
        <v>32</v>
      </c>
      <c r="I32" s="32">
        <f>15000</f>
        <v>15000</v>
      </c>
      <c r="J32" s="8" t="s">
        <v>17</v>
      </c>
      <c r="L32" s="29">
        <f t="shared" si="0"/>
        <v>23400</v>
      </c>
    </row>
    <row r="33" spans="1:12">
      <c r="A33" s="48"/>
      <c r="B33" s="15">
        <v>4</v>
      </c>
      <c r="C33" s="10" t="s">
        <v>18</v>
      </c>
      <c r="D33" s="5"/>
      <c r="E33" s="5">
        <v>20240124005</v>
      </c>
      <c r="F33" s="5" t="s">
        <v>35</v>
      </c>
      <c r="G33" s="6">
        <v>3.05</v>
      </c>
      <c r="H33" s="5" t="s">
        <v>36</v>
      </c>
      <c r="I33" s="28">
        <f>5000-941-3700</f>
        <v>359</v>
      </c>
      <c r="J33" s="8" t="s">
        <v>17</v>
      </c>
      <c r="L33" s="29">
        <f t="shared" si="0"/>
        <v>1094.95</v>
      </c>
    </row>
    <row r="34" spans="1:12">
      <c r="A34" s="48"/>
      <c r="B34" s="15">
        <v>5</v>
      </c>
      <c r="C34" s="10" t="s">
        <v>18</v>
      </c>
      <c r="D34" s="5"/>
      <c r="E34" s="5">
        <v>20240207009</v>
      </c>
      <c r="F34" s="5" t="s">
        <v>35</v>
      </c>
      <c r="G34" s="6">
        <v>1.83</v>
      </c>
      <c r="H34" s="5" t="s">
        <v>37</v>
      </c>
      <c r="I34" s="28">
        <f>11000</f>
        <v>11000</v>
      </c>
      <c r="J34" s="5" t="s">
        <v>17</v>
      </c>
      <c r="L34" s="29">
        <f t="shared" si="0"/>
        <v>20130</v>
      </c>
    </row>
    <row r="35" spans="1:12">
      <c r="A35" s="48"/>
      <c r="B35" s="15">
        <v>6</v>
      </c>
      <c r="C35" s="8"/>
      <c r="D35" s="8"/>
      <c r="E35" s="8">
        <v>20240213002</v>
      </c>
      <c r="F35" s="8" t="s">
        <v>38</v>
      </c>
      <c r="G35" s="9">
        <v>1.5249999999999999</v>
      </c>
      <c r="H35" s="8" t="s">
        <v>39</v>
      </c>
      <c r="I35" s="30">
        <f>20000-18959</f>
        <v>1041</v>
      </c>
      <c r="J35" s="8" t="s">
        <v>17</v>
      </c>
      <c r="L35" s="29">
        <f t="shared" si="0"/>
        <v>1587.5250000000001</v>
      </c>
    </row>
    <row r="36" spans="1:12">
      <c r="A36" s="48"/>
      <c r="B36" s="15">
        <v>7</v>
      </c>
      <c r="C36" s="5" t="s">
        <v>14</v>
      </c>
      <c r="D36" s="5"/>
      <c r="E36" s="5">
        <v>20240115001</v>
      </c>
      <c r="F36" s="5" t="s">
        <v>24</v>
      </c>
      <c r="G36" s="6">
        <v>1.2749999999999999</v>
      </c>
      <c r="H36" s="5" t="s">
        <v>25</v>
      </c>
      <c r="I36" s="28">
        <f>100000-8221-18224</f>
        <v>73555</v>
      </c>
      <c r="J36" s="8" t="s">
        <v>17</v>
      </c>
      <c r="L36" s="29">
        <f t="shared" si="0"/>
        <v>93782.625</v>
      </c>
    </row>
    <row r="37" spans="1:12">
      <c r="A37" s="48"/>
      <c r="B37" s="15">
        <v>8</v>
      </c>
      <c r="C37" s="5" t="s">
        <v>14</v>
      </c>
      <c r="D37" s="8"/>
      <c r="E37" s="8">
        <v>20240122001</v>
      </c>
      <c r="F37" s="8" t="s">
        <v>26</v>
      </c>
      <c r="G37" s="6">
        <v>1.59</v>
      </c>
      <c r="H37" s="8" t="s">
        <v>27</v>
      </c>
      <c r="I37" s="30">
        <f>75000-2248-8437</f>
        <v>64315</v>
      </c>
      <c r="J37" s="8" t="s">
        <v>17</v>
      </c>
      <c r="L37" s="29">
        <f t="shared" si="0"/>
        <v>102260.85</v>
      </c>
    </row>
    <row r="38" spans="1:12">
      <c r="A38" s="48"/>
      <c r="B38" s="15">
        <v>9</v>
      </c>
      <c r="C38" s="5" t="s">
        <v>14</v>
      </c>
      <c r="D38" s="8"/>
      <c r="E38" s="8">
        <v>20240206022</v>
      </c>
      <c r="F38" s="8" t="s">
        <v>26</v>
      </c>
      <c r="G38" s="6">
        <v>1.59</v>
      </c>
      <c r="H38" s="8" t="s">
        <v>27</v>
      </c>
      <c r="I38" s="30">
        <f>30000</f>
        <v>30000</v>
      </c>
      <c r="J38" s="8" t="s">
        <v>17</v>
      </c>
      <c r="L38" s="29">
        <f t="shared" si="0"/>
        <v>47700</v>
      </c>
    </row>
    <row r="39" spans="1:12">
      <c r="A39" s="48"/>
      <c r="B39" s="15">
        <v>10</v>
      </c>
      <c r="C39" s="5" t="s">
        <v>14</v>
      </c>
      <c r="D39" s="5"/>
      <c r="E39" s="5">
        <v>20240207005</v>
      </c>
      <c r="F39" s="5" t="s">
        <v>24</v>
      </c>
      <c r="G39" s="6">
        <v>1.2749999999999999</v>
      </c>
      <c r="H39" s="5" t="s">
        <v>25</v>
      </c>
      <c r="I39" s="28">
        <f>130000</f>
        <v>130000</v>
      </c>
      <c r="J39" s="8" t="s">
        <v>17</v>
      </c>
      <c r="L39" s="29">
        <f t="shared" si="0"/>
        <v>165750</v>
      </c>
    </row>
    <row r="40" spans="1:12">
      <c r="A40" s="48"/>
      <c r="B40" s="15">
        <v>11</v>
      </c>
      <c r="C40" s="10" t="s">
        <v>18</v>
      </c>
      <c r="D40" s="5"/>
      <c r="E40" s="5">
        <v>20240217008</v>
      </c>
      <c r="F40" s="5" t="s">
        <v>19</v>
      </c>
      <c r="G40" s="6">
        <v>1.82</v>
      </c>
      <c r="H40" s="5" t="s">
        <v>29</v>
      </c>
      <c r="I40" s="28">
        <v>10000</v>
      </c>
      <c r="J40" s="5" t="s">
        <v>17</v>
      </c>
      <c r="L40" s="29">
        <f t="shared" si="0"/>
        <v>18200</v>
      </c>
    </row>
    <row r="41" spans="1:12">
      <c r="A41" s="48"/>
      <c r="B41" s="15">
        <v>12</v>
      </c>
      <c r="C41" s="8"/>
      <c r="D41" s="8"/>
      <c r="E41" s="8"/>
      <c r="F41" s="8"/>
      <c r="G41" s="9"/>
      <c r="H41" s="8"/>
      <c r="I41" s="30"/>
      <c r="J41" s="8"/>
      <c r="L41" s="29">
        <f t="shared" si="0"/>
        <v>0</v>
      </c>
    </row>
    <row r="42" spans="1:12">
      <c r="A42" s="48"/>
      <c r="B42" s="15">
        <v>13</v>
      </c>
      <c r="C42" s="5"/>
      <c r="D42" s="8"/>
      <c r="E42" s="8"/>
      <c r="F42" s="8"/>
      <c r="G42" s="6"/>
      <c r="H42" s="8"/>
      <c r="I42" s="30"/>
      <c r="J42" s="8"/>
      <c r="L42" s="29">
        <f t="shared" si="0"/>
        <v>0</v>
      </c>
    </row>
    <row r="43" spans="1:12">
      <c r="A43" s="48"/>
      <c r="B43" s="15">
        <v>14</v>
      </c>
      <c r="C43" s="5"/>
      <c r="D43" s="5"/>
      <c r="E43" s="5"/>
      <c r="F43" s="5"/>
      <c r="G43" s="6"/>
      <c r="H43" s="5"/>
      <c r="I43" s="28"/>
      <c r="J43" s="8"/>
      <c r="L43" s="29">
        <f t="shared" si="0"/>
        <v>0</v>
      </c>
    </row>
    <row r="44" spans="1:12">
      <c r="A44" s="48"/>
      <c r="B44" s="15">
        <v>15</v>
      </c>
      <c r="C44" s="18"/>
      <c r="D44" s="18"/>
      <c r="E44" s="18"/>
      <c r="F44" s="18"/>
      <c r="G44" s="19"/>
      <c r="H44" s="18"/>
      <c r="I44" s="34"/>
      <c r="J44" s="4"/>
      <c r="L44" s="29">
        <f t="shared" si="0"/>
        <v>0</v>
      </c>
    </row>
    <row r="45" spans="1:12">
      <c r="A45" s="48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0"/>
        <v>0</v>
      </c>
    </row>
    <row r="46" spans="1:12">
      <c r="A46" s="48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0"/>
        <v>0</v>
      </c>
    </row>
    <row r="47" spans="1:12">
      <c r="A47" s="48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0"/>
        <v>0</v>
      </c>
    </row>
    <row r="48" spans="1:12">
      <c r="A48" s="48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0"/>
        <v>0</v>
      </c>
    </row>
    <row r="49" spans="1:12">
      <c r="A49" s="48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0"/>
        <v>0</v>
      </c>
    </row>
    <row r="50" spans="1:12">
      <c r="A50" s="48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0"/>
        <v>0</v>
      </c>
    </row>
    <row r="51" spans="1:12">
      <c r="A51" s="48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0"/>
        <v>0</v>
      </c>
    </row>
    <row r="52" spans="1:12">
      <c r="A52" s="48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0"/>
        <v>0</v>
      </c>
    </row>
    <row r="53" spans="1:12">
      <c r="A53" s="49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0"/>
        <v>0</v>
      </c>
    </row>
    <row r="54" spans="1:12">
      <c r="A54" s="52" t="s">
        <v>40</v>
      </c>
      <c r="B54" s="53"/>
      <c r="C54" s="53"/>
      <c r="D54" s="53"/>
      <c r="E54" s="53"/>
      <c r="F54" s="53"/>
      <c r="G54" s="53"/>
      <c r="H54" s="53"/>
      <c r="I54" s="53"/>
      <c r="J54" s="54"/>
    </row>
    <row r="55" spans="1:12">
      <c r="A55" s="55"/>
      <c r="B55" s="56"/>
      <c r="C55" s="56"/>
      <c r="D55" s="56"/>
      <c r="E55" s="56"/>
      <c r="F55" s="56"/>
      <c r="G55" s="56"/>
      <c r="H55" s="56"/>
      <c r="I55" s="56"/>
      <c r="J55" s="57"/>
    </row>
    <row r="56" spans="1:12">
      <c r="A56" s="50" t="s">
        <v>41</v>
      </c>
      <c r="B56" s="50"/>
      <c r="C56" s="50"/>
      <c r="D56" s="50"/>
      <c r="E56" s="50"/>
      <c r="F56" s="50"/>
      <c r="G56" s="50"/>
      <c r="H56" s="50"/>
      <c r="I56" s="50"/>
      <c r="J56" s="50"/>
    </row>
    <row r="57" spans="1:12">
      <c r="A57" s="51"/>
      <c r="B57" s="51"/>
      <c r="C57" s="51"/>
      <c r="D57" s="51"/>
      <c r="E57" s="51"/>
      <c r="F57" s="51"/>
      <c r="G57" s="51"/>
      <c r="H57" s="51"/>
      <c r="I57" s="51"/>
      <c r="J57" s="51"/>
    </row>
    <row r="58" spans="1:12">
      <c r="A58" s="51"/>
      <c r="B58" s="51"/>
      <c r="C58" s="51"/>
      <c r="D58" s="51"/>
      <c r="E58" s="51"/>
      <c r="F58" s="51"/>
      <c r="G58" s="51"/>
      <c r="H58" s="51"/>
      <c r="I58" s="51"/>
      <c r="J58" s="51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N9" sqref="N9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25"/>
      <c r="L1" s="25"/>
      <c r="M1" s="25"/>
    </row>
    <row r="2" spans="1:13" ht="18.7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26"/>
      <c r="L2" s="26"/>
      <c r="M2" s="26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7" t="s">
        <v>44</v>
      </c>
      <c r="J4" s="2"/>
      <c r="K4" s="2"/>
      <c r="L4" s="2"/>
      <c r="M4" s="2"/>
    </row>
    <row r="5" spans="1:13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3">
      <c r="A6" s="45" t="s">
        <v>13</v>
      </c>
      <c r="B6" s="4">
        <v>1</v>
      </c>
      <c r="C6" s="18" t="s">
        <v>14</v>
      </c>
      <c r="D6" s="18">
        <v>20231120017</v>
      </c>
      <c r="E6" s="18">
        <v>20231109001</v>
      </c>
      <c r="F6" s="18" t="s">
        <v>15</v>
      </c>
      <c r="G6" s="19">
        <v>1.59</v>
      </c>
      <c r="H6" s="18" t="s">
        <v>16</v>
      </c>
      <c r="I6" s="34">
        <f>95877-10684-18480-19743-11278</f>
        <v>35692</v>
      </c>
      <c r="J6" s="4" t="s">
        <v>17</v>
      </c>
      <c r="L6" s="29">
        <f>I6*G6</f>
        <v>56750.28</v>
      </c>
    </row>
    <row r="7" spans="1:13">
      <c r="A7" s="45"/>
      <c r="B7" s="4">
        <v>2</v>
      </c>
      <c r="C7" s="10" t="s">
        <v>18</v>
      </c>
      <c r="D7" s="5"/>
      <c r="E7" s="5">
        <v>20240103032</v>
      </c>
      <c r="F7" s="5" t="s">
        <v>19</v>
      </c>
      <c r="G7" s="6">
        <v>4.55</v>
      </c>
      <c r="H7" s="5" t="s">
        <v>21</v>
      </c>
      <c r="I7" s="28">
        <f>9617-202-4169</f>
        <v>5246</v>
      </c>
      <c r="J7" s="8" t="s">
        <v>17</v>
      </c>
      <c r="L7" s="29">
        <f>I7*G7</f>
        <v>23869.3</v>
      </c>
    </row>
    <row r="8" spans="1:13">
      <c r="A8" s="45"/>
      <c r="B8" s="4">
        <v>3</v>
      </c>
      <c r="C8" s="7"/>
      <c r="D8" s="8"/>
      <c r="E8" s="8">
        <v>20240103033</v>
      </c>
      <c r="F8" s="8" t="s">
        <v>22</v>
      </c>
      <c r="G8" s="6">
        <v>1.4750000000000001</v>
      </c>
      <c r="H8" s="8" t="s">
        <v>23</v>
      </c>
      <c r="I8" s="30">
        <f>5000</f>
        <v>5000</v>
      </c>
      <c r="J8" s="8" t="s">
        <v>17</v>
      </c>
      <c r="L8" s="29">
        <f t="shared" ref="L8:L40" si="0">I8*G8</f>
        <v>7375</v>
      </c>
    </row>
    <row r="9" spans="1:13">
      <c r="A9" s="45"/>
      <c r="B9" s="4">
        <v>4</v>
      </c>
      <c r="C9" s="5" t="s">
        <v>14</v>
      </c>
      <c r="D9" s="5"/>
      <c r="E9" s="5">
        <v>20240122002</v>
      </c>
      <c r="F9" s="5" t="s">
        <v>15</v>
      </c>
      <c r="G9" s="6">
        <v>1.59</v>
      </c>
      <c r="H9" s="5" t="s">
        <v>16</v>
      </c>
      <c r="I9" s="28">
        <f>50000</f>
        <v>50000</v>
      </c>
      <c r="J9" s="8" t="s">
        <v>17</v>
      </c>
      <c r="L9" s="29">
        <f t="shared" si="0"/>
        <v>79500</v>
      </c>
    </row>
    <row r="10" spans="1:13">
      <c r="A10" s="45"/>
      <c r="B10" s="4">
        <v>5</v>
      </c>
      <c r="C10" s="7" t="s">
        <v>18</v>
      </c>
      <c r="D10" s="5"/>
      <c r="E10" s="5">
        <v>20240124002</v>
      </c>
      <c r="F10" s="8" t="s">
        <v>19</v>
      </c>
      <c r="G10" s="9">
        <v>1.82</v>
      </c>
      <c r="H10" s="5" t="s">
        <v>20</v>
      </c>
      <c r="I10" s="28">
        <f>10000-4228</f>
        <v>5772</v>
      </c>
      <c r="J10" s="8" t="s">
        <v>17</v>
      </c>
      <c r="L10" s="29">
        <f t="shared" si="0"/>
        <v>10505.04</v>
      </c>
    </row>
    <row r="11" spans="1:13">
      <c r="A11" s="45"/>
      <c r="B11" s="4">
        <v>6</v>
      </c>
      <c r="C11" s="10" t="s">
        <v>18</v>
      </c>
      <c r="D11" s="5"/>
      <c r="E11" s="5">
        <v>20240124003</v>
      </c>
      <c r="F11" s="5" t="s">
        <v>19</v>
      </c>
      <c r="G11" s="6">
        <v>3.03</v>
      </c>
      <c r="H11" s="5" t="s">
        <v>28</v>
      </c>
      <c r="I11" s="28">
        <f>5000-3250</f>
        <v>1750</v>
      </c>
      <c r="J11" s="8" t="s">
        <v>17</v>
      </c>
      <c r="L11" s="29">
        <f t="shared" si="0"/>
        <v>5302.5</v>
      </c>
    </row>
    <row r="12" spans="1:13">
      <c r="A12" s="45"/>
      <c r="B12" s="4">
        <v>7</v>
      </c>
      <c r="C12" s="7" t="s">
        <v>18</v>
      </c>
      <c r="D12" s="8"/>
      <c r="E12" s="8">
        <v>20240124006</v>
      </c>
      <c r="F12" s="8" t="s">
        <v>19</v>
      </c>
      <c r="G12" s="9">
        <v>4.55</v>
      </c>
      <c r="H12" s="8" t="s">
        <v>21</v>
      </c>
      <c r="I12" s="30">
        <f>5000</f>
        <v>5000</v>
      </c>
      <c r="J12" s="8" t="s">
        <v>17</v>
      </c>
      <c r="L12" s="29">
        <f t="shared" si="0"/>
        <v>22750</v>
      </c>
    </row>
    <row r="13" spans="1:13">
      <c r="A13" s="45"/>
      <c r="B13" s="4">
        <v>8</v>
      </c>
      <c r="C13" s="8" t="s">
        <v>14</v>
      </c>
      <c r="D13" s="8"/>
      <c r="E13" s="8">
        <v>20240202002</v>
      </c>
      <c r="F13" s="8" t="s">
        <v>15</v>
      </c>
      <c r="G13" s="9">
        <v>1.59</v>
      </c>
      <c r="H13" s="8" t="s">
        <v>16</v>
      </c>
      <c r="I13" s="30">
        <f>100000</f>
        <v>100000</v>
      </c>
      <c r="J13" s="8" t="s">
        <v>17</v>
      </c>
      <c r="L13" s="29">
        <f t="shared" si="0"/>
        <v>159000</v>
      </c>
    </row>
    <row r="14" spans="1:13">
      <c r="A14" s="45"/>
      <c r="B14" s="4">
        <v>9</v>
      </c>
      <c r="C14" s="5" t="s">
        <v>14</v>
      </c>
      <c r="D14" s="5"/>
      <c r="E14" s="5">
        <v>20240207003</v>
      </c>
      <c r="F14" s="5" t="s">
        <v>15</v>
      </c>
      <c r="G14" s="6">
        <v>1.59</v>
      </c>
      <c r="H14" s="5" t="s">
        <v>16</v>
      </c>
      <c r="I14" s="28">
        <f>12400</f>
        <v>12400</v>
      </c>
      <c r="J14" s="8" t="s">
        <v>17</v>
      </c>
      <c r="L14" s="29">
        <f t="shared" si="0"/>
        <v>19716</v>
      </c>
    </row>
    <row r="15" spans="1:13">
      <c r="A15" s="45"/>
      <c r="B15" s="4">
        <v>10</v>
      </c>
      <c r="C15" s="5" t="s">
        <v>14</v>
      </c>
      <c r="D15" s="5"/>
      <c r="E15" s="5">
        <v>20240207004</v>
      </c>
      <c r="F15" s="5" t="s">
        <v>15</v>
      </c>
      <c r="G15" s="6">
        <v>1.59</v>
      </c>
      <c r="H15" s="5" t="s">
        <v>16</v>
      </c>
      <c r="I15" s="28">
        <f>40600</f>
        <v>40600</v>
      </c>
      <c r="J15" s="8" t="s">
        <v>17</v>
      </c>
      <c r="L15" s="29">
        <f t="shared" si="0"/>
        <v>64554</v>
      </c>
    </row>
    <row r="16" spans="1:13">
      <c r="A16" s="45"/>
      <c r="B16" s="4">
        <v>11</v>
      </c>
      <c r="C16" s="7" t="s">
        <v>18</v>
      </c>
      <c r="D16" s="5"/>
      <c r="E16" s="5">
        <v>20240207006</v>
      </c>
      <c r="F16" s="8" t="s">
        <v>19</v>
      </c>
      <c r="G16" s="9">
        <v>1.82</v>
      </c>
      <c r="H16" s="5" t="s">
        <v>20</v>
      </c>
      <c r="I16" s="28">
        <f>20200</f>
        <v>20200</v>
      </c>
      <c r="J16" s="8" t="s">
        <v>17</v>
      </c>
      <c r="L16" s="29">
        <f t="shared" si="0"/>
        <v>36764</v>
      </c>
    </row>
    <row r="17" spans="1:12">
      <c r="A17" s="45"/>
      <c r="B17" s="4">
        <v>12</v>
      </c>
      <c r="C17" s="10" t="s">
        <v>18</v>
      </c>
      <c r="D17" s="5"/>
      <c r="E17" s="5">
        <v>20240207007</v>
      </c>
      <c r="F17" s="5" t="s">
        <v>19</v>
      </c>
      <c r="G17" s="6">
        <v>3.03</v>
      </c>
      <c r="H17" s="5" t="s">
        <v>28</v>
      </c>
      <c r="I17" s="28">
        <f>11700</f>
        <v>11700</v>
      </c>
      <c r="J17" s="8" t="s">
        <v>17</v>
      </c>
      <c r="L17" s="29">
        <f t="shared" si="0"/>
        <v>35451</v>
      </c>
    </row>
    <row r="18" spans="1:12">
      <c r="A18" s="45"/>
      <c r="B18" s="4">
        <v>13</v>
      </c>
      <c r="C18" s="7" t="s">
        <v>18</v>
      </c>
      <c r="D18" s="8"/>
      <c r="E18" s="8">
        <v>20240207008</v>
      </c>
      <c r="F18" s="8" t="s">
        <v>19</v>
      </c>
      <c r="G18" s="9">
        <v>4.55</v>
      </c>
      <c r="H18" s="8" t="s">
        <v>21</v>
      </c>
      <c r="I18" s="30">
        <f>1600</f>
        <v>1600</v>
      </c>
      <c r="J18" s="8" t="s">
        <v>17</v>
      </c>
      <c r="L18" s="29">
        <f t="shared" si="0"/>
        <v>7280</v>
      </c>
    </row>
    <row r="19" spans="1:12">
      <c r="A19" s="45"/>
      <c r="B19" s="4">
        <v>14</v>
      </c>
      <c r="C19" s="7"/>
      <c r="D19" s="8"/>
      <c r="E19" s="8">
        <v>20240217007</v>
      </c>
      <c r="F19" s="8" t="s">
        <v>22</v>
      </c>
      <c r="G19" s="9">
        <v>1.4750000000000001</v>
      </c>
      <c r="H19" s="8" t="s">
        <v>23</v>
      </c>
      <c r="I19" s="30">
        <v>10000</v>
      </c>
      <c r="J19" s="8" t="s">
        <v>17</v>
      </c>
      <c r="L19" s="29">
        <f t="shared" si="0"/>
        <v>14750</v>
      </c>
    </row>
    <row r="20" spans="1:12">
      <c r="A20" s="45"/>
      <c r="B20" s="4">
        <v>15</v>
      </c>
      <c r="C20" s="11"/>
      <c r="D20" s="11"/>
      <c r="E20" s="11"/>
      <c r="F20" s="11"/>
      <c r="G20" s="11"/>
      <c r="H20" s="11"/>
      <c r="I20" s="11"/>
      <c r="J20" s="11"/>
      <c r="L20" s="29">
        <f t="shared" si="0"/>
        <v>0</v>
      </c>
    </row>
    <row r="21" spans="1:12">
      <c r="A21" s="45"/>
      <c r="B21" s="4">
        <v>16</v>
      </c>
      <c r="C21" s="12"/>
      <c r="D21" s="12"/>
      <c r="E21" s="12"/>
      <c r="F21" s="12"/>
      <c r="G21" s="12"/>
      <c r="H21" s="12"/>
      <c r="I21" s="12"/>
      <c r="J21" s="12"/>
      <c r="L21" s="29">
        <f t="shared" si="0"/>
        <v>0</v>
      </c>
    </row>
    <row r="22" spans="1:12">
      <c r="A22" s="45"/>
      <c r="B22" s="4">
        <v>17</v>
      </c>
      <c r="C22" s="12"/>
      <c r="D22" s="12"/>
      <c r="E22" s="12"/>
      <c r="F22" s="12"/>
      <c r="G22" s="12"/>
      <c r="H22" s="12"/>
      <c r="I22" s="12"/>
      <c r="J22" s="12"/>
      <c r="L22" s="29">
        <f t="shared" si="0"/>
        <v>0</v>
      </c>
    </row>
    <row r="23" spans="1:12">
      <c r="A23" s="45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si="0"/>
        <v>0</v>
      </c>
    </row>
    <row r="24" spans="1:12">
      <c r="A24" s="45"/>
      <c r="B24" s="4">
        <v>19</v>
      </c>
      <c r="C24" s="12"/>
      <c r="D24" s="12"/>
      <c r="E24" s="12"/>
      <c r="F24" s="12"/>
      <c r="G24" s="12"/>
      <c r="H24" s="12"/>
      <c r="I24" s="12"/>
      <c r="J24" s="12"/>
      <c r="L24" s="29">
        <f t="shared" si="0"/>
        <v>0</v>
      </c>
    </row>
    <row r="25" spans="1:12">
      <c r="A25" s="45"/>
      <c r="B25" s="4">
        <v>20</v>
      </c>
      <c r="C25" s="12"/>
      <c r="D25" s="12"/>
      <c r="E25" s="12"/>
      <c r="F25" s="12"/>
      <c r="G25" s="12"/>
      <c r="H25" s="12"/>
      <c r="I25" s="12"/>
      <c r="J25" s="12"/>
      <c r="L25" s="29">
        <f t="shared" si="0"/>
        <v>0</v>
      </c>
    </row>
    <row r="26" spans="1:12">
      <c r="A26" s="45"/>
      <c r="B26" s="4">
        <v>21</v>
      </c>
      <c r="C26" s="12"/>
      <c r="D26" s="12"/>
      <c r="E26" s="12"/>
      <c r="F26" s="12"/>
      <c r="G26" s="12"/>
      <c r="H26" s="12"/>
      <c r="I26" s="12"/>
      <c r="J26" s="12"/>
      <c r="L26" s="29">
        <f t="shared" si="0"/>
        <v>0</v>
      </c>
    </row>
    <row r="27" spans="1:12">
      <c r="A27" s="45"/>
      <c r="B27" s="4">
        <v>22</v>
      </c>
      <c r="C27" s="8"/>
      <c r="D27" s="16"/>
      <c r="E27" s="16"/>
      <c r="F27" s="8"/>
      <c r="G27" s="9"/>
      <c r="H27" s="8"/>
      <c r="I27" s="32"/>
      <c r="J27" s="8"/>
      <c r="L27" s="29">
        <f t="shared" si="0"/>
        <v>0</v>
      </c>
    </row>
    <row r="28" spans="1:12">
      <c r="A28" s="45"/>
      <c r="B28" s="4">
        <v>23</v>
      </c>
      <c r="C28" s="8"/>
      <c r="D28" s="8"/>
      <c r="E28" s="8"/>
      <c r="F28" s="8"/>
      <c r="G28" s="9"/>
      <c r="H28" s="8"/>
      <c r="I28" s="30"/>
      <c r="J28" s="8"/>
      <c r="L28" s="29">
        <f t="shared" si="0"/>
        <v>0</v>
      </c>
    </row>
    <row r="29" spans="1:12">
      <c r="A29" s="46"/>
      <c r="B29" s="22">
        <v>24</v>
      </c>
      <c r="C29" s="13"/>
      <c r="D29" s="13"/>
      <c r="E29" s="13"/>
      <c r="F29" s="13"/>
      <c r="G29" s="14"/>
      <c r="H29" s="13"/>
      <c r="I29" s="31"/>
      <c r="J29" s="13"/>
      <c r="L29" s="29">
        <f t="shared" si="0"/>
        <v>0</v>
      </c>
    </row>
    <row r="30" spans="1:12">
      <c r="A30" s="47" t="s">
        <v>30</v>
      </c>
      <c r="B30" s="15">
        <v>1</v>
      </c>
      <c r="C30" s="8" t="s">
        <v>14</v>
      </c>
      <c r="D30" s="16"/>
      <c r="E30" s="16">
        <v>20240111008</v>
      </c>
      <c r="F30" s="8" t="s">
        <v>31</v>
      </c>
      <c r="G30" s="9">
        <v>1.56</v>
      </c>
      <c r="H30" s="8" t="s">
        <v>32</v>
      </c>
      <c r="I30" s="32">
        <f>40000-7223-6611</f>
        <v>26166</v>
      </c>
      <c r="J30" s="8" t="s">
        <v>17</v>
      </c>
      <c r="L30" s="29">
        <f t="shared" si="0"/>
        <v>40818.959999999999</v>
      </c>
    </row>
    <row r="31" spans="1:12">
      <c r="A31" s="48"/>
      <c r="B31" s="15">
        <v>2</v>
      </c>
      <c r="C31" s="8"/>
      <c r="D31" s="8"/>
      <c r="E31" s="8">
        <v>20240130001</v>
      </c>
      <c r="F31" s="8" t="s">
        <v>33</v>
      </c>
      <c r="G31" s="9">
        <v>1.5549999999999999</v>
      </c>
      <c r="H31" s="8" t="s">
        <v>34</v>
      </c>
      <c r="I31" s="30">
        <f>100000</f>
        <v>100000</v>
      </c>
      <c r="J31" s="8" t="s">
        <v>17</v>
      </c>
      <c r="L31" s="29">
        <f t="shared" si="0"/>
        <v>155500</v>
      </c>
    </row>
    <row r="32" spans="1:12">
      <c r="A32" s="48"/>
      <c r="B32" s="15">
        <v>3</v>
      </c>
      <c r="C32" s="8" t="s">
        <v>14</v>
      </c>
      <c r="D32" s="16"/>
      <c r="E32" s="16">
        <v>20240207011</v>
      </c>
      <c r="F32" s="8" t="s">
        <v>31</v>
      </c>
      <c r="G32" s="9">
        <v>1.56</v>
      </c>
      <c r="H32" s="8" t="s">
        <v>32</v>
      </c>
      <c r="I32" s="32">
        <f>15000</f>
        <v>15000</v>
      </c>
      <c r="J32" s="8" t="s">
        <v>17</v>
      </c>
      <c r="L32" s="29">
        <f t="shared" si="0"/>
        <v>23400</v>
      </c>
    </row>
    <row r="33" spans="1:12">
      <c r="A33" s="48"/>
      <c r="B33" s="15">
        <v>4</v>
      </c>
      <c r="C33" s="10" t="s">
        <v>18</v>
      </c>
      <c r="D33" s="5"/>
      <c r="E33" s="5">
        <v>20240124005</v>
      </c>
      <c r="F33" s="5" t="s">
        <v>35</v>
      </c>
      <c r="G33" s="6">
        <v>3.05</v>
      </c>
      <c r="H33" s="5" t="s">
        <v>36</v>
      </c>
      <c r="I33" s="28">
        <f>5000-941-3700</f>
        <v>359</v>
      </c>
      <c r="J33" s="8" t="s">
        <v>17</v>
      </c>
      <c r="L33" s="29">
        <f t="shared" si="0"/>
        <v>1094.95</v>
      </c>
    </row>
    <row r="34" spans="1:12">
      <c r="A34" s="48"/>
      <c r="B34" s="15">
        <v>5</v>
      </c>
      <c r="C34" s="10" t="s">
        <v>18</v>
      </c>
      <c r="D34" s="5"/>
      <c r="E34" s="5">
        <v>20240207009</v>
      </c>
      <c r="F34" s="5" t="s">
        <v>35</v>
      </c>
      <c r="G34" s="6">
        <v>1.83</v>
      </c>
      <c r="H34" s="5" t="s">
        <v>37</v>
      </c>
      <c r="I34" s="28">
        <f>11000</f>
        <v>11000</v>
      </c>
      <c r="J34" s="5" t="s">
        <v>17</v>
      </c>
      <c r="L34" s="29">
        <f t="shared" si="0"/>
        <v>20130</v>
      </c>
    </row>
    <row r="35" spans="1:12">
      <c r="A35" s="48"/>
      <c r="B35" s="15">
        <v>6</v>
      </c>
      <c r="C35" s="8"/>
      <c r="D35" s="8"/>
      <c r="E35" s="8">
        <v>20240213002</v>
      </c>
      <c r="F35" s="8" t="s">
        <v>38</v>
      </c>
      <c r="G35" s="9">
        <v>1.5249999999999999</v>
      </c>
      <c r="H35" s="8" t="s">
        <v>39</v>
      </c>
      <c r="I35" s="30">
        <f>20000-18959</f>
        <v>1041</v>
      </c>
      <c r="J35" s="8" t="s">
        <v>17</v>
      </c>
      <c r="L35" s="29">
        <f t="shared" si="0"/>
        <v>1587.5250000000001</v>
      </c>
    </row>
    <row r="36" spans="1:12">
      <c r="A36" s="48"/>
      <c r="B36" s="15">
        <v>7</v>
      </c>
      <c r="C36" s="5" t="s">
        <v>14</v>
      </c>
      <c r="D36" s="5"/>
      <c r="E36" s="5">
        <v>20240115001</v>
      </c>
      <c r="F36" s="5" t="s">
        <v>24</v>
      </c>
      <c r="G36" s="6">
        <v>1.2749999999999999</v>
      </c>
      <c r="H36" s="5" t="s">
        <v>25</v>
      </c>
      <c r="I36" s="28">
        <f>100000-8221-18224-10050</f>
        <v>63505</v>
      </c>
      <c r="J36" s="8" t="s">
        <v>17</v>
      </c>
      <c r="L36" s="29">
        <f t="shared" si="0"/>
        <v>80968.875</v>
      </c>
    </row>
    <row r="37" spans="1:12">
      <c r="A37" s="48"/>
      <c r="B37" s="15">
        <v>8</v>
      </c>
      <c r="C37" s="5" t="s">
        <v>14</v>
      </c>
      <c r="D37" s="8"/>
      <c r="E37" s="8">
        <v>20240122001</v>
      </c>
      <c r="F37" s="8" t="s">
        <v>26</v>
      </c>
      <c r="G37" s="6">
        <v>1.59</v>
      </c>
      <c r="H37" s="8" t="s">
        <v>27</v>
      </c>
      <c r="I37" s="30">
        <f>75000-2248-8437</f>
        <v>64315</v>
      </c>
      <c r="J37" s="8" t="s">
        <v>17</v>
      </c>
      <c r="L37" s="29">
        <f t="shared" si="0"/>
        <v>102260.85</v>
      </c>
    </row>
    <row r="38" spans="1:12">
      <c r="A38" s="48"/>
      <c r="B38" s="15">
        <v>9</v>
      </c>
      <c r="C38" s="5" t="s">
        <v>14</v>
      </c>
      <c r="D38" s="8"/>
      <c r="E38" s="8">
        <v>20240206022</v>
      </c>
      <c r="F38" s="8" t="s">
        <v>26</v>
      </c>
      <c r="G38" s="6">
        <v>1.59</v>
      </c>
      <c r="H38" s="8" t="s">
        <v>27</v>
      </c>
      <c r="I38" s="30">
        <f>30000</f>
        <v>30000</v>
      </c>
      <c r="J38" s="8" t="s">
        <v>17</v>
      </c>
      <c r="L38" s="29">
        <f t="shared" si="0"/>
        <v>47700</v>
      </c>
    </row>
    <row r="39" spans="1:12">
      <c r="A39" s="48"/>
      <c r="B39" s="15">
        <v>10</v>
      </c>
      <c r="C39" s="5" t="s">
        <v>14</v>
      </c>
      <c r="D39" s="5"/>
      <c r="E39" s="5">
        <v>20240207005</v>
      </c>
      <c r="F39" s="5" t="s">
        <v>24</v>
      </c>
      <c r="G39" s="6">
        <v>1.2749999999999999</v>
      </c>
      <c r="H39" s="5" t="s">
        <v>25</v>
      </c>
      <c r="I39" s="28">
        <f>130000</f>
        <v>130000</v>
      </c>
      <c r="J39" s="8" t="s">
        <v>17</v>
      </c>
      <c r="L39" s="29">
        <f t="shared" si="0"/>
        <v>165750</v>
      </c>
    </row>
    <row r="40" spans="1:12">
      <c r="A40" s="48"/>
      <c r="B40" s="15">
        <v>11</v>
      </c>
      <c r="C40" s="10" t="s">
        <v>18</v>
      </c>
      <c r="D40" s="5"/>
      <c r="E40" s="5">
        <v>20240217008</v>
      </c>
      <c r="F40" s="5" t="s">
        <v>19</v>
      </c>
      <c r="G40" s="6">
        <v>1.82</v>
      </c>
      <c r="H40" s="5" t="s">
        <v>29</v>
      </c>
      <c r="I40" s="28">
        <v>10000</v>
      </c>
      <c r="J40" s="5" t="s">
        <v>17</v>
      </c>
      <c r="L40" s="29">
        <f t="shared" si="0"/>
        <v>18200</v>
      </c>
    </row>
    <row r="41" spans="1:12">
      <c r="A41" s="48"/>
      <c r="B41" s="15">
        <v>12</v>
      </c>
      <c r="C41" s="8"/>
      <c r="D41" s="8"/>
      <c r="E41" s="8"/>
      <c r="F41" s="8"/>
      <c r="G41" s="9"/>
      <c r="H41" s="8"/>
      <c r="I41" s="30"/>
      <c r="J41" s="8"/>
      <c r="L41" s="29">
        <f t="shared" ref="L41:L53" si="1">I41*G41</f>
        <v>0</v>
      </c>
    </row>
    <row r="42" spans="1:12">
      <c r="A42" s="48"/>
      <c r="B42" s="15">
        <v>13</v>
      </c>
      <c r="C42" s="5"/>
      <c r="D42" s="8"/>
      <c r="E42" s="8"/>
      <c r="F42" s="8"/>
      <c r="G42" s="6"/>
      <c r="H42" s="8"/>
      <c r="I42" s="30"/>
      <c r="J42" s="8"/>
      <c r="L42" s="29">
        <f t="shared" si="1"/>
        <v>0</v>
      </c>
    </row>
    <row r="43" spans="1:12">
      <c r="A43" s="48"/>
      <c r="B43" s="15">
        <v>14</v>
      </c>
      <c r="C43" s="5"/>
      <c r="D43" s="5"/>
      <c r="E43" s="5"/>
      <c r="F43" s="5"/>
      <c r="G43" s="6"/>
      <c r="H43" s="5"/>
      <c r="I43" s="28"/>
      <c r="J43" s="8"/>
      <c r="L43" s="29">
        <f t="shared" si="1"/>
        <v>0</v>
      </c>
    </row>
    <row r="44" spans="1:12">
      <c r="A44" s="48"/>
      <c r="B44" s="15">
        <v>15</v>
      </c>
      <c r="C44" s="18"/>
      <c r="D44" s="18"/>
      <c r="E44" s="18"/>
      <c r="F44" s="18"/>
      <c r="G44" s="19"/>
      <c r="H44" s="18"/>
      <c r="I44" s="34"/>
      <c r="J44" s="4"/>
      <c r="L44" s="29">
        <f t="shared" si="1"/>
        <v>0</v>
      </c>
    </row>
    <row r="45" spans="1:12">
      <c r="A45" s="48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1"/>
        <v>0</v>
      </c>
    </row>
    <row r="46" spans="1:12">
      <c r="A46" s="48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1"/>
        <v>0</v>
      </c>
    </row>
    <row r="47" spans="1:12">
      <c r="A47" s="48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1"/>
        <v>0</v>
      </c>
    </row>
    <row r="48" spans="1:12">
      <c r="A48" s="48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1"/>
        <v>0</v>
      </c>
    </row>
    <row r="49" spans="1:12">
      <c r="A49" s="48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1"/>
        <v>0</v>
      </c>
    </row>
    <row r="50" spans="1:12">
      <c r="A50" s="48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1"/>
        <v>0</v>
      </c>
    </row>
    <row r="51" spans="1:12">
      <c r="A51" s="48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1"/>
        <v>0</v>
      </c>
    </row>
    <row r="52" spans="1:12">
      <c r="A52" s="48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1"/>
        <v>0</v>
      </c>
    </row>
    <row r="53" spans="1:12">
      <c r="A53" s="49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1"/>
        <v>0</v>
      </c>
    </row>
    <row r="54" spans="1:12">
      <c r="A54" s="52" t="s">
        <v>40</v>
      </c>
      <c r="B54" s="53"/>
      <c r="C54" s="53"/>
      <c r="D54" s="53"/>
      <c r="E54" s="53"/>
      <c r="F54" s="53"/>
      <c r="G54" s="53"/>
      <c r="H54" s="53"/>
      <c r="I54" s="53"/>
      <c r="J54" s="54"/>
    </row>
    <row r="55" spans="1:12">
      <c r="A55" s="55"/>
      <c r="B55" s="56"/>
      <c r="C55" s="56"/>
      <c r="D55" s="56"/>
      <c r="E55" s="56"/>
      <c r="F55" s="56"/>
      <c r="G55" s="56"/>
      <c r="H55" s="56"/>
      <c r="I55" s="56"/>
      <c r="J55" s="57"/>
    </row>
    <row r="56" spans="1:12">
      <c r="A56" s="50" t="s">
        <v>41</v>
      </c>
      <c r="B56" s="50"/>
      <c r="C56" s="50"/>
      <c r="D56" s="50"/>
      <c r="E56" s="50"/>
      <c r="F56" s="50"/>
      <c r="G56" s="50"/>
      <c r="H56" s="50"/>
      <c r="I56" s="50"/>
      <c r="J56" s="50"/>
    </row>
    <row r="57" spans="1:12">
      <c r="A57" s="51"/>
      <c r="B57" s="51"/>
      <c r="C57" s="51"/>
      <c r="D57" s="51"/>
      <c r="E57" s="51"/>
      <c r="F57" s="51"/>
      <c r="G57" s="51"/>
      <c r="H57" s="51"/>
      <c r="I57" s="51"/>
      <c r="J57" s="51"/>
    </row>
    <row r="58" spans="1:12">
      <c r="A58" s="51"/>
      <c r="B58" s="51"/>
      <c r="C58" s="51"/>
      <c r="D58" s="51"/>
      <c r="E58" s="51"/>
      <c r="F58" s="51"/>
      <c r="G58" s="51"/>
      <c r="H58" s="51"/>
      <c r="I58" s="51"/>
      <c r="J58" s="51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I36" sqref="I36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25"/>
      <c r="L1" s="25"/>
      <c r="M1" s="25"/>
    </row>
    <row r="2" spans="1:13" ht="18.7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26"/>
      <c r="L2" s="26"/>
      <c r="M2" s="26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7" t="s">
        <v>45</v>
      </c>
      <c r="J4" s="2"/>
      <c r="K4" s="2"/>
      <c r="L4" s="2"/>
      <c r="M4" s="2"/>
    </row>
    <row r="5" spans="1:13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3">
      <c r="A6" s="45" t="s">
        <v>13</v>
      </c>
      <c r="B6" s="4">
        <v>1</v>
      </c>
      <c r="C6" s="5" t="s">
        <v>14</v>
      </c>
      <c r="D6" s="5">
        <v>20231120017</v>
      </c>
      <c r="E6" s="5">
        <v>20231109001</v>
      </c>
      <c r="F6" s="5" t="s">
        <v>15</v>
      </c>
      <c r="G6" s="6">
        <v>1.59</v>
      </c>
      <c r="H6" s="5" t="s">
        <v>16</v>
      </c>
      <c r="I6" s="28">
        <f>95877-10684-18480-19743-11278-9407</f>
        <v>26285</v>
      </c>
      <c r="J6" s="8" t="s">
        <v>17</v>
      </c>
      <c r="L6" s="29">
        <f>I6*G6</f>
        <v>41793.15</v>
      </c>
    </row>
    <row r="7" spans="1:13">
      <c r="A7" s="45"/>
      <c r="B7" s="4">
        <v>2</v>
      </c>
      <c r="C7" s="10" t="s">
        <v>18</v>
      </c>
      <c r="D7" s="5"/>
      <c r="E7" s="5">
        <v>20240103032</v>
      </c>
      <c r="F7" s="5" t="s">
        <v>19</v>
      </c>
      <c r="G7" s="6">
        <v>4.55</v>
      </c>
      <c r="H7" s="5" t="s">
        <v>21</v>
      </c>
      <c r="I7" s="28">
        <f>9617-202-4169</f>
        <v>5246</v>
      </c>
      <c r="J7" s="8" t="s">
        <v>17</v>
      </c>
      <c r="L7" s="29">
        <f t="shared" ref="L7:L40" si="0">I7*G7</f>
        <v>23869.3</v>
      </c>
    </row>
    <row r="8" spans="1:13">
      <c r="A8" s="45"/>
      <c r="B8" s="4">
        <v>3</v>
      </c>
      <c r="C8" s="7"/>
      <c r="D8" s="8"/>
      <c r="E8" s="8">
        <v>20240103033</v>
      </c>
      <c r="F8" s="8" t="s">
        <v>22</v>
      </c>
      <c r="G8" s="6">
        <v>1.4750000000000001</v>
      </c>
      <c r="H8" s="8" t="s">
        <v>23</v>
      </c>
      <c r="I8" s="30">
        <f>5000</f>
        <v>5000</v>
      </c>
      <c r="J8" s="8" t="s">
        <v>17</v>
      </c>
      <c r="L8" s="29">
        <f t="shared" si="0"/>
        <v>7375</v>
      </c>
    </row>
    <row r="9" spans="1:13">
      <c r="A9" s="45"/>
      <c r="B9" s="4">
        <v>4</v>
      </c>
      <c r="C9" s="5" t="s">
        <v>14</v>
      </c>
      <c r="D9" s="5"/>
      <c r="E9" s="5">
        <v>20240122002</v>
      </c>
      <c r="F9" s="5" t="s">
        <v>15</v>
      </c>
      <c r="G9" s="6">
        <v>1.59</v>
      </c>
      <c r="H9" s="5" t="s">
        <v>16</v>
      </c>
      <c r="I9" s="28">
        <f>50000</f>
        <v>50000</v>
      </c>
      <c r="J9" s="8" t="s">
        <v>17</v>
      </c>
      <c r="L9" s="29">
        <f t="shared" si="0"/>
        <v>79500</v>
      </c>
    </row>
    <row r="10" spans="1:13">
      <c r="A10" s="45"/>
      <c r="B10" s="4">
        <v>5</v>
      </c>
      <c r="C10" s="7" t="s">
        <v>18</v>
      </c>
      <c r="D10" s="5"/>
      <c r="E10" s="5">
        <v>20240124002</v>
      </c>
      <c r="F10" s="8" t="s">
        <v>19</v>
      </c>
      <c r="G10" s="9">
        <v>1.82</v>
      </c>
      <c r="H10" s="5" t="s">
        <v>20</v>
      </c>
      <c r="I10" s="28">
        <f>10000-4228</f>
        <v>5772</v>
      </c>
      <c r="J10" s="8" t="s">
        <v>17</v>
      </c>
      <c r="L10" s="29">
        <f t="shared" si="0"/>
        <v>10505.04</v>
      </c>
    </row>
    <row r="11" spans="1:13">
      <c r="A11" s="45"/>
      <c r="B11" s="4">
        <v>6</v>
      </c>
      <c r="C11" s="10" t="s">
        <v>18</v>
      </c>
      <c r="D11" s="5"/>
      <c r="E11" s="5">
        <v>20240124003</v>
      </c>
      <c r="F11" s="5" t="s">
        <v>19</v>
      </c>
      <c r="G11" s="6">
        <v>3.03</v>
      </c>
      <c r="H11" s="5" t="s">
        <v>28</v>
      </c>
      <c r="I11" s="28">
        <f>5000-3250</f>
        <v>1750</v>
      </c>
      <c r="J11" s="8" t="s">
        <v>17</v>
      </c>
      <c r="L11" s="29">
        <f t="shared" si="0"/>
        <v>5302.5</v>
      </c>
    </row>
    <row r="12" spans="1:13">
      <c r="A12" s="45"/>
      <c r="B12" s="4">
        <v>7</v>
      </c>
      <c r="C12" s="7" t="s">
        <v>18</v>
      </c>
      <c r="D12" s="8"/>
      <c r="E12" s="8">
        <v>20240124006</v>
      </c>
      <c r="F12" s="8" t="s">
        <v>19</v>
      </c>
      <c r="G12" s="9">
        <v>4.55</v>
      </c>
      <c r="H12" s="8" t="s">
        <v>21</v>
      </c>
      <c r="I12" s="30">
        <f>5000</f>
        <v>5000</v>
      </c>
      <c r="J12" s="8" t="s">
        <v>17</v>
      </c>
      <c r="L12" s="29">
        <f t="shared" si="0"/>
        <v>22750</v>
      </c>
    </row>
    <row r="13" spans="1:13">
      <c r="A13" s="45"/>
      <c r="B13" s="4">
        <v>8</v>
      </c>
      <c r="C13" s="8" t="s">
        <v>14</v>
      </c>
      <c r="D13" s="8"/>
      <c r="E13" s="8">
        <v>20240202002</v>
      </c>
      <c r="F13" s="8" t="s">
        <v>15</v>
      </c>
      <c r="G13" s="9">
        <v>1.59</v>
      </c>
      <c r="H13" s="8" t="s">
        <v>16</v>
      </c>
      <c r="I13" s="30">
        <f>100000</f>
        <v>100000</v>
      </c>
      <c r="J13" s="8" t="s">
        <v>17</v>
      </c>
      <c r="L13" s="29">
        <f t="shared" si="0"/>
        <v>159000</v>
      </c>
    </row>
    <row r="14" spans="1:13">
      <c r="A14" s="45"/>
      <c r="B14" s="4">
        <v>9</v>
      </c>
      <c r="C14" s="5" t="s">
        <v>14</v>
      </c>
      <c r="D14" s="5"/>
      <c r="E14" s="5">
        <v>20240207003</v>
      </c>
      <c r="F14" s="5" t="s">
        <v>15</v>
      </c>
      <c r="G14" s="6">
        <v>1.59</v>
      </c>
      <c r="H14" s="5" t="s">
        <v>16</v>
      </c>
      <c r="I14" s="28">
        <f>12400</f>
        <v>12400</v>
      </c>
      <c r="J14" s="8" t="s">
        <v>17</v>
      </c>
      <c r="L14" s="29">
        <f t="shared" si="0"/>
        <v>19716</v>
      </c>
    </row>
    <row r="15" spans="1:13">
      <c r="A15" s="45"/>
      <c r="B15" s="4">
        <v>10</v>
      </c>
      <c r="C15" s="5" t="s">
        <v>14</v>
      </c>
      <c r="D15" s="5"/>
      <c r="E15" s="5">
        <v>20240207004</v>
      </c>
      <c r="F15" s="5" t="s">
        <v>15</v>
      </c>
      <c r="G15" s="6">
        <v>1.59</v>
      </c>
      <c r="H15" s="5" t="s">
        <v>16</v>
      </c>
      <c r="I15" s="28">
        <f>40600</f>
        <v>40600</v>
      </c>
      <c r="J15" s="8" t="s">
        <v>17</v>
      </c>
      <c r="L15" s="29">
        <f t="shared" si="0"/>
        <v>64554</v>
      </c>
    </row>
    <row r="16" spans="1:13">
      <c r="A16" s="45"/>
      <c r="B16" s="4">
        <v>11</v>
      </c>
      <c r="C16" s="7" t="s">
        <v>18</v>
      </c>
      <c r="D16" s="5"/>
      <c r="E16" s="5">
        <v>20240207006</v>
      </c>
      <c r="F16" s="8" t="s">
        <v>19</v>
      </c>
      <c r="G16" s="9">
        <v>1.82</v>
      </c>
      <c r="H16" s="5" t="s">
        <v>20</v>
      </c>
      <c r="I16" s="28">
        <f>20200</f>
        <v>20200</v>
      </c>
      <c r="J16" s="8" t="s">
        <v>17</v>
      </c>
      <c r="L16" s="29">
        <f t="shared" si="0"/>
        <v>36764</v>
      </c>
    </row>
    <row r="17" spans="1:12">
      <c r="A17" s="45"/>
      <c r="B17" s="4">
        <v>12</v>
      </c>
      <c r="C17" s="10" t="s">
        <v>18</v>
      </c>
      <c r="D17" s="5"/>
      <c r="E17" s="5">
        <v>20240207007</v>
      </c>
      <c r="F17" s="5" t="s">
        <v>19</v>
      </c>
      <c r="G17" s="6">
        <v>3.03</v>
      </c>
      <c r="H17" s="5" t="s">
        <v>28</v>
      </c>
      <c r="I17" s="28">
        <f>11700</f>
        <v>11700</v>
      </c>
      <c r="J17" s="8" t="s">
        <v>17</v>
      </c>
      <c r="L17" s="29">
        <f t="shared" si="0"/>
        <v>35451</v>
      </c>
    </row>
    <row r="18" spans="1:12">
      <c r="A18" s="45"/>
      <c r="B18" s="4">
        <v>13</v>
      </c>
      <c r="C18" s="7" t="s">
        <v>18</v>
      </c>
      <c r="D18" s="8"/>
      <c r="E18" s="8">
        <v>20240207008</v>
      </c>
      <c r="F18" s="8" t="s">
        <v>19</v>
      </c>
      <c r="G18" s="9">
        <v>4.55</v>
      </c>
      <c r="H18" s="8" t="s">
        <v>21</v>
      </c>
      <c r="I18" s="30">
        <f>1600</f>
        <v>1600</v>
      </c>
      <c r="J18" s="8" t="s">
        <v>17</v>
      </c>
      <c r="L18" s="29">
        <f t="shared" si="0"/>
        <v>7280</v>
      </c>
    </row>
    <row r="19" spans="1:12">
      <c r="A19" s="45"/>
      <c r="B19" s="4">
        <v>14</v>
      </c>
      <c r="C19" s="7"/>
      <c r="D19" s="8"/>
      <c r="E19" s="8">
        <v>20240217007</v>
      </c>
      <c r="F19" s="8" t="s">
        <v>22</v>
      </c>
      <c r="G19" s="9">
        <v>1.4750000000000001</v>
      </c>
      <c r="H19" s="8" t="s">
        <v>23</v>
      </c>
      <c r="I19" s="30">
        <v>10000</v>
      </c>
      <c r="J19" s="8" t="s">
        <v>17</v>
      </c>
      <c r="L19" s="29">
        <f t="shared" si="0"/>
        <v>14750</v>
      </c>
    </row>
    <row r="20" spans="1:12">
      <c r="A20" s="45"/>
      <c r="B20" s="4">
        <v>15</v>
      </c>
      <c r="C20" s="12"/>
      <c r="D20" s="12"/>
      <c r="E20" s="12"/>
      <c r="F20" s="12"/>
      <c r="G20" s="12"/>
      <c r="H20" s="12"/>
      <c r="I20" s="12"/>
      <c r="J20" s="12"/>
      <c r="L20" s="29">
        <f t="shared" si="0"/>
        <v>0</v>
      </c>
    </row>
    <row r="21" spans="1:12">
      <c r="A21" s="45"/>
      <c r="B21" s="4">
        <v>16</v>
      </c>
      <c r="C21" s="12"/>
      <c r="D21" s="12"/>
      <c r="E21" s="12"/>
      <c r="F21" s="12"/>
      <c r="G21" s="12"/>
      <c r="H21" s="12"/>
      <c r="I21" s="12"/>
      <c r="J21" s="12"/>
      <c r="L21" s="29">
        <f t="shared" si="0"/>
        <v>0</v>
      </c>
    </row>
    <row r="22" spans="1:12">
      <c r="A22" s="45"/>
      <c r="B22" s="4">
        <v>17</v>
      </c>
      <c r="C22" s="12"/>
      <c r="D22" s="12"/>
      <c r="E22" s="12"/>
      <c r="F22" s="12"/>
      <c r="G22" s="12"/>
      <c r="H22" s="12"/>
      <c r="I22" s="12"/>
      <c r="J22" s="12"/>
      <c r="L22" s="29">
        <f t="shared" si="0"/>
        <v>0</v>
      </c>
    </row>
    <row r="23" spans="1:12">
      <c r="A23" s="45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si="0"/>
        <v>0</v>
      </c>
    </row>
    <row r="24" spans="1:12">
      <c r="A24" s="45"/>
      <c r="B24" s="4">
        <v>19</v>
      </c>
      <c r="C24" s="12"/>
      <c r="D24" s="12"/>
      <c r="E24" s="12"/>
      <c r="F24" s="12"/>
      <c r="G24" s="12"/>
      <c r="H24" s="12"/>
      <c r="I24" s="12"/>
      <c r="J24" s="12"/>
      <c r="L24" s="29">
        <f t="shared" si="0"/>
        <v>0</v>
      </c>
    </row>
    <row r="25" spans="1:12">
      <c r="A25" s="45"/>
      <c r="B25" s="4">
        <v>20</v>
      </c>
      <c r="C25" s="12"/>
      <c r="D25" s="12"/>
      <c r="E25" s="12"/>
      <c r="F25" s="12"/>
      <c r="G25" s="12"/>
      <c r="H25" s="12"/>
      <c r="I25" s="12"/>
      <c r="J25" s="12"/>
      <c r="L25" s="29">
        <f t="shared" si="0"/>
        <v>0</v>
      </c>
    </row>
    <row r="26" spans="1:12">
      <c r="A26" s="45"/>
      <c r="B26" s="4">
        <v>21</v>
      </c>
      <c r="C26" s="12"/>
      <c r="D26" s="12"/>
      <c r="E26" s="12"/>
      <c r="F26" s="12"/>
      <c r="G26" s="12"/>
      <c r="H26" s="12"/>
      <c r="I26" s="12"/>
      <c r="J26" s="12"/>
      <c r="L26" s="29">
        <f t="shared" si="0"/>
        <v>0</v>
      </c>
    </row>
    <row r="27" spans="1:12">
      <c r="A27" s="45"/>
      <c r="B27" s="4">
        <v>22</v>
      </c>
      <c r="C27" s="8"/>
      <c r="D27" s="16"/>
      <c r="E27" s="16"/>
      <c r="F27" s="8"/>
      <c r="G27" s="9"/>
      <c r="H27" s="8"/>
      <c r="I27" s="32"/>
      <c r="J27" s="8"/>
      <c r="L27" s="29">
        <f t="shared" si="0"/>
        <v>0</v>
      </c>
    </row>
    <row r="28" spans="1:12">
      <c r="A28" s="45"/>
      <c r="B28" s="4">
        <v>23</v>
      </c>
      <c r="C28" s="8"/>
      <c r="D28" s="8"/>
      <c r="E28" s="8"/>
      <c r="F28" s="8"/>
      <c r="G28" s="9"/>
      <c r="H28" s="8"/>
      <c r="I28" s="30"/>
      <c r="J28" s="8"/>
      <c r="L28" s="29">
        <f t="shared" si="0"/>
        <v>0</v>
      </c>
    </row>
    <row r="29" spans="1:12">
      <c r="A29" s="46"/>
      <c r="B29" s="22">
        <v>24</v>
      </c>
      <c r="C29" s="13"/>
      <c r="D29" s="13"/>
      <c r="E29" s="13"/>
      <c r="F29" s="13"/>
      <c r="G29" s="14"/>
      <c r="H29" s="13"/>
      <c r="I29" s="31"/>
      <c r="J29" s="13"/>
      <c r="L29" s="29">
        <f t="shared" si="0"/>
        <v>0</v>
      </c>
    </row>
    <row r="30" spans="1:12">
      <c r="A30" s="47" t="s">
        <v>30</v>
      </c>
      <c r="B30" s="15">
        <v>1</v>
      </c>
      <c r="C30" s="8" t="s">
        <v>14</v>
      </c>
      <c r="D30" s="16"/>
      <c r="E30" s="16">
        <v>20240111008</v>
      </c>
      <c r="F30" s="8" t="s">
        <v>31</v>
      </c>
      <c r="G30" s="9">
        <v>1.56</v>
      </c>
      <c r="H30" s="8" t="s">
        <v>32</v>
      </c>
      <c r="I30" s="32">
        <f>40000-7223-6611</f>
        <v>26166</v>
      </c>
      <c r="J30" s="8" t="s">
        <v>17</v>
      </c>
      <c r="L30" s="29">
        <f t="shared" si="0"/>
        <v>40818.959999999999</v>
      </c>
    </row>
    <row r="31" spans="1:12">
      <c r="A31" s="48"/>
      <c r="B31" s="15">
        <v>2</v>
      </c>
      <c r="C31" s="8"/>
      <c r="D31" s="8"/>
      <c r="E31" s="8">
        <v>20240130001</v>
      </c>
      <c r="F31" s="8" t="s">
        <v>33</v>
      </c>
      <c r="G31" s="9">
        <v>1.5549999999999999</v>
      </c>
      <c r="H31" s="8" t="s">
        <v>34</v>
      </c>
      <c r="I31" s="30">
        <f>100000-13269</f>
        <v>86731</v>
      </c>
      <c r="J31" s="8" t="s">
        <v>17</v>
      </c>
      <c r="L31" s="29">
        <f t="shared" si="0"/>
        <v>134866.70499999999</v>
      </c>
    </row>
    <row r="32" spans="1:12">
      <c r="A32" s="48"/>
      <c r="B32" s="15">
        <v>3</v>
      </c>
      <c r="C32" s="8" t="s">
        <v>14</v>
      </c>
      <c r="D32" s="16"/>
      <c r="E32" s="16">
        <v>20240207011</v>
      </c>
      <c r="F32" s="8" t="s">
        <v>31</v>
      </c>
      <c r="G32" s="9">
        <v>1.56</v>
      </c>
      <c r="H32" s="8" t="s">
        <v>32</v>
      </c>
      <c r="I32" s="32">
        <f>15000</f>
        <v>15000</v>
      </c>
      <c r="J32" s="8" t="s">
        <v>17</v>
      </c>
      <c r="L32" s="29">
        <f t="shared" si="0"/>
        <v>23400</v>
      </c>
    </row>
    <row r="33" spans="1:12">
      <c r="A33" s="48"/>
      <c r="B33" s="15">
        <v>4</v>
      </c>
      <c r="C33" s="10" t="s">
        <v>18</v>
      </c>
      <c r="D33" s="5"/>
      <c r="E33" s="5">
        <v>20240124005</v>
      </c>
      <c r="F33" s="5" t="s">
        <v>35</v>
      </c>
      <c r="G33" s="6">
        <v>3.05</v>
      </c>
      <c r="H33" s="5" t="s">
        <v>36</v>
      </c>
      <c r="I33" s="28">
        <f>5000-941-3700</f>
        <v>359</v>
      </c>
      <c r="J33" s="8" t="s">
        <v>17</v>
      </c>
      <c r="L33" s="29">
        <f t="shared" si="0"/>
        <v>1094.95</v>
      </c>
    </row>
    <row r="34" spans="1:12">
      <c r="A34" s="48"/>
      <c r="B34" s="15">
        <v>5</v>
      </c>
      <c r="C34" s="10" t="s">
        <v>18</v>
      </c>
      <c r="D34" s="5"/>
      <c r="E34" s="5">
        <v>20240207009</v>
      </c>
      <c r="F34" s="5" t="s">
        <v>35</v>
      </c>
      <c r="G34" s="6">
        <v>1.83</v>
      </c>
      <c r="H34" s="5" t="s">
        <v>37</v>
      </c>
      <c r="I34" s="28">
        <f>11000</f>
        <v>11000</v>
      </c>
      <c r="J34" s="5" t="s">
        <v>17</v>
      </c>
      <c r="L34" s="29">
        <f t="shared" si="0"/>
        <v>20130</v>
      </c>
    </row>
    <row r="35" spans="1:12">
      <c r="A35" s="48"/>
      <c r="B35" s="15">
        <v>6</v>
      </c>
      <c r="C35" s="8"/>
      <c r="D35" s="8"/>
      <c r="E35" s="8">
        <v>20240213002</v>
      </c>
      <c r="F35" s="8" t="s">
        <v>38</v>
      </c>
      <c r="G35" s="9">
        <v>1.5249999999999999</v>
      </c>
      <c r="H35" s="8" t="s">
        <v>39</v>
      </c>
      <c r="I35" s="30">
        <f>20000-18959</f>
        <v>1041</v>
      </c>
      <c r="J35" s="8" t="s">
        <v>17</v>
      </c>
      <c r="L35" s="29">
        <f t="shared" si="0"/>
        <v>1587.5250000000001</v>
      </c>
    </row>
    <row r="36" spans="1:12">
      <c r="A36" s="48"/>
      <c r="B36" s="15">
        <v>7</v>
      </c>
      <c r="C36" s="5" t="s">
        <v>14</v>
      </c>
      <c r="D36" s="5"/>
      <c r="E36" s="5">
        <v>20240115001</v>
      </c>
      <c r="F36" s="5" t="s">
        <v>24</v>
      </c>
      <c r="G36" s="6">
        <v>1.2749999999999999</v>
      </c>
      <c r="H36" s="5" t="s">
        <v>25</v>
      </c>
      <c r="I36" s="28">
        <f>100000-8221-18224-12550</f>
        <v>61005</v>
      </c>
      <c r="J36" s="8" t="s">
        <v>17</v>
      </c>
      <c r="L36" s="29">
        <f t="shared" si="0"/>
        <v>77781.375</v>
      </c>
    </row>
    <row r="37" spans="1:12">
      <c r="A37" s="48"/>
      <c r="B37" s="15">
        <v>8</v>
      </c>
      <c r="C37" s="5" t="s">
        <v>14</v>
      </c>
      <c r="D37" s="8"/>
      <c r="E37" s="8">
        <v>20240122001</v>
      </c>
      <c r="F37" s="8" t="s">
        <v>26</v>
      </c>
      <c r="G37" s="6">
        <v>1.59</v>
      </c>
      <c r="H37" s="8" t="s">
        <v>27</v>
      </c>
      <c r="I37" s="30">
        <f>75000-2248-8437</f>
        <v>64315</v>
      </c>
      <c r="J37" s="8" t="s">
        <v>17</v>
      </c>
      <c r="L37" s="29">
        <f t="shared" si="0"/>
        <v>102260.85</v>
      </c>
    </row>
    <row r="38" spans="1:12">
      <c r="A38" s="48"/>
      <c r="B38" s="15">
        <v>9</v>
      </c>
      <c r="C38" s="5" t="s">
        <v>14</v>
      </c>
      <c r="D38" s="8"/>
      <c r="E38" s="8">
        <v>20240206022</v>
      </c>
      <c r="F38" s="8" t="s">
        <v>26</v>
      </c>
      <c r="G38" s="6">
        <v>1.59</v>
      </c>
      <c r="H38" s="8" t="s">
        <v>27</v>
      </c>
      <c r="I38" s="30">
        <f>30000</f>
        <v>30000</v>
      </c>
      <c r="J38" s="8" t="s">
        <v>17</v>
      </c>
      <c r="L38" s="29">
        <f t="shared" si="0"/>
        <v>47700</v>
      </c>
    </row>
    <row r="39" spans="1:12">
      <c r="A39" s="48"/>
      <c r="B39" s="15">
        <v>10</v>
      </c>
      <c r="C39" s="5" t="s">
        <v>14</v>
      </c>
      <c r="D39" s="5"/>
      <c r="E39" s="5">
        <v>20240207005</v>
      </c>
      <c r="F39" s="5" t="s">
        <v>24</v>
      </c>
      <c r="G39" s="6">
        <v>1.2749999999999999</v>
      </c>
      <c r="H39" s="5" t="s">
        <v>25</v>
      </c>
      <c r="I39" s="28">
        <f>130000</f>
        <v>130000</v>
      </c>
      <c r="J39" s="8" t="s">
        <v>17</v>
      </c>
      <c r="L39" s="29">
        <f t="shared" si="0"/>
        <v>165750</v>
      </c>
    </row>
    <row r="40" spans="1:12">
      <c r="A40" s="48"/>
      <c r="B40" s="15">
        <v>11</v>
      </c>
      <c r="C40" s="10" t="s">
        <v>18</v>
      </c>
      <c r="D40" s="5"/>
      <c r="E40" s="5">
        <v>20240217008</v>
      </c>
      <c r="F40" s="5" t="s">
        <v>19</v>
      </c>
      <c r="G40" s="6">
        <v>1.82</v>
      </c>
      <c r="H40" s="5" t="s">
        <v>29</v>
      </c>
      <c r="I40" s="28">
        <v>10000</v>
      </c>
      <c r="J40" s="5" t="s">
        <v>17</v>
      </c>
      <c r="L40" s="29">
        <f t="shared" si="0"/>
        <v>18200</v>
      </c>
    </row>
    <row r="41" spans="1:12">
      <c r="A41" s="48"/>
      <c r="B41" s="15">
        <v>12</v>
      </c>
      <c r="C41" s="8"/>
      <c r="D41" s="8"/>
      <c r="E41" s="8"/>
      <c r="F41" s="8"/>
      <c r="G41" s="9"/>
      <c r="H41" s="8"/>
      <c r="I41" s="30"/>
      <c r="J41" s="8"/>
      <c r="L41" s="29">
        <f t="shared" ref="L41:L53" si="1">I41*G41</f>
        <v>0</v>
      </c>
    </row>
    <row r="42" spans="1:12">
      <c r="A42" s="48"/>
      <c r="B42" s="15">
        <v>13</v>
      </c>
      <c r="C42" s="5"/>
      <c r="D42" s="8"/>
      <c r="E42" s="8"/>
      <c r="F42" s="8"/>
      <c r="G42" s="6"/>
      <c r="H42" s="8"/>
      <c r="I42" s="30"/>
      <c r="J42" s="8"/>
      <c r="L42" s="29">
        <f t="shared" si="1"/>
        <v>0</v>
      </c>
    </row>
    <row r="43" spans="1:12">
      <c r="A43" s="48"/>
      <c r="B43" s="15">
        <v>14</v>
      </c>
      <c r="C43" s="5"/>
      <c r="D43" s="5"/>
      <c r="E43" s="5"/>
      <c r="F43" s="5"/>
      <c r="G43" s="6"/>
      <c r="H43" s="5"/>
      <c r="I43" s="28"/>
      <c r="J43" s="8"/>
      <c r="L43" s="29">
        <f t="shared" si="1"/>
        <v>0</v>
      </c>
    </row>
    <row r="44" spans="1:12">
      <c r="A44" s="48"/>
      <c r="B44" s="15">
        <v>15</v>
      </c>
      <c r="C44" s="5"/>
      <c r="D44" s="5"/>
      <c r="E44" s="5"/>
      <c r="F44" s="5"/>
      <c r="G44" s="6"/>
      <c r="H44" s="5"/>
      <c r="I44" s="28"/>
      <c r="J44" s="8"/>
      <c r="L44" s="29">
        <f t="shared" si="1"/>
        <v>0</v>
      </c>
    </row>
    <row r="45" spans="1:12">
      <c r="A45" s="48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1"/>
        <v>0</v>
      </c>
    </row>
    <row r="46" spans="1:12">
      <c r="A46" s="48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1"/>
        <v>0</v>
      </c>
    </row>
    <row r="47" spans="1:12">
      <c r="A47" s="48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1"/>
        <v>0</v>
      </c>
    </row>
    <row r="48" spans="1:12">
      <c r="A48" s="48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1"/>
        <v>0</v>
      </c>
    </row>
    <row r="49" spans="1:12">
      <c r="A49" s="48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1"/>
        <v>0</v>
      </c>
    </row>
    <row r="50" spans="1:12">
      <c r="A50" s="48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1"/>
        <v>0</v>
      </c>
    </row>
    <row r="51" spans="1:12">
      <c r="A51" s="48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1"/>
        <v>0</v>
      </c>
    </row>
    <row r="52" spans="1:12">
      <c r="A52" s="48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1"/>
        <v>0</v>
      </c>
    </row>
    <row r="53" spans="1:12">
      <c r="A53" s="49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1"/>
        <v>0</v>
      </c>
    </row>
    <row r="54" spans="1:12">
      <c r="A54" s="52" t="s">
        <v>40</v>
      </c>
      <c r="B54" s="53"/>
      <c r="C54" s="53"/>
      <c r="D54" s="53"/>
      <c r="E54" s="53"/>
      <c r="F54" s="53"/>
      <c r="G54" s="53"/>
      <c r="H54" s="53"/>
      <c r="I54" s="53"/>
      <c r="J54" s="54"/>
    </row>
    <row r="55" spans="1:12">
      <c r="A55" s="55"/>
      <c r="B55" s="56"/>
      <c r="C55" s="56"/>
      <c r="D55" s="56"/>
      <c r="E55" s="56"/>
      <c r="F55" s="56"/>
      <c r="G55" s="56"/>
      <c r="H55" s="56"/>
      <c r="I55" s="56"/>
      <c r="J55" s="57"/>
    </row>
    <row r="56" spans="1:12">
      <c r="A56" s="50" t="s">
        <v>41</v>
      </c>
      <c r="B56" s="50"/>
      <c r="C56" s="50"/>
      <c r="D56" s="50"/>
      <c r="E56" s="50"/>
      <c r="F56" s="50"/>
      <c r="G56" s="50"/>
      <c r="H56" s="50"/>
      <c r="I56" s="50"/>
      <c r="J56" s="50"/>
    </row>
    <row r="57" spans="1:12">
      <c r="A57" s="51"/>
      <c r="B57" s="51"/>
      <c r="C57" s="51"/>
      <c r="D57" s="51"/>
      <c r="E57" s="51"/>
      <c r="F57" s="51"/>
      <c r="G57" s="51"/>
      <c r="H57" s="51"/>
      <c r="I57" s="51"/>
      <c r="J57" s="51"/>
    </row>
    <row r="58" spans="1:12">
      <c r="A58" s="51"/>
      <c r="B58" s="51"/>
      <c r="C58" s="51"/>
      <c r="D58" s="51"/>
      <c r="E58" s="51"/>
      <c r="F58" s="51"/>
      <c r="G58" s="51"/>
      <c r="H58" s="51"/>
      <c r="I58" s="51"/>
      <c r="J58" s="51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I5" sqref="I5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25"/>
      <c r="L1" s="25"/>
      <c r="M1" s="25"/>
    </row>
    <row r="2" spans="1:13" ht="18.7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26"/>
      <c r="L2" s="26"/>
      <c r="M2" s="26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7" t="s">
        <v>46</v>
      </c>
      <c r="J4" s="2"/>
      <c r="K4" s="2"/>
      <c r="L4" s="2"/>
      <c r="M4" s="2"/>
    </row>
    <row r="5" spans="1:13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3">
      <c r="A6" s="45" t="s">
        <v>13</v>
      </c>
      <c r="B6" s="4">
        <v>1</v>
      </c>
      <c r="C6" s="5" t="s">
        <v>14</v>
      </c>
      <c r="D6" s="5">
        <v>20231120017</v>
      </c>
      <c r="E6" s="5">
        <v>20231109001</v>
      </c>
      <c r="F6" s="5" t="s">
        <v>15</v>
      </c>
      <c r="G6" s="6">
        <v>1.59</v>
      </c>
      <c r="H6" s="5" t="s">
        <v>16</v>
      </c>
      <c r="I6" s="28">
        <f>95877-10684-18480-19743-11278-9407-6623</f>
        <v>19662</v>
      </c>
      <c r="J6" s="8" t="s">
        <v>17</v>
      </c>
      <c r="L6" s="29">
        <f>I6*G6</f>
        <v>31262.58</v>
      </c>
    </row>
    <row r="7" spans="1:13">
      <c r="A7" s="45"/>
      <c r="B7" s="4">
        <v>2</v>
      </c>
      <c r="C7" s="10" t="s">
        <v>18</v>
      </c>
      <c r="D7" s="5"/>
      <c r="E7" s="5">
        <v>20240103032</v>
      </c>
      <c r="F7" s="5" t="s">
        <v>19</v>
      </c>
      <c r="G7" s="6">
        <v>4.55</v>
      </c>
      <c r="H7" s="5" t="s">
        <v>21</v>
      </c>
      <c r="I7" s="28">
        <f>9617-202-4169</f>
        <v>5246</v>
      </c>
      <c r="J7" s="8" t="s">
        <v>17</v>
      </c>
      <c r="L7" s="29">
        <f t="shared" ref="L7:L53" si="0">I7*G7</f>
        <v>23869.3</v>
      </c>
    </row>
    <row r="8" spans="1:13">
      <c r="A8" s="45"/>
      <c r="B8" s="4">
        <v>3</v>
      </c>
      <c r="C8" s="7"/>
      <c r="D8" s="8"/>
      <c r="E8" s="8">
        <v>20240103033</v>
      </c>
      <c r="F8" s="8" t="s">
        <v>22</v>
      </c>
      <c r="G8" s="6">
        <v>1.4750000000000001</v>
      </c>
      <c r="H8" s="8" t="s">
        <v>23</v>
      </c>
      <c r="I8" s="30">
        <f>5000</f>
        <v>5000</v>
      </c>
      <c r="J8" s="8" t="s">
        <v>17</v>
      </c>
      <c r="L8" s="29">
        <f t="shared" si="0"/>
        <v>7375</v>
      </c>
    </row>
    <row r="9" spans="1:13">
      <c r="A9" s="45"/>
      <c r="B9" s="4">
        <v>4</v>
      </c>
      <c r="C9" s="5" t="s">
        <v>14</v>
      </c>
      <c r="D9" s="5"/>
      <c r="E9" s="5">
        <v>20240122002</v>
      </c>
      <c r="F9" s="5" t="s">
        <v>15</v>
      </c>
      <c r="G9" s="6">
        <v>1.59</v>
      </c>
      <c r="H9" s="5" t="s">
        <v>16</v>
      </c>
      <c r="I9" s="28">
        <f>50000</f>
        <v>50000</v>
      </c>
      <c r="J9" s="8" t="s">
        <v>17</v>
      </c>
      <c r="L9" s="29">
        <f t="shared" si="0"/>
        <v>79500</v>
      </c>
    </row>
    <row r="10" spans="1:13">
      <c r="A10" s="45"/>
      <c r="B10" s="4">
        <v>5</v>
      </c>
      <c r="C10" s="7" t="s">
        <v>18</v>
      </c>
      <c r="D10" s="5"/>
      <c r="E10" s="5">
        <v>20240124002</v>
      </c>
      <c r="F10" s="8" t="s">
        <v>19</v>
      </c>
      <c r="G10" s="9">
        <v>1.82</v>
      </c>
      <c r="H10" s="5" t="s">
        <v>20</v>
      </c>
      <c r="I10" s="28">
        <f>10000-4228</f>
        <v>5772</v>
      </c>
      <c r="J10" s="8" t="s">
        <v>17</v>
      </c>
      <c r="L10" s="29">
        <f t="shared" si="0"/>
        <v>10505.04</v>
      </c>
    </row>
    <row r="11" spans="1:13">
      <c r="A11" s="45"/>
      <c r="B11" s="4">
        <v>6</v>
      </c>
      <c r="C11" s="10" t="s">
        <v>18</v>
      </c>
      <c r="D11" s="5"/>
      <c r="E11" s="5">
        <v>20240124003</v>
      </c>
      <c r="F11" s="5" t="s">
        <v>19</v>
      </c>
      <c r="G11" s="6">
        <v>3.03</v>
      </c>
      <c r="H11" s="5" t="s">
        <v>28</v>
      </c>
      <c r="I11" s="28">
        <f>5000-3250</f>
        <v>1750</v>
      </c>
      <c r="J11" s="8" t="s">
        <v>17</v>
      </c>
      <c r="L11" s="29">
        <f t="shared" si="0"/>
        <v>5302.5</v>
      </c>
    </row>
    <row r="12" spans="1:13">
      <c r="A12" s="45"/>
      <c r="B12" s="4">
        <v>7</v>
      </c>
      <c r="C12" s="7" t="s">
        <v>18</v>
      </c>
      <c r="D12" s="8"/>
      <c r="E12" s="8">
        <v>20240124006</v>
      </c>
      <c r="F12" s="8" t="s">
        <v>19</v>
      </c>
      <c r="G12" s="9">
        <v>4.55</v>
      </c>
      <c r="H12" s="8" t="s">
        <v>21</v>
      </c>
      <c r="I12" s="30">
        <f>5000</f>
        <v>5000</v>
      </c>
      <c r="J12" s="8" t="s">
        <v>17</v>
      </c>
      <c r="L12" s="29">
        <f t="shared" si="0"/>
        <v>22750</v>
      </c>
    </row>
    <row r="13" spans="1:13">
      <c r="A13" s="45"/>
      <c r="B13" s="4">
        <v>8</v>
      </c>
      <c r="C13" s="8" t="s">
        <v>14</v>
      </c>
      <c r="D13" s="8"/>
      <c r="E13" s="8">
        <v>20240202002</v>
      </c>
      <c r="F13" s="8" t="s">
        <v>15</v>
      </c>
      <c r="G13" s="9">
        <v>1.59</v>
      </c>
      <c r="H13" s="8" t="s">
        <v>16</v>
      </c>
      <c r="I13" s="30">
        <f>100000</f>
        <v>100000</v>
      </c>
      <c r="J13" s="8" t="s">
        <v>17</v>
      </c>
      <c r="L13" s="29">
        <f t="shared" si="0"/>
        <v>159000</v>
      </c>
    </row>
    <row r="14" spans="1:13">
      <c r="A14" s="45"/>
      <c r="B14" s="4">
        <v>9</v>
      </c>
      <c r="C14" s="5" t="s">
        <v>14</v>
      </c>
      <c r="D14" s="5"/>
      <c r="E14" s="5">
        <v>20240207003</v>
      </c>
      <c r="F14" s="5" t="s">
        <v>15</v>
      </c>
      <c r="G14" s="6">
        <v>1.59</v>
      </c>
      <c r="H14" s="5" t="s">
        <v>16</v>
      </c>
      <c r="I14" s="28">
        <f>12400</f>
        <v>12400</v>
      </c>
      <c r="J14" s="8" t="s">
        <v>17</v>
      </c>
      <c r="L14" s="29">
        <f t="shared" si="0"/>
        <v>19716</v>
      </c>
    </row>
    <row r="15" spans="1:13">
      <c r="A15" s="45"/>
      <c r="B15" s="4">
        <v>10</v>
      </c>
      <c r="C15" s="5" t="s">
        <v>14</v>
      </c>
      <c r="D15" s="5"/>
      <c r="E15" s="5">
        <v>20240207004</v>
      </c>
      <c r="F15" s="5" t="s">
        <v>15</v>
      </c>
      <c r="G15" s="6">
        <v>1.59</v>
      </c>
      <c r="H15" s="5" t="s">
        <v>16</v>
      </c>
      <c r="I15" s="28">
        <f>40600</f>
        <v>40600</v>
      </c>
      <c r="J15" s="8" t="s">
        <v>17</v>
      </c>
      <c r="L15" s="29">
        <f t="shared" si="0"/>
        <v>64554</v>
      </c>
    </row>
    <row r="16" spans="1:13">
      <c r="A16" s="45"/>
      <c r="B16" s="4">
        <v>11</v>
      </c>
      <c r="C16" s="7" t="s">
        <v>18</v>
      </c>
      <c r="D16" s="5"/>
      <c r="E16" s="5">
        <v>20240207006</v>
      </c>
      <c r="F16" s="8" t="s">
        <v>19</v>
      </c>
      <c r="G16" s="9">
        <v>1.82</v>
      </c>
      <c r="H16" s="5" t="s">
        <v>20</v>
      </c>
      <c r="I16" s="28">
        <f>20200</f>
        <v>20200</v>
      </c>
      <c r="J16" s="8" t="s">
        <v>17</v>
      </c>
      <c r="L16" s="29">
        <f t="shared" si="0"/>
        <v>36764</v>
      </c>
    </row>
    <row r="17" spans="1:12">
      <c r="A17" s="45"/>
      <c r="B17" s="4">
        <v>12</v>
      </c>
      <c r="C17" s="10" t="s">
        <v>18</v>
      </c>
      <c r="D17" s="5"/>
      <c r="E17" s="5">
        <v>20240207007</v>
      </c>
      <c r="F17" s="5" t="s">
        <v>19</v>
      </c>
      <c r="G17" s="6">
        <v>3.03</v>
      </c>
      <c r="H17" s="5" t="s">
        <v>28</v>
      </c>
      <c r="I17" s="28">
        <f>11700</f>
        <v>11700</v>
      </c>
      <c r="J17" s="8" t="s">
        <v>17</v>
      </c>
      <c r="L17" s="29">
        <f t="shared" si="0"/>
        <v>35451</v>
      </c>
    </row>
    <row r="18" spans="1:12">
      <c r="A18" s="45"/>
      <c r="B18" s="4">
        <v>13</v>
      </c>
      <c r="C18" s="7" t="s">
        <v>18</v>
      </c>
      <c r="D18" s="8"/>
      <c r="E18" s="8">
        <v>20240207008</v>
      </c>
      <c r="F18" s="8" t="s">
        <v>19</v>
      </c>
      <c r="G18" s="9">
        <v>4.55</v>
      </c>
      <c r="H18" s="8" t="s">
        <v>21</v>
      </c>
      <c r="I18" s="30">
        <f>1600</f>
        <v>1600</v>
      </c>
      <c r="J18" s="8" t="s">
        <v>17</v>
      </c>
      <c r="L18" s="29">
        <f t="shared" si="0"/>
        <v>7280</v>
      </c>
    </row>
    <row r="19" spans="1:12">
      <c r="A19" s="45"/>
      <c r="B19" s="4">
        <v>14</v>
      </c>
      <c r="C19" s="7"/>
      <c r="D19" s="8"/>
      <c r="E19" s="8">
        <v>20240217007</v>
      </c>
      <c r="F19" s="8" t="s">
        <v>22</v>
      </c>
      <c r="G19" s="9">
        <v>1.4750000000000001</v>
      </c>
      <c r="H19" s="8" t="s">
        <v>23</v>
      </c>
      <c r="I19" s="30">
        <v>10000</v>
      </c>
      <c r="J19" s="8" t="s">
        <v>17</v>
      </c>
      <c r="L19" s="29">
        <f t="shared" si="0"/>
        <v>14750</v>
      </c>
    </row>
    <row r="20" spans="1:12">
      <c r="A20" s="45"/>
      <c r="B20" s="4">
        <v>15</v>
      </c>
      <c r="C20" s="10" t="s">
        <v>18</v>
      </c>
      <c r="D20" s="5"/>
      <c r="E20" s="5">
        <v>20240124005</v>
      </c>
      <c r="F20" s="5" t="s">
        <v>35</v>
      </c>
      <c r="G20" s="6">
        <v>3.05</v>
      </c>
      <c r="H20" s="5" t="s">
        <v>36</v>
      </c>
      <c r="I20" s="28">
        <f>5000-941-3700</f>
        <v>359</v>
      </c>
      <c r="J20" s="8" t="s">
        <v>17</v>
      </c>
      <c r="L20" s="29" t="e">
        <f>#REF!*#REF!</f>
        <v>#REF!</v>
      </c>
    </row>
    <row r="21" spans="1:12">
      <c r="A21" s="45"/>
      <c r="B21" s="4">
        <v>16</v>
      </c>
      <c r="C21" s="10" t="s">
        <v>18</v>
      </c>
      <c r="D21" s="5"/>
      <c r="E21" s="5">
        <v>20240207009</v>
      </c>
      <c r="F21" s="5" t="s">
        <v>35</v>
      </c>
      <c r="G21" s="6">
        <v>1.83</v>
      </c>
      <c r="H21" s="5" t="s">
        <v>37</v>
      </c>
      <c r="I21" s="28">
        <f>11000</f>
        <v>11000</v>
      </c>
      <c r="J21" s="5" t="s">
        <v>17</v>
      </c>
      <c r="L21" s="29" t="e">
        <f>#REF!*#REF!</f>
        <v>#REF!</v>
      </c>
    </row>
    <row r="22" spans="1:12">
      <c r="A22" s="45"/>
      <c r="B22" s="4">
        <v>17</v>
      </c>
      <c r="C22" s="12"/>
      <c r="D22" s="12"/>
      <c r="E22" s="12"/>
      <c r="F22" s="12"/>
      <c r="G22" s="12"/>
      <c r="H22" s="12"/>
      <c r="I22" s="12"/>
      <c r="J22" s="12"/>
      <c r="L22" s="29">
        <f t="shared" si="0"/>
        <v>0</v>
      </c>
    </row>
    <row r="23" spans="1:12">
      <c r="A23" s="45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si="0"/>
        <v>0</v>
      </c>
    </row>
    <row r="24" spans="1:12">
      <c r="A24" s="45"/>
      <c r="B24" s="4">
        <v>19</v>
      </c>
      <c r="C24" s="12"/>
      <c r="D24" s="12"/>
      <c r="E24" s="12"/>
      <c r="F24" s="12"/>
      <c r="G24" s="12"/>
      <c r="H24" s="12"/>
      <c r="I24" s="12"/>
      <c r="J24" s="12"/>
      <c r="L24" s="29">
        <f t="shared" si="0"/>
        <v>0</v>
      </c>
    </row>
    <row r="25" spans="1:12">
      <c r="A25" s="45"/>
      <c r="B25" s="4">
        <v>20</v>
      </c>
      <c r="C25" s="12"/>
      <c r="D25" s="12"/>
      <c r="E25" s="12"/>
      <c r="F25" s="12"/>
      <c r="G25" s="12"/>
      <c r="H25" s="12"/>
      <c r="I25" s="12"/>
      <c r="J25" s="12"/>
      <c r="L25" s="29">
        <f t="shared" si="0"/>
        <v>0</v>
      </c>
    </row>
    <row r="26" spans="1:12">
      <c r="A26" s="45"/>
      <c r="B26" s="4">
        <v>21</v>
      </c>
      <c r="C26" s="12"/>
      <c r="D26" s="12"/>
      <c r="E26" s="12"/>
      <c r="F26" s="12"/>
      <c r="G26" s="12"/>
      <c r="H26" s="12"/>
      <c r="I26" s="12"/>
      <c r="J26" s="12"/>
      <c r="L26" s="29">
        <f t="shared" si="0"/>
        <v>0</v>
      </c>
    </row>
    <row r="27" spans="1:12">
      <c r="A27" s="45"/>
      <c r="B27" s="4">
        <v>22</v>
      </c>
      <c r="C27" s="8"/>
      <c r="D27" s="16"/>
      <c r="E27" s="16"/>
      <c r="F27" s="8"/>
      <c r="G27" s="9"/>
      <c r="H27" s="8"/>
      <c r="I27" s="32"/>
      <c r="J27" s="8"/>
      <c r="L27" s="29">
        <f t="shared" si="0"/>
        <v>0</v>
      </c>
    </row>
    <row r="28" spans="1:12">
      <c r="A28" s="45"/>
      <c r="B28" s="4">
        <v>23</v>
      </c>
      <c r="C28" s="8"/>
      <c r="D28" s="8"/>
      <c r="E28" s="8"/>
      <c r="F28" s="8"/>
      <c r="G28" s="9"/>
      <c r="H28" s="8"/>
      <c r="I28" s="30"/>
      <c r="J28" s="8"/>
      <c r="L28" s="29">
        <f t="shared" si="0"/>
        <v>0</v>
      </c>
    </row>
    <row r="29" spans="1:12">
      <c r="A29" s="46"/>
      <c r="B29" s="22">
        <v>24</v>
      </c>
      <c r="C29" s="13"/>
      <c r="D29" s="13"/>
      <c r="E29" s="13"/>
      <c r="F29" s="13"/>
      <c r="G29" s="14"/>
      <c r="H29" s="13"/>
      <c r="I29" s="31"/>
      <c r="J29" s="13"/>
      <c r="L29" s="29">
        <f t="shared" si="0"/>
        <v>0</v>
      </c>
    </row>
    <row r="30" spans="1:12">
      <c r="A30" s="47" t="s">
        <v>30</v>
      </c>
      <c r="B30" s="15">
        <v>1</v>
      </c>
      <c r="C30" s="8" t="s">
        <v>14</v>
      </c>
      <c r="D30" s="16"/>
      <c r="E30" s="16">
        <v>20240111008</v>
      </c>
      <c r="F30" s="8" t="s">
        <v>31</v>
      </c>
      <c r="G30" s="9">
        <v>1.56</v>
      </c>
      <c r="H30" s="8" t="s">
        <v>32</v>
      </c>
      <c r="I30" s="32">
        <f>40000-7223-6611</f>
        <v>26166</v>
      </c>
      <c r="J30" s="8" t="s">
        <v>17</v>
      </c>
      <c r="L30" s="29">
        <f t="shared" si="0"/>
        <v>40818.959999999999</v>
      </c>
    </row>
    <row r="31" spans="1:12">
      <c r="A31" s="48"/>
      <c r="B31" s="15">
        <v>2</v>
      </c>
      <c r="C31" s="8"/>
      <c r="D31" s="8"/>
      <c r="E31" s="8">
        <v>20240130001</v>
      </c>
      <c r="F31" s="8" t="s">
        <v>33</v>
      </c>
      <c r="G31" s="9">
        <v>1.5549999999999999</v>
      </c>
      <c r="H31" s="8" t="s">
        <v>34</v>
      </c>
      <c r="I31" s="30">
        <f>100000-13269</f>
        <v>86731</v>
      </c>
      <c r="J31" s="8" t="s">
        <v>17</v>
      </c>
      <c r="L31" s="29">
        <f t="shared" si="0"/>
        <v>134866.70499999999</v>
      </c>
    </row>
    <row r="32" spans="1:12">
      <c r="A32" s="48"/>
      <c r="B32" s="15">
        <v>3</v>
      </c>
      <c r="C32" s="8" t="s">
        <v>14</v>
      </c>
      <c r="D32" s="16"/>
      <c r="E32" s="16">
        <v>20240207011</v>
      </c>
      <c r="F32" s="8" t="s">
        <v>31</v>
      </c>
      <c r="G32" s="9">
        <v>1.56</v>
      </c>
      <c r="H32" s="8" t="s">
        <v>32</v>
      </c>
      <c r="I32" s="32">
        <f>15000</f>
        <v>15000</v>
      </c>
      <c r="J32" s="8" t="s">
        <v>17</v>
      </c>
      <c r="L32" s="29">
        <f t="shared" si="0"/>
        <v>23400</v>
      </c>
    </row>
    <row r="33" spans="1:12">
      <c r="A33" s="48"/>
      <c r="B33" s="15">
        <v>4</v>
      </c>
      <c r="C33" s="8"/>
      <c r="D33" s="8"/>
      <c r="E33" s="8">
        <v>20240213002</v>
      </c>
      <c r="F33" s="8" t="s">
        <v>38</v>
      </c>
      <c r="G33" s="9">
        <v>1.5249999999999999</v>
      </c>
      <c r="H33" s="8" t="s">
        <v>39</v>
      </c>
      <c r="I33" s="30">
        <f>20000-18959</f>
        <v>1041</v>
      </c>
      <c r="J33" s="8" t="s">
        <v>17</v>
      </c>
      <c r="L33" s="29">
        <f>I20*G20</f>
        <v>1094.95</v>
      </c>
    </row>
    <row r="34" spans="1:12">
      <c r="A34" s="48"/>
      <c r="B34" s="15">
        <v>5</v>
      </c>
      <c r="C34" s="5" t="s">
        <v>14</v>
      </c>
      <c r="D34" s="5"/>
      <c r="E34" s="5">
        <v>20240115001</v>
      </c>
      <c r="F34" s="5" t="s">
        <v>24</v>
      </c>
      <c r="G34" s="6">
        <v>1.2749999999999999</v>
      </c>
      <c r="H34" s="5" t="s">
        <v>25</v>
      </c>
      <c r="I34" s="28">
        <f>100000-8221-18224-12550-15546</f>
        <v>45459</v>
      </c>
      <c r="J34" s="8" t="s">
        <v>17</v>
      </c>
      <c r="L34" s="29">
        <f>I21*G21</f>
        <v>20130</v>
      </c>
    </row>
    <row r="35" spans="1:12">
      <c r="A35" s="48"/>
      <c r="B35" s="15">
        <v>6</v>
      </c>
      <c r="C35" s="5" t="s">
        <v>14</v>
      </c>
      <c r="D35" s="8"/>
      <c r="E35" s="8">
        <v>20240122001</v>
      </c>
      <c r="F35" s="8" t="s">
        <v>26</v>
      </c>
      <c r="G35" s="6">
        <v>1.59</v>
      </c>
      <c r="H35" s="8" t="s">
        <v>27</v>
      </c>
      <c r="I35" s="30">
        <f>75000-2248-8437</f>
        <v>64315</v>
      </c>
      <c r="J35" s="8" t="s">
        <v>17</v>
      </c>
      <c r="L35" s="29">
        <f t="shared" ref="L35:L40" si="1">I33*G33</f>
        <v>1587.5250000000001</v>
      </c>
    </row>
    <row r="36" spans="1:12">
      <c r="A36" s="48"/>
      <c r="B36" s="15">
        <v>7</v>
      </c>
      <c r="C36" s="5" t="s">
        <v>14</v>
      </c>
      <c r="D36" s="8"/>
      <c r="E36" s="8">
        <v>20240206022</v>
      </c>
      <c r="F36" s="8" t="s">
        <v>26</v>
      </c>
      <c r="G36" s="6">
        <v>1.59</v>
      </c>
      <c r="H36" s="8" t="s">
        <v>27</v>
      </c>
      <c r="I36" s="30">
        <f>30000</f>
        <v>30000</v>
      </c>
      <c r="J36" s="8" t="s">
        <v>17</v>
      </c>
      <c r="L36" s="29">
        <f t="shared" si="1"/>
        <v>57960.224999999999</v>
      </c>
    </row>
    <row r="37" spans="1:12">
      <c r="A37" s="48"/>
      <c r="B37" s="15">
        <v>8</v>
      </c>
      <c r="C37" s="5" t="s">
        <v>14</v>
      </c>
      <c r="D37" s="5"/>
      <c r="E37" s="5">
        <v>20240207005</v>
      </c>
      <c r="F37" s="5" t="s">
        <v>24</v>
      </c>
      <c r="G37" s="6">
        <v>1.2749999999999999</v>
      </c>
      <c r="H37" s="5" t="s">
        <v>25</v>
      </c>
      <c r="I37" s="28">
        <f>130000</f>
        <v>130000</v>
      </c>
      <c r="J37" s="8" t="s">
        <v>17</v>
      </c>
      <c r="L37" s="29">
        <f t="shared" si="1"/>
        <v>102260.85</v>
      </c>
    </row>
    <row r="38" spans="1:12">
      <c r="A38" s="48"/>
      <c r="B38" s="15">
        <v>9</v>
      </c>
      <c r="C38" s="10" t="s">
        <v>18</v>
      </c>
      <c r="D38" s="5"/>
      <c r="E38" s="5">
        <v>20240217008</v>
      </c>
      <c r="F38" s="5" t="s">
        <v>19</v>
      </c>
      <c r="G38" s="6">
        <v>1.82</v>
      </c>
      <c r="H38" s="5" t="s">
        <v>29</v>
      </c>
      <c r="I38" s="28">
        <v>10000</v>
      </c>
      <c r="J38" s="5" t="s">
        <v>17</v>
      </c>
      <c r="L38" s="29">
        <f t="shared" si="1"/>
        <v>47700</v>
      </c>
    </row>
    <row r="39" spans="1:12">
      <c r="A39" s="48"/>
      <c r="B39" s="15">
        <v>10</v>
      </c>
      <c r="C39" s="11"/>
      <c r="D39" s="11"/>
      <c r="E39" s="11"/>
      <c r="F39" s="11"/>
      <c r="G39" s="11"/>
      <c r="H39" s="11"/>
      <c r="I39" s="11"/>
      <c r="J39" s="11"/>
      <c r="L39" s="29">
        <f t="shared" si="1"/>
        <v>165750</v>
      </c>
    </row>
    <row r="40" spans="1:12">
      <c r="A40" s="48"/>
      <c r="B40" s="15">
        <v>11</v>
      </c>
      <c r="C40" s="11"/>
      <c r="D40" s="11"/>
      <c r="E40" s="11"/>
      <c r="F40" s="11"/>
      <c r="G40" s="11"/>
      <c r="H40" s="11"/>
      <c r="I40" s="11"/>
      <c r="J40" s="11"/>
      <c r="L40" s="29">
        <f t="shared" si="1"/>
        <v>18200</v>
      </c>
    </row>
    <row r="41" spans="1:12">
      <c r="A41" s="48"/>
      <c r="B41" s="15">
        <v>12</v>
      </c>
      <c r="C41" s="8"/>
      <c r="D41" s="8"/>
      <c r="E41" s="8"/>
      <c r="F41" s="8"/>
      <c r="G41" s="9"/>
      <c r="H41" s="8"/>
      <c r="I41" s="30"/>
      <c r="J41" s="8"/>
      <c r="L41" s="29">
        <f t="shared" si="0"/>
        <v>0</v>
      </c>
    </row>
    <row r="42" spans="1:12">
      <c r="A42" s="48"/>
      <c r="B42" s="15">
        <v>13</v>
      </c>
      <c r="C42" s="5"/>
      <c r="D42" s="8"/>
      <c r="E42" s="8"/>
      <c r="F42" s="8"/>
      <c r="G42" s="6"/>
      <c r="H42" s="8"/>
      <c r="I42" s="30"/>
      <c r="J42" s="8"/>
      <c r="L42" s="29">
        <f t="shared" si="0"/>
        <v>0</v>
      </c>
    </row>
    <row r="43" spans="1:12">
      <c r="A43" s="48"/>
      <c r="B43" s="15">
        <v>14</v>
      </c>
      <c r="C43" s="5"/>
      <c r="D43" s="5"/>
      <c r="E43" s="5"/>
      <c r="F43" s="5"/>
      <c r="G43" s="6"/>
      <c r="H43" s="5"/>
      <c r="I43" s="28"/>
      <c r="J43" s="8"/>
      <c r="L43" s="29">
        <f t="shared" si="0"/>
        <v>0</v>
      </c>
    </row>
    <row r="44" spans="1:12">
      <c r="A44" s="48"/>
      <c r="B44" s="15">
        <v>15</v>
      </c>
      <c r="C44" s="5"/>
      <c r="D44" s="5"/>
      <c r="E44" s="5"/>
      <c r="F44" s="5"/>
      <c r="G44" s="6"/>
      <c r="H44" s="5"/>
      <c r="I44" s="28"/>
      <c r="J44" s="8"/>
      <c r="L44" s="29">
        <f t="shared" si="0"/>
        <v>0</v>
      </c>
    </row>
    <row r="45" spans="1:12">
      <c r="A45" s="48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0"/>
        <v>0</v>
      </c>
    </row>
    <row r="46" spans="1:12">
      <c r="A46" s="48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0"/>
        <v>0</v>
      </c>
    </row>
    <row r="47" spans="1:12">
      <c r="A47" s="48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0"/>
        <v>0</v>
      </c>
    </row>
    <row r="48" spans="1:12">
      <c r="A48" s="48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0"/>
        <v>0</v>
      </c>
    </row>
    <row r="49" spans="1:12">
      <c r="A49" s="48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0"/>
        <v>0</v>
      </c>
    </row>
    <row r="50" spans="1:12">
      <c r="A50" s="48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0"/>
        <v>0</v>
      </c>
    </row>
    <row r="51" spans="1:12">
      <c r="A51" s="48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0"/>
        <v>0</v>
      </c>
    </row>
    <row r="52" spans="1:12">
      <c r="A52" s="48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0"/>
        <v>0</v>
      </c>
    </row>
    <row r="53" spans="1:12">
      <c r="A53" s="49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0"/>
        <v>0</v>
      </c>
    </row>
    <row r="54" spans="1:12">
      <c r="A54" s="52" t="s">
        <v>40</v>
      </c>
      <c r="B54" s="53"/>
      <c r="C54" s="53"/>
      <c r="D54" s="53"/>
      <c r="E54" s="53"/>
      <c r="F54" s="53"/>
      <c r="G54" s="53"/>
      <c r="H54" s="53"/>
      <c r="I54" s="53"/>
      <c r="J54" s="54"/>
    </row>
    <row r="55" spans="1:12">
      <c r="A55" s="55"/>
      <c r="B55" s="56"/>
      <c r="C55" s="56"/>
      <c r="D55" s="56"/>
      <c r="E55" s="56"/>
      <c r="F55" s="56"/>
      <c r="G55" s="56"/>
      <c r="H55" s="56"/>
      <c r="I55" s="56"/>
      <c r="J55" s="57"/>
    </row>
    <row r="56" spans="1:12">
      <c r="A56" s="50" t="s">
        <v>41</v>
      </c>
      <c r="B56" s="50"/>
      <c r="C56" s="50"/>
      <c r="D56" s="50"/>
      <c r="E56" s="50"/>
      <c r="F56" s="50"/>
      <c r="G56" s="50"/>
      <c r="H56" s="50"/>
      <c r="I56" s="50"/>
      <c r="J56" s="50"/>
    </row>
    <row r="57" spans="1:12">
      <c r="A57" s="51"/>
      <c r="B57" s="51"/>
      <c r="C57" s="51"/>
      <c r="D57" s="51"/>
      <c r="E57" s="51"/>
      <c r="F57" s="51"/>
      <c r="G57" s="51"/>
      <c r="H57" s="51"/>
      <c r="I57" s="51"/>
      <c r="J57" s="51"/>
    </row>
    <row r="58" spans="1:12">
      <c r="A58" s="51"/>
      <c r="B58" s="51"/>
      <c r="C58" s="51"/>
      <c r="D58" s="51"/>
      <c r="E58" s="51"/>
      <c r="F58" s="51"/>
      <c r="G58" s="51"/>
      <c r="H58" s="51"/>
      <c r="I58" s="51"/>
      <c r="J58" s="51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O16" sqref="O16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25"/>
      <c r="L1" s="25"/>
      <c r="M1" s="25"/>
    </row>
    <row r="2" spans="1:13" ht="18.7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26"/>
      <c r="L2" s="26"/>
      <c r="M2" s="26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7" t="s">
        <v>47</v>
      </c>
      <c r="J4" s="2"/>
      <c r="K4" s="2"/>
      <c r="L4" s="2"/>
      <c r="M4" s="2"/>
    </row>
    <row r="5" spans="1:13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3">
      <c r="A6" s="45" t="s">
        <v>13</v>
      </c>
      <c r="B6" s="4">
        <v>1</v>
      </c>
      <c r="C6" s="10" t="s">
        <v>18</v>
      </c>
      <c r="D6" s="5"/>
      <c r="E6" s="5">
        <v>20240103032</v>
      </c>
      <c r="F6" s="5" t="s">
        <v>19</v>
      </c>
      <c r="G6" s="6">
        <v>4.55</v>
      </c>
      <c r="H6" s="5" t="s">
        <v>21</v>
      </c>
      <c r="I6" s="28">
        <f>9617-202-4169</f>
        <v>5246</v>
      </c>
      <c r="J6" s="8" t="s">
        <v>17</v>
      </c>
      <c r="L6" s="29" t="e">
        <f>#REF!*#REF!</f>
        <v>#REF!</v>
      </c>
    </row>
    <row r="7" spans="1:13">
      <c r="A7" s="45"/>
      <c r="B7" s="4">
        <v>2</v>
      </c>
      <c r="C7" s="7"/>
      <c r="D7" s="8"/>
      <c r="E7" s="8">
        <v>20240103033</v>
      </c>
      <c r="F7" s="8" t="s">
        <v>22</v>
      </c>
      <c r="G7" s="6">
        <v>1.4750000000000001</v>
      </c>
      <c r="H7" s="8" t="s">
        <v>23</v>
      </c>
      <c r="I7" s="30">
        <f>5000</f>
        <v>5000</v>
      </c>
      <c r="J7" s="8" t="s">
        <v>17</v>
      </c>
      <c r="L7" s="29">
        <f t="shared" ref="L7:L19" si="0">I6*G6</f>
        <v>23869.3</v>
      </c>
    </row>
    <row r="8" spans="1:13">
      <c r="A8" s="45"/>
      <c r="B8" s="4">
        <v>3</v>
      </c>
      <c r="C8" s="5" t="s">
        <v>14</v>
      </c>
      <c r="D8" s="5"/>
      <c r="E8" s="5">
        <v>20240122002</v>
      </c>
      <c r="F8" s="5" t="s">
        <v>15</v>
      </c>
      <c r="G8" s="6">
        <v>1.59</v>
      </c>
      <c r="H8" s="5" t="s">
        <v>16</v>
      </c>
      <c r="I8" s="28">
        <f>50000-4100</f>
        <v>45900</v>
      </c>
      <c r="J8" s="8" t="s">
        <v>17</v>
      </c>
      <c r="L8" s="29">
        <f t="shared" si="0"/>
        <v>7375</v>
      </c>
    </row>
    <row r="9" spans="1:13">
      <c r="A9" s="45"/>
      <c r="B9" s="4">
        <v>4</v>
      </c>
      <c r="C9" s="7" t="s">
        <v>18</v>
      </c>
      <c r="D9" s="5"/>
      <c r="E9" s="5">
        <v>20240124002</v>
      </c>
      <c r="F9" s="8" t="s">
        <v>19</v>
      </c>
      <c r="G9" s="9">
        <v>1.82</v>
      </c>
      <c r="H9" s="5" t="s">
        <v>20</v>
      </c>
      <c r="I9" s="28">
        <f>10000-4228</f>
        <v>5772</v>
      </c>
      <c r="J9" s="8" t="s">
        <v>17</v>
      </c>
      <c r="L9" s="29">
        <f t="shared" si="0"/>
        <v>72981</v>
      </c>
    </row>
    <row r="10" spans="1:13">
      <c r="A10" s="45"/>
      <c r="B10" s="4">
        <v>5</v>
      </c>
      <c r="C10" s="10" t="s">
        <v>18</v>
      </c>
      <c r="D10" s="5"/>
      <c r="E10" s="5">
        <v>20240124003</v>
      </c>
      <c r="F10" s="5" t="s">
        <v>19</v>
      </c>
      <c r="G10" s="6">
        <v>3.03</v>
      </c>
      <c r="H10" s="5" t="s">
        <v>28</v>
      </c>
      <c r="I10" s="28">
        <f>5000-3250</f>
        <v>1750</v>
      </c>
      <c r="J10" s="8" t="s">
        <v>17</v>
      </c>
      <c r="L10" s="29">
        <f t="shared" si="0"/>
        <v>10505.04</v>
      </c>
    </row>
    <row r="11" spans="1:13">
      <c r="A11" s="45"/>
      <c r="B11" s="4">
        <v>6</v>
      </c>
      <c r="C11" s="7" t="s">
        <v>18</v>
      </c>
      <c r="D11" s="8"/>
      <c r="E11" s="8">
        <v>20240124006</v>
      </c>
      <c r="F11" s="8" t="s">
        <v>19</v>
      </c>
      <c r="G11" s="9">
        <v>4.55</v>
      </c>
      <c r="H11" s="8" t="s">
        <v>21</v>
      </c>
      <c r="I11" s="30">
        <f>5000</f>
        <v>5000</v>
      </c>
      <c r="J11" s="8" t="s">
        <v>17</v>
      </c>
      <c r="L11" s="29">
        <f t="shared" si="0"/>
        <v>5302.5</v>
      </c>
    </row>
    <row r="12" spans="1:13">
      <c r="A12" s="45"/>
      <c r="B12" s="4">
        <v>7</v>
      </c>
      <c r="C12" s="8" t="s">
        <v>14</v>
      </c>
      <c r="D12" s="8"/>
      <c r="E12" s="8">
        <v>20240202002</v>
      </c>
      <c r="F12" s="8" t="s">
        <v>15</v>
      </c>
      <c r="G12" s="9">
        <v>1.59</v>
      </c>
      <c r="H12" s="8" t="s">
        <v>16</v>
      </c>
      <c r="I12" s="30">
        <f>100000</f>
        <v>100000</v>
      </c>
      <c r="J12" s="8" t="s">
        <v>17</v>
      </c>
      <c r="L12" s="29">
        <f t="shared" si="0"/>
        <v>22750</v>
      </c>
    </row>
    <row r="13" spans="1:13">
      <c r="A13" s="45"/>
      <c r="B13" s="4">
        <v>8</v>
      </c>
      <c r="C13" s="5" t="s">
        <v>14</v>
      </c>
      <c r="D13" s="5"/>
      <c r="E13" s="5">
        <v>20240207003</v>
      </c>
      <c r="F13" s="5" t="s">
        <v>15</v>
      </c>
      <c r="G13" s="6">
        <v>1.59</v>
      </c>
      <c r="H13" s="5" t="s">
        <v>16</v>
      </c>
      <c r="I13" s="28">
        <f>12400</f>
        <v>12400</v>
      </c>
      <c r="J13" s="8" t="s">
        <v>17</v>
      </c>
      <c r="L13" s="29">
        <f t="shared" si="0"/>
        <v>159000</v>
      </c>
    </row>
    <row r="14" spans="1:13">
      <c r="A14" s="45"/>
      <c r="B14" s="4">
        <v>9</v>
      </c>
      <c r="C14" s="5" t="s">
        <v>14</v>
      </c>
      <c r="D14" s="5"/>
      <c r="E14" s="5">
        <v>20240207004</v>
      </c>
      <c r="F14" s="5" t="s">
        <v>15</v>
      </c>
      <c r="G14" s="6">
        <v>1.59</v>
      </c>
      <c r="H14" s="5" t="s">
        <v>16</v>
      </c>
      <c r="I14" s="28">
        <f>40600</f>
        <v>40600</v>
      </c>
      <c r="J14" s="8" t="s">
        <v>17</v>
      </c>
      <c r="L14" s="29">
        <f t="shared" si="0"/>
        <v>19716</v>
      </c>
    </row>
    <row r="15" spans="1:13">
      <c r="A15" s="45"/>
      <c r="B15" s="4">
        <v>10</v>
      </c>
      <c r="C15" s="7" t="s">
        <v>18</v>
      </c>
      <c r="D15" s="5"/>
      <c r="E15" s="5">
        <v>20240207006</v>
      </c>
      <c r="F15" s="8" t="s">
        <v>19</v>
      </c>
      <c r="G15" s="9">
        <v>1.82</v>
      </c>
      <c r="H15" s="5" t="s">
        <v>20</v>
      </c>
      <c r="I15" s="28">
        <f>20200</f>
        <v>20200</v>
      </c>
      <c r="J15" s="8" t="s">
        <v>17</v>
      </c>
      <c r="L15" s="29">
        <f t="shared" si="0"/>
        <v>64554</v>
      </c>
    </row>
    <row r="16" spans="1:13">
      <c r="A16" s="45"/>
      <c r="B16" s="4">
        <v>11</v>
      </c>
      <c r="C16" s="10" t="s">
        <v>18</v>
      </c>
      <c r="D16" s="5"/>
      <c r="E16" s="5">
        <v>20240207007</v>
      </c>
      <c r="F16" s="5" t="s">
        <v>19</v>
      </c>
      <c r="G16" s="6">
        <v>3.03</v>
      </c>
      <c r="H16" s="5" t="s">
        <v>28</v>
      </c>
      <c r="I16" s="28">
        <f>11700</f>
        <v>11700</v>
      </c>
      <c r="J16" s="8" t="s">
        <v>17</v>
      </c>
      <c r="L16" s="29">
        <f t="shared" si="0"/>
        <v>36764</v>
      </c>
    </row>
    <row r="17" spans="1:12">
      <c r="A17" s="45"/>
      <c r="B17" s="4">
        <v>12</v>
      </c>
      <c r="C17" s="7" t="s">
        <v>18</v>
      </c>
      <c r="D17" s="8"/>
      <c r="E17" s="8">
        <v>20240207008</v>
      </c>
      <c r="F17" s="8" t="s">
        <v>19</v>
      </c>
      <c r="G17" s="9">
        <v>4.55</v>
      </c>
      <c r="H17" s="8" t="s">
        <v>21</v>
      </c>
      <c r="I17" s="30">
        <f>1600</f>
        <v>1600</v>
      </c>
      <c r="J17" s="8" t="s">
        <v>17</v>
      </c>
      <c r="L17" s="29">
        <f t="shared" si="0"/>
        <v>35451</v>
      </c>
    </row>
    <row r="18" spans="1:12">
      <c r="A18" s="45"/>
      <c r="B18" s="4">
        <v>13</v>
      </c>
      <c r="C18" s="7"/>
      <c r="D18" s="8"/>
      <c r="E18" s="8">
        <v>20240217007</v>
      </c>
      <c r="F18" s="8" t="s">
        <v>22</v>
      </c>
      <c r="G18" s="9">
        <v>1.4750000000000001</v>
      </c>
      <c r="H18" s="8" t="s">
        <v>23</v>
      </c>
      <c r="I18" s="30">
        <v>10000</v>
      </c>
      <c r="J18" s="8" t="s">
        <v>17</v>
      </c>
      <c r="L18" s="29">
        <f t="shared" si="0"/>
        <v>7280</v>
      </c>
    </row>
    <row r="19" spans="1:12">
      <c r="A19" s="45"/>
      <c r="B19" s="4">
        <v>14</v>
      </c>
      <c r="C19" s="10" t="s">
        <v>18</v>
      </c>
      <c r="D19" s="5"/>
      <c r="E19" s="5">
        <v>20240124005</v>
      </c>
      <c r="F19" s="5" t="s">
        <v>35</v>
      </c>
      <c r="G19" s="6">
        <v>3.05</v>
      </c>
      <c r="H19" s="5" t="s">
        <v>36</v>
      </c>
      <c r="I19" s="28">
        <f>5000-941-3700</f>
        <v>359</v>
      </c>
      <c r="J19" s="8" t="s">
        <v>17</v>
      </c>
      <c r="L19" s="29">
        <f t="shared" si="0"/>
        <v>14750</v>
      </c>
    </row>
    <row r="20" spans="1:12">
      <c r="A20" s="45"/>
      <c r="B20" s="4">
        <v>15</v>
      </c>
      <c r="C20" s="10" t="s">
        <v>18</v>
      </c>
      <c r="D20" s="5"/>
      <c r="E20" s="5">
        <v>20240207009</v>
      </c>
      <c r="F20" s="5" t="s">
        <v>35</v>
      </c>
      <c r="G20" s="6">
        <v>1.83</v>
      </c>
      <c r="H20" s="5" t="s">
        <v>37</v>
      </c>
      <c r="I20" s="28">
        <f>11000</f>
        <v>11000</v>
      </c>
      <c r="J20" s="5" t="s">
        <v>17</v>
      </c>
      <c r="L20" s="29" t="e">
        <f>#REF!*#REF!</f>
        <v>#REF!</v>
      </c>
    </row>
    <row r="21" spans="1:12">
      <c r="A21" s="45"/>
      <c r="B21" s="4">
        <v>16</v>
      </c>
      <c r="C21" s="11"/>
      <c r="D21" s="11"/>
      <c r="E21" s="11"/>
      <c r="F21" s="11"/>
      <c r="G21" s="11"/>
      <c r="H21" s="11"/>
      <c r="I21" s="11"/>
      <c r="J21" s="11"/>
      <c r="L21" s="29" t="e">
        <f>#REF!*#REF!</f>
        <v>#REF!</v>
      </c>
    </row>
    <row r="22" spans="1:12">
      <c r="A22" s="45"/>
      <c r="B22" s="4">
        <v>17</v>
      </c>
      <c r="C22" s="12"/>
      <c r="D22" s="12"/>
      <c r="E22" s="12"/>
      <c r="F22" s="12"/>
      <c r="G22" s="12"/>
      <c r="H22" s="12"/>
      <c r="I22" s="12"/>
      <c r="J22" s="12"/>
      <c r="L22" s="29">
        <f t="shared" ref="L22:L53" si="1">I22*G22</f>
        <v>0</v>
      </c>
    </row>
    <row r="23" spans="1:12">
      <c r="A23" s="45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si="1"/>
        <v>0</v>
      </c>
    </row>
    <row r="24" spans="1:12">
      <c r="A24" s="45"/>
      <c r="B24" s="4">
        <v>19</v>
      </c>
      <c r="C24" s="12"/>
      <c r="D24" s="12"/>
      <c r="E24" s="12"/>
      <c r="F24" s="12"/>
      <c r="G24" s="12"/>
      <c r="H24" s="12"/>
      <c r="I24" s="12"/>
      <c r="J24" s="12"/>
      <c r="L24" s="29">
        <f t="shared" si="1"/>
        <v>0</v>
      </c>
    </row>
    <row r="25" spans="1:12">
      <c r="A25" s="45"/>
      <c r="B25" s="4">
        <v>20</v>
      </c>
      <c r="C25" s="12"/>
      <c r="D25" s="12"/>
      <c r="E25" s="12"/>
      <c r="F25" s="12"/>
      <c r="G25" s="12"/>
      <c r="H25" s="12"/>
      <c r="I25" s="12"/>
      <c r="J25" s="12"/>
      <c r="L25" s="29">
        <f t="shared" si="1"/>
        <v>0</v>
      </c>
    </row>
    <row r="26" spans="1:12">
      <c r="A26" s="45"/>
      <c r="B26" s="4">
        <v>21</v>
      </c>
      <c r="C26" s="12"/>
      <c r="D26" s="12"/>
      <c r="E26" s="12"/>
      <c r="F26" s="12"/>
      <c r="G26" s="12"/>
      <c r="H26" s="12"/>
      <c r="I26" s="12"/>
      <c r="J26" s="12"/>
      <c r="L26" s="29">
        <f t="shared" si="1"/>
        <v>0</v>
      </c>
    </row>
    <row r="27" spans="1:12">
      <c r="A27" s="45"/>
      <c r="B27" s="4">
        <v>22</v>
      </c>
      <c r="C27" s="8"/>
      <c r="D27" s="16"/>
      <c r="E27" s="16"/>
      <c r="F27" s="8"/>
      <c r="G27" s="9"/>
      <c r="H27" s="8"/>
      <c r="I27" s="32"/>
      <c r="J27" s="8"/>
      <c r="L27" s="29">
        <f t="shared" si="1"/>
        <v>0</v>
      </c>
    </row>
    <row r="28" spans="1:12">
      <c r="A28" s="45"/>
      <c r="B28" s="4">
        <v>23</v>
      </c>
      <c r="C28" s="8"/>
      <c r="D28" s="8"/>
      <c r="E28" s="8"/>
      <c r="F28" s="8"/>
      <c r="G28" s="9"/>
      <c r="H28" s="8"/>
      <c r="I28" s="30"/>
      <c r="J28" s="8"/>
      <c r="L28" s="29">
        <f t="shared" si="1"/>
        <v>0</v>
      </c>
    </row>
    <row r="29" spans="1:12">
      <c r="A29" s="46"/>
      <c r="B29" s="22">
        <v>24</v>
      </c>
      <c r="C29" s="13"/>
      <c r="D29" s="13"/>
      <c r="E29" s="13"/>
      <c r="F29" s="13"/>
      <c r="G29" s="14"/>
      <c r="H29" s="13"/>
      <c r="I29" s="31"/>
      <c r="J29" s="13"/>
      <c r="L29" s="29">
        <f t="shared" si="1"/>
        <v>0</v>
      </c>
    </row>
    <row r="30" spans="1:12">
      <c r="A30" s="47" t="s">
        <v>30</v>
      </c>
      <c r="B30" s="15">
        <v>1</v>
      </c>
      <c r="C30" s="8" t="s">
        <v>14</v>
      </c>
      <c r="D30" s="16"/>
      <c r="E30" s="16">
        <v>20240111008</v>
      </c>
      <c r="F30" s="8" t="s">
        <v>31</v>
      </c>
      <c r="G30" s="9">
        <v>1.56</v>
      </c>
      <c r="H30" s="8" t="s">
        <v>32</v>
      </c>
      <c r="I30" s="32">
        <f>40000-7223-6611-10272</f>
        <v>15894</v>
      </c>
      <c r="J30" s="8" t="s">
        <v>17</v>
      </c>
      <c r="L30" s="29">
        <f t="shared" si="1"/>
        <v>24794.639999999999</v>
      </c>
    </row>
    <row r="31" spans="1:12">
      <c r="A31" s="48"/>
      <c r="B31" s="15">
        <v>2</v>
      </c>
      <c r="C31" s="8"/>
      <c r="D31" s="8"/>
      <c r="E31" s="8">
        <v>20240130001</v>
      </c>
      <c r="F31" s="8" t="s">
        <v>33</v>
      </c>
      <c r="G31" s="9">
        <v>1.5549999999999999</v>
      </c>
      <c r="H31" s="8" t="s">
        <v>34</v>
      </c>
      <c r="I31" s="30">
        <f>100000-13269</f>
        <v>86731</v>
      </c>
      <c r="J31" s="8" t="s">
        <v>17</v>
      </c>
      <c r="L31" s="29">
        <f t="shared" si="1"/>
        <v>134866.70499999999</v>
      </c>
    </row>
    <row r="32" spans="1:12">
      <c r="A32" s="48"/>
      <c r="B32" s="15">
        <v>3</v>
      </c>
      <c r="C32" s="8" t="s">
        <v>14</v>
      </c>
      <c r="D32" s="16"/>
      <c r="E32" s="16">
        <v>20240207011</v>
      </c>
      <c r="F32" s="8" t="s">
        <v>31</v>
      </c>
      <c r="G32" s="9">
        <v>1.56</v>
      </c>
      <c r="H32" s="8" t="s">
        <v>32</v>
      </c>
      <c r="I32" s="32">
        <f>15000</f>
        <v>15000</v>
      </c>
      <c r="J32" s="8" t="s">
        <v>17</v>
      </c>
      <c r="L32" s="29">
        <f t="shared" si="1"/>
        <v>23400</v>
      </c>
    </row>
    <row r="33" spans="1:12">
      <c r="A33" s="48"/>
      <c r="B33" s="15">
        <v>4</v>
      </c>
      <c r="C33" s="8"/>
      <c r="D33" s="8"/>
      <c r="E33" s="8">
        <v>20240213002</v>
      </c>
      <c r="F33" s="8" t="s">
        <v>38</v>
      </c>
      <c r="G33" s="9">
        <v>1.5249999999999999</v>
      </c>
      <c r="H33" s="8" t="s">
        <v>39</v>
      </c>
      <c r="I33" s="30">
        <f>20000-18959</f>
        <v>1041</v>
      </c>
      <c r="J33" s="8" t="s">
        <v>17</v>
      </c>
      <c r="L33" s="29">
        <f>I19*G19</f>
        <v>1094.95</v>
      </c>
    </row>
    <row r="34" spans="1:12">
      <c r="A34" s="48"/>
      <c r="B34" s="15">
        <v>5</v>
      </c>
      <c r="C34" s="5" t="s">
        <v>14</v>
      </c>
      <c r="D34" s="5"/>
      <c r="E34" s="5">
        <v>20240115001</v>
      </c>
      <c r="F34" s="5" t="s">
        <v>24</v>
      </c>
      <c r="G34" s="6">
        <v>1.2749999999999999</v>
      </c>
      <c r="H34" s="5" t="s">
        <v>25</v>
      </c>
      <c r="I34" s="28">
        <f>100000-8221-18224-12550-15546-16413</f>
        <v>29046</v>
      </c>
      <c r="J34" s="8" t="s">
        <v>17</v>
      </c>
      <c r="L34" s="29">
        <f>I20*G20</f>
        <v>20130</v>
      </c>
    </row>
    <row r="35" spans="1:12">
      <c r="A35" s="48"/>
      <c r="B35" s="15">
        <v>6</v>
      </c>
      <c r="C35" s="5" t="s">
        <v>14</v>
      </c>
      <c r="D35" s="8"/>
      <c r="E35" s="8">
        <v>20240122001</v>
      </c>
      <c r="F35" s="8" t="s">
        <v>26</v>
      </c>
      <c r="G35" s="6">
        <v>1.59</v>
      </c>
      <c r="H35" s="8" t="s">
        <v>27</v>
      </c>
      <c r="I35" s="30">
        <f>75000-2248-8437-16880</f>
        <v>47435</v>
      </c>
      <c r="J35" s="8" t="s">
        <v>17</v>
      </c>
      <c r="L35" s="29">
        <f t="shared" ref="L35:L40" si="2">I33*G33</f>
        <v>1587.5250000000001</v>
      </c>
    </row>
    <row r="36" spans="1:12">
      <c r="A36" s="48"/>
      <c r="B36" s="15">
        <v>7</v>
      </c>
      <c r="C36" s="5" t="s">
        <v>14</v>
      </c>
      <c r="D36" s="8"/>
      <c r="E36" s="8">
        <v>20240206022</v>
      </c>
      <c r="F36" s="8" t="s">
        <v>26</v>
      </c>
      <c r="G36" s="6">
        <v>1.59</v>
      </c>
      <c r="H36" s="8" t="s">
        <v>27</v>
      </c>
      <c r="I36" s="30">
        <f>30000</f>
        <v>30000</v>
      </c>
      <c r="J36" s="8" t="s">
        <v>17</v>
      </c>
      <c r="L36" s="29">
        <f t="shared" si="2"/>
        <v>37033.65</v>
      </c>
    </row>
    <row r="37" spans="1:12">
      <c r="A37" s="48"/>
      <c r="B37" s="15">
        <v>8</v>
      </c>
      <c r="C37" s="5" t="s">
        <v>14</v>
      </c>
      <c r="D37" s="5"/>
      <c r="E37" s="5">
        <v>20240207005</v>
      </c>
      <c r="F37" s="5" t="s">
        <v>24</v>
      </c>
      <c r="G37" s="6">
        <v>1.2749999999999999</v>
      </c>
      <c r="H37" s="5" t="s">
        <v>25</v>
      </c>
      <c r="I37" s="28">
        <f>130000</f>
        <v>130000</v>
      </c>
      <c r="J37" s="8" t="s">
        <v>17</v>
      </c>
      <c r="L37" s="29">
        <f t="shared" si="2"/>
        <v>75421.649999999994</v>
      </c>
    </row>
    <row r="38" spans="1:12">
      <c r="A38" s="48"/>
      <c r="B38" s="15">
        <v>9</v>
      </c>
      <c r="C38" s="10" t="s">
        <v>18</v>
      </c>
      <c r="D38" s="5"/>
      <c r="E38" s="5">
        <v>20240217008</v>
      </c>
      <c r="F38" s="5" t="s">
        <v>19</v>
      </c>
      <c r="G38" s="6">
        <v>1.82</v>
      </c>
      <c r="H38" s="5" t="s">
        <v>29</v>
      </c>
      <c r="I38" s="28">
        <v>10000</v>
      </c>
      <c r="J38" s="5" t="s">
        <v>17</v>
      </c>
      <c r="L38" s="29">
        <f t="shared" si="2"/>
        <v>47700</v>
      </c>
    </row>
    <row r="39" spans="1:12">
      <c r="A39" s="48"/>
      <c r="B39" s="15">
        <v>10</v>
      </c>
      <c r="C39" s="11"/>
      <c r="D39" s="11"/>
      <c r="E39" s="11"/>
      <c r="F39" s="11"/>
      <c r="G39" s="11"/>
      <c r="H39" s="11"/>
      <c r="I39" s="11"/>
      <c r="J39" s="11"/>
      <c r="L39" s="29">
        <f t="shared" si="2"/>
        <v>165750</v>
      </c>
    </row>
    <row r="40" spans="1:12">
      <c r="A40" s="48"/>
      <c r="B40" s="15">
        <v>11</v>
      </c>
      <c r="C40" s="11"/>
      <c r="D40" s="11"/>
      <c r="E40" s="11"/>
      <c r="F40" s="11"/>
      <c r="G40" s="11"/>
      <c r="H40" s="11"/>
      <c r="I40" s="11"/>
      <c r="J40" s="11"/>
      <c r="L40" s="29">
        <f t="shared" si="2"/>
        <v>18200</v>
      </c>
    </row>
    <row r="41" spans="1:12">
      <c r="A41" s="48"/>
      <c r="B41" s="15">
        <v>12</v>
      </c>
      <c r="C41" s="8"/>
      <c r="D41" s="8"/>
      <c r="E41" s="8"/>
      <c r="F41" s="8"/>
      <c r="G41" s="9"/>
      <c r="H41" s="8"/>
      <c r="I41" s="30"/>
      <c r="J41" s="8"/>
      <c r="L41" s="29">
        <f t="shared" si="1"/>
        <v>0</v>
      </c>
    </row>
    <row r="42" spans="1:12">
      <c r="A42" s="48"/>
      <c r="B42" s="15">
        <v>13</v>
      </c>
      <c r="C42" s="5"/>
      <c r="D42" s="8"/>
      <c r="E42" s="8"/>
      <c r="F42" s="8"/>
      <c r="G42" s="6"/>
      <c r="H42" s="8"/>
      <c r="I42" s="30"/>
      <c r="J42" s="8"/>
      <c r="L42" s="29">
        <f t="shared" si="1"/>
        <v>0</v>
      </c>
    </row>
    <row r="43" spans="1:12">
      <c r="A43" s="48"/>
      <c r="B43" s="15">
        <v>14</v>
      </c>
      <c r="C43" s="5"/>
      <c r="D43" s="5"/>
      <c r="E43" s="5"/>
      <c r="F43" s="5"/>
      <c r="G43" s="6"/>
      <c r="H43" s="5"/>
      <c r="I43" s="28"/>
      <c r="J43" s="8"/>
      <c r="L43" s="29">
        <f t="shared" si="1"/>
        <v>0</v>
      </c>
    </row>
    <row r="44" spans="1:12">
      <c r="A44" s="48"/>
      <c r="B44" s="15">
        <v>15</v>
      </c>
      <c r="C44" s="5"/>
      <c r="D44" s="5"/>
      <c r="E44" s="5"/>
      <c r="F44" s="5"/>
      <c r="G44" s="6"/>
      <c r="H44" s="5"/>
      <c r="I44" s="28"/>
      <c r="J44" s="8"/>
      <c r="L44" s="29">
        <f t="shared" si="1"/>
        <v>0</v>
      </c>
    </row>
    <row r="45" spans="1:12">
      <c r="A45" s="48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1"/>
        <v>0</v>
      </c>
    </row>
    <row r="46" spans="1:12">
      <c r="A46" s="48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1"/>
        <v>0</v>
      </c>
    </row>
    <row r="47" spans="1:12">
      <c r="A47" s="48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1"/>
        <v>0</v>
      </c>
    </row>
    <row r="48" spans="1:12">
      <c r="A48" s="48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1"/>
        <v>0</v>
      </c>
    </row>
    <row r="49" spans="1:12">
      <c r="A49" s="48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1"/>
        <v>0</v>
      </c>
    </row>
    <row r="50" spans="1:12">
      <c r="A50" s="48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1"/>
        <v>0</v>
      </c>
    </row>
    <row r="51" spans="1:12">
      <c r="A51" s="48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1"/>
        <v>0</v>
      </c>
    </row>
    <row r="52" spans="1:12">
      <c r="A52" s="48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1"/>
        <v>0</v>
      </c>
    </row>
    <row r="53" spans="1:12">
      <c r="A53" s="49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1"/>
        <v>0</v>
      </c>
    </row>
    <row r="54" spans="1:12">
      <c r="A54" s="52" t="s">
        <v>40</v>
      </c>
      <c r="B54" s="53"/>
      <c r="C54" s="53"/>
      <c r="D54" s="53"/>
      <c r="E54" s="53"/>
      <c r="F54" s="53"/>
      <c r="G54" s="53"/>
      <c r="H54" s="53"/>
      <c r="I54" s="53"/>
      <c r="J54" s="54"/>
    </row>
    <row r="55" spans="1:12">
      <c r="A55" s="55"/>
      <c r="B55" s="56"/>
      <c r="C55" s="56"/>
      <c r="D55" s="56"/>
      <c r="E55" s="56"/>
      <c r="F55" s="56"/>
      <c r="G55" s="56"/>
      <c r="H55" s="56"/>
      <c r="I55" s="56"/>
      <c r="J55" s="57"/>
    </row>
    <row r="56" spans="1:12">
      <c r="A56" s="50" t="s">
        <v>41</v>
      </c>
      <c r="B56" s="50"/>
      <c r="C56" s="50"/>
      <c r="D56" s="50"/>
      <c r="E56" s="50"/>
      <c r="F56" s="50"/>
      <c r="G56" s="50"/>
      <c r="H56" s="50"/>
      <c r="I56" s="50"/>
      <c r="J56" s="50"/>
    </row>
    <row r="57" spans="1:12">
      <c r="A57" s="51"/>
      <c r="B57" s="51"/>
      <c r="C57" s="51"/>
      <c r="D57" s="51"/>
      <c r="E57" s="51"/>
      <c r="F57" s="51"/>
      <c r="G57" s="51"/>
      <c r="H57" s="51"/>
      <c r="I57" s="51"/>
      <c r="J57" s="51"/>
    </row>
    <row r="58" spans="1:12">
      <c r="A58" s="51"/>
      <c r="B58" s="51"/>
      <c r="C58" s="51"/>
      <c r="D58" s="51"/>
      <c r="E58" s="51"/>
      <c r="F58" s="51"/>
      <c r="G58" s="51"/>
      <c r="H58" s="51"/>
      <c r="I58" s="51"/>
      <c r="J58" s="51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M35" sqref="M35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25"/>
      <c r="L1" s="25"/>
      <c r="M1" s="25"/>
    </row>
    <row r="2" spans="1:13" ht="18.7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26"/>
      <c r="L2" s="26"/>
      <c r="M2" s="26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7" t="s">
        <v>48</v>
      </c>
      <c r="J4" s="2"/>
      <c r="K4" s="2"/>
      <c r="L4" s="2"/>
      <c r="M4" s="2"/>
    </row>
    <row r="5" spans="1:13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3">
      <c r="A6" s="45" t="s">
        <v>13</v>
      </c>
      <c r="B6" s="4">
        <v>1</v>
      </c>
      <c r="C6" s="10" t="s">
        <v>18</v>
      </c>
      <c r="D6" s="5"/>
      <c r="E6" s="5">
        <v>20240103032</v>
      </c>
      <c r="F6" s="5" t="s">
        <v>19</v>
      </c>
      <c r="G6" s="6">
        <v>4.55</v>
      </c>
      <c r="H6" s="5" t="s">
        <v>21</v>
      </c>
      <c r="I6" s="28">
        <f>9617-202-4169</f>
        <v>5246</v>
      </c>
      <c r="J6" s="8" t="s">
        <v>17</v>
      </c>
      <c r="L6" s="29" t="e">
        <f>#REF!*#REF!</f>
        <v>#REF!</v>
      </c>
    </row>
    <row r="7" spans="1:13">
      <c r="A7" s="45"/>
      <c r="B7" s="4">
        <v>2</v>
      </c>
      <c r="C7" s="7"/>
      <c r="D7" s="8"/>
      <c r="E7" s="8">
        <v>20240103033</v>
      </c>
      <c r="F7" s="8" t="s">
        <v>22</v>
      </c>
      <c r="G7" s="6">
        <v>1.4750000000000001</v>
      </c>
      <c r="H7" s="8" t="s">
        <v>23</v>
      </c>
      <c r="I7" s="30">
        <f>5000</f>
        <v>5000</v>
      </c>
      <c r="J7" s="8" t="s">
        <v>17</v>
      </c>
      <c r="L7" s="29">
        <f t="shared" ref="L7:L19" si="0">I6*G6</f>
        <v>23869.3</v>
      </c>
    </row>
    <row r="8" spans="1:13">
      <c r="A8" s="45"/>
      <c r="B8" s="4">
        <v>3</v>
      </c>
      <c r="C8" s="5" t="s">
        <v>14</v>
      </c>
      <c r="D8" s="5"/>
      <c r="E8" s="5">
        <v>20240122002</v>
      </c>
      <c r="F8" s="5" t="s">
        <v>15</v>
      </c>
      <c r="G8" s="6">
        <v>1.59</v>
      </c>
      <c r="H8" s="5" t="s">
        <v>16</v>
      </c>
      <c r="I8" s="28">
        <f>50000-4100</f>
        <v>45900</v>
      </c>
      <c r="J8" s="8" t="s">
        <v>17</v>
      </c>
      <c r="L8" s="29">
        <f t="shared" si="0"/>
        <v>7375</v>
      </c>
    </row>
    <row r="9" spans="1:13">
      <c r="A9" s="45"/>
      <c r="B9" s="4">
        <v>4</v>
      </c>
      <c r="C9" s="7" t="s">
        <v>18</v>
      </c>
      <c r="D9" s="5"/>
      <c r="E9" s="5">
        <v>20240124002</v>
      </c>
      <c r="F9" s="8" t="s">
        <v>19</v>
      </c>
      <c r="G9" s="9">
        <v>1.82</v>
      </c>
      <c r="H9" s="5" t="s">
        <v>20</v>
      </c>
      <c r="I9" s="28">
        <f>10000-4288</f>
        <v>5712</v>
      </c>
      <c r="J9" s="8" t="s">
        <v>17</v>
      </c>
      <c r="L9" s="29">
        <f t="shared" si="0"/>
        <v>72981</v>
      </c>
    </row>
    <row r="10" spans="1:13">
      <c r="A10" s="45"/>
      <c r="B10" s="4">
        <v>5</v>
      </c>
      <c r="C10" s="10" t="s">
        <v>18</v>
      </c>
      <c r="D10" s="5"/>
      <c r="E10" s="5">
        <v>20240124003</v>
      </c>
      <c r="F10" s="5" t="s">
        <v>19</v>
      </c>
      <c r="G10" s="6">
        <v>3.03</v>
      </c>
      <c r="H10" s="5" t="s">
        <v>28</v>
      </c>
      <c r="I10" s="28">
        <f>5000-3250</f>
        <v>1750</v>
      </c>
      <c r="J10" s="8" t="s">
        <v>17</v>
      </c>
      <c r="L10" s="29">
        <f t="shared" si="0"/>
        <v>10395.84</v>
      </c>
    </row>
    <row r="11" spans="1:13">
      <c r="A11" s="45"/>
      <c r="B11" s="4">
        <v>6</v>
      </c>
      <c r="C11" s="7" t="s">
        <v>18</v>
      </c>
      <c r="D11" s="8"/>
      <c r="E11" s="8">
        <v>20240124006</v>
      </c>
      <c r="F11" s="8" t="s">
        <v>19</v>
      </c>
      <c r="G11" s="9">
        <v>4.55</v>
      </c>
      <c r="H11" s="8" t="s">
        <v>21</v>
      </c>
      <c r="I11" s="30">
        <f>5000</f>
        <v>5000</v>
      </c>
      <c r="J11" s="8" t="s">
        <v>17</v>
      </c>
      <c r="L11" s="29">
        <f t="shared" si="0"/>
        <v>5302.5</v>
      </c>
    </row>
    <row r="12" spans="1:13">
      <c r="A12" s="45"/>
      <c r="B12" s="4">
        <v>7</v>
      </c>
      <c r="C12" s="8" t="s">
        <v>14</v>
      </c>
      <c r="D12" s="8"/>
      <c r="E12" s="8">
        <v>20240202002</v>
      </c>
      <c r="F12" s="8" t="s">
        <v>15</v>
      </c>
      <c r="G12" s="9">
        <v>1.59</v>
      </c>
      <c r="H12" s="8" t="s">
        <v>16</v>
      </c>
      <c r="I12" s="30">
        <f>100000</f>
        <v>100000</v>
      </c>
      <c r="J12" s="8" t="s">
        <v>17</v>
      </c>
      <c r="L12" s="29">
        <f t="shared" si="0"/>
        <v>22750</v>
      </c>
    </row>
    <row r="13" spans="1:13">
      <c r="A13" s="45"/>
      <c r="B13" s="4">
        <v>8</v>
      </c>
      <c r="C13" s="5" t="s">
        <v>14</v>
      </c>
      <c r="D13" s="5"/>
      <c r="E13" s="5">
        <v>20240207003</v>
      </c>
      <c r="F13" s="5" t="s">
        <v>15</v>
      </c>
      <c r="G13" s="6">
        <v>1.59</v>
      </c>
      <c r="H13" s="5" t="s">
        <v>16</v>
      </c>
      <c r="I13" s="28">
        <f>12400</f>
        <v>12400</v>
      </c>
      <c r="J13" s="8" t="s">
        <v>17</v>
      </c>
      <c r="L13" s="29">
        <f t="shared" si="0"/>
        <v>159000</v>
      </c>
    </row>
    <row r="14" spans="1:13">
      <c r="A14" s="45"/>
      <c r="B14" s="4">
        <v>9</v>
      </c>
      <c r="C14" s="5" t="s">
        <v>14</v>
      </c>
      <c r="D14" s="5"/>
      <c r="E14" s="5">
        <v>20240207004</v>
      </c>
      <c r="F14" s="5" t="s">
        <v>15</v>
      </c>
      <c r="G14" s="6">
        <v>1.59</v>
      </c>
      <c r="H14" s="5" t="s">
        <v>16</v>
      </c>
      <c r="I14" s="28">
        <f>40600</f>
        <v>40600</v>
      </c>
      <c r="J14" s="8" t="s">
        <v>17</v>
      </c>
      <c r="L14" s="29">
        <f t="shared" si="0"/>
        <v>19716</v>
      </c>
    </row>
    <row r="15" spans="1:13">
      <c r="A15" s="45"/>
      <c r="B15" s="4">
        <v>10</v>
      </c>
      <c r="C15" s="7" t="s">
        <v>18</v>
      </c>
      <c r="D15" s="5"/>
      <c r="E15" s="5">
        <v>20240207006</v>
      </c>
      <c r="F15" s="8" t="s">
        <v>19</v>
      </c>
      <c r="G15" s="9">
        <v>1.82</v>
      </c>
      <c r="H15" s="5" t="s">
        <v>20</v>
      </c>
      <c r="I15" s="28">
        <f>20200</f>
        <v>20200</v>
      </c>
      <c r="J15" s="8" t="s">
        <v>17</v>
      </c>
      <c r="L15" s="29">
        <f t="shared" si="0"/>
        <v>64554</v>
      </c>
    </row>
    <row r="16" spans="1:13">
      <c r="A16" s="45"/>
      <c r="B16" s="4">
        <v>11</v>
      </c>
      <c r="C16" s="10" t="s">
        <v>18</v>
      </c>
      <c r="D16" s="5"/>
      <c r="E16" s="5">
        <v>20240207007</v>
      </c>
      <c r="F16" s="5" t="s">
        <v>19</v>
      </c>
      <c r="G16" s="6">
        <v>3.03</v>
      </c>
      <c r="H16" s="5" t="s">
        <v>28</v>
      </c>
      <c r="I16" s="28">
        <f>11700</f>
        <v>11700</v>
      </c>
      <c r="J16" s="8" t="s">
        <v>17</v>
      </c>
      <c r="L16" s="29">
        <f t="shared" si="0"/>
        <v>36764</v>
      </c>
    </row>
    <row r="17" spans="1:12">
      <c r="A17" s="45"/>
      <c r="B17" s="4">
        <v>12</v>
      </c>
      <c r="C17" s="7" t="s">
        <v>18</v>
      </c>
      <c r="D17" s="8"/>
      <c r="E17" s="8">
        <v>20240207008</v>
      </c>
      <c r="F17" s="8" t="s">
        <v>19</v>
      </c>
      <c r="G17" s="9">
        <v>4.55</v>
      </c>
      <c r="H17" s="8" t="s">
        <v>21</v>
      </c>
      <c r="I17" s="30">
        <f>1600</f>
        <v>1600</v>
      </c>
      <c r="J17" s="8" t="s">
        <v>17</v>
      </c>
      <c r="L17" s="29">
        <f t="shared" si="0"/>
        <v>35451</v>
      </c>
    </row>
    <row r="18" spans="1:12">
      <c r="A18" s="45"/>
      <c r="B18" s="4">
        <v>13</v>
      </c>
      <c r="C18" s="7"/>
      <c r="D18" s="8"/>
      <c r="E18" s="8">
        <v>20240217007</v>
      </c>
      <c r="F18" s="8" t="s">
        <v>22</v>
      </c>
      <c r="G18" s="9">
        <v>1.4750000000000001</v>
      </c>
      <c r="H18" s="8" t="s">
        <v>23</v>
      </c>
      <c r="I18" s="30">
        <v>10000</v>
      </c>
      <c r="J18" s="8" t="s">
        <v>17</v>
      </c>
      <c r="L18" s="29">
        <f t="shared" si="0"/>
        <v>7280</v>
      </c>
    </row>
    <row r="19" spans="1:12">
      <c r="A19" s="45"/>
      <c r="B19" s="4">
        <v>14</v>
      </c>
      <c r="C19" s="10" t="s">
        <v>18</v>
      </c>
      <c r="D19" s="5"/>
      <c r="E19" s="5">
        <v>20240124005</v>
      </c>
      <c r="F19" s="5" t="s">
        <v>35</v>
      </c>
      <c r="G19" s="6">
        <v>3.05</v>
      </c>
      <c r="H19" s="5" t="s">
        <v>36</v>
      </c>
      <c r="I19" s="28">
        <f>5000-941-3700</f>
        <v>359</v>
      </c>
      <c r="J19" s="8" t="s">
        <v>17</v>
      </c>
      <c r="L19" s="29">
        <f t="shared" si="0"/>
        <v>14750</v>
      </c>
    </row>
    <row r="20" spans="1:12">
      <c r="A20" s="45"/>
      <c r="B20" s="4">
        <v>15</v>
      </c>
      <c r="C20" s="10" t="s">
        <v>18</v>
      </c>
      <c r="D20" s="5"/>
      <c r="E20" s="5">
        <v>20240207009</v>
      </c>
      <c r="F20" s="5" t="s">
        <v>35</v>
      </c>
      <c r="G20" s="6">
        <v>1.83</v>
      </c>
      <c r="H20" s="5" t="s">
        <v>37</v>
      </c>
      <c r="I20" s="28">
        <f>11000</f>
        <v>11000</v>
      </c>
      <c r="J20" s="5" t="s">
        <v>17</v>
      </c>
      <c r="L20" s="29" t="e">
        <f>#REF!*#REF!</f>
        <v>#REF!</v>
      </c>
    </row>
    <row r="21" spans="1:12">
      <c r="A21" s="45"/>
      <c r="B21" s="4">
        <v>16</v>
      </c>
      <c r="C21" s="11"/>
      <c r="D21" s="11"/>
      <c r="E21" s="11"/>
      <c r="F21" s="11"/>
      <c r="G21" s="11"/>
      <c r="H21" s="11"/>
      <c r="I21" s="11"/>
      <c r="J21" s="11"/>
      <c r="L21" s="29" t="e">
        <f>#REF!*#REF!</f>
        <v>#REF!</v>
      </c>
    </row>
    <row r="22" spans="1:12">
      <c r="A22" s="45"/>
      <c r="B22" s="4">
        <v>17</v>
      </c>
      <c r="C22" s="12"/>
      <c r="D22" s="12"/>
      <c r="E22" s="12"/>
      <c r="F22" s="12"/>
      <c r="G22" s="12"/>
      <c r="H22" s="12"/>
      <c r="I22" s="12"/>
      <c r="J22" s="12"/>
      <c r="L22" s="29">
        <f t="shared" ref="L22:L53" si="1">I22*G22</f>
        <v>0</v>
      </c>
    </row>
    <row r="23" spans="1:12">
      <c r="A23" s="45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si="1"/>
        <v>0</v>
      </c>
    </row>
    <row r="24" spans="1:12">
      <c r="A24" s="45"/>
      <c r="B24" s="4">
        <v>19</v>
      </c>
      <c r="C24" s="12"/>
      <c r="D24" s="12"/>
      <c r="E24" s="12"/>
      <c r="F24" s="12"/>
      <c r="G24" s="12"/>
      <c r="H24" s="12"/>
      <c r="I24" s="12"/>
      <c r="J24" s="12"/>
      <c r="L24" s="29">
        <f t="shared" si="1"/>
        <v>0</v>
      </c>
    </row>
    <row r="25" spans="1:12">
      <c r="A25" s="45"/>
      <c r="B25" s="4">
        <v>20</v>
      </c>
      <c r="C25" s="12"/>
      <c r="D25" s="12"/>
      <c r="E25" s="12"/>
      <c r="F25" s="12"/>
      <c r="G25" s="12"/>
      <c r="H25" s="12"/>
      <c r="I25" s="12"/>
      <c r="J25" s="12"/>
      <c r="L25" s="29">
        <f t="shared" si="1"/>
        <v>0</v>
      </c>
    </row>
    <row r="26" spans="1:12">
      <c r="A26" s="45"/>
      <c r="B26" s="4">
        <v>21</v>
      </c>
      <c r="C26" s="12"/>
      <c r="D26" s="12"/>
      <c r="E26" s="12"/>
      <c r="F26" s="12"/>
      <c r="G26" s="12"/>
      <c r="H26" s="12"/>
      <c r="I26" s="12"/>
      <c r="J26" s="12"/>
      <c r="L26" s="29">
        <f t="shared" si="1"/>
        <v>0</v>
      </c>
    </row>
    <row r="27" spans="1:12">
      <c r="A27" s="45"/>
      <c r="B27" s="4">
        <v>22</v>
      </c>
      <c r="C27" s="8"/>
      <c r="D27" s="16"/>
      <c r="E27" s="16"/>
      <c r="F27" s="8"/>
      <c r="G27" s="9"/>
      <c r="H27" s="8"/>
      <c r="I27" s="32"/>
      <c r="J27" s="8"/>
      <c r="L27" s="29">
        <f t="shared" si="1"/>
        <v>0</v>
      </c>
    </row>
    <row r="28" spans="1:12">
      <c r="A28" s="45"/>
      <c r="B28" s="4">
        <v>23</v>
      </c>
      <c r="C28" s="8"/>
      <c r="D28" s="8"/>
      <c r="E28" s="8"/>
      <c r="F28" s="8"/>
      <c r="G28" s="9"/>
      <c r="H28" s="8"/>
      <c r="I28" s="30"/>
      <c r="J28" s="8"/>
      <c r="L28" s="29">
        <f t="shared" si="1"/>
        <v>0</v>
      </c>
    </row>
    <row r="29" spans="1:12">
      <c r="A29" s="46"/>
      <c r="B29" s="22">
        <v>24</v>
      </c>
      <c r="C29" s="13"/>
      <c r="D29" s="13"/>
      <c r="E29" s="13"/>
      <c r="F29" s="13"/>
      <c r="G29" s="14"/>
      <c r="H29" s="13"/>
      <c r="I29" s="31"/>
      <c r="J29" s="13"/>
      <c r="L29" s="29">
        <f t="shared" si="1"/>
        <v>0</v>
      </c>
    </row>
    <row r="30" spans="1:12">
      <c r="A30" s="47" t="s">
        <v>30</v>
      </c>
      <c r="B30" s="15">
        <v>1</v>
      </c>
      <c r="C30" s="8" t="s">
        <v>14</v>
      </c>
      <c r="D30" s="16"/>
      <c r="E30" s="16">
        <v>20240111008</v>
      </c>
      <c r="F30" s="8" t="s">
        <v>31</v>
      </c>
      <c r="G30" s="9">
        <v>1.56</v>
      </c>
      <c r="H30" s="8" t="s">
        <v>32</v>
      </c>
      <c r="I30" s="32">
        <f>40000-7223-6611-10272</f>
        <v>15894</v>
      </c>
      <c r="J30" s="8" t="s">
        <v>17</v>
      </c>
      <c r="L30" s="29">
        <f t="shared" si="1"/>
        <v>24794.639999999999</v>
      </c>
    </row>
    <row r="31" spans="1:12">
      <c r="A31" s="48"/>
      <c r="B31" s="15">
        <v>2</v>
      </c>
      <c r="C31" s="8"/>
      <c r="D31" s="8"/>
      <c r="E31" s="8">
        <v>20240130001</v>
      </c>
      <c r="F31" s="8" t="s">
        <v>33</v>
      </c>
      <c r="G31" s="9">
        <v>1.5549999999999999</v>
      </c>
      <c r="H31" s="8" t="s">
        <v>34</v>
      </c>
      <c r="I31" s="30">
        <f>100000-13269</f>
        <v>86731</v>
      </c>
      <c r="J31" s="8" t="s">
        <v>17</v>
      </c>
      <c r="L31" s="29">
        <f t="shared" si="1"/>
        <v>134866.70499999999</v>
      </c>
    </row>
    <row r="32" spans="1:12">
      <c r="A32" s="48"/>
      <c r="B32" s="15">
        <v>3</v>
      </c>
      <c r="C32" s="8" t="s">
        <v>14</v>
      </c>
      <c r="D32" s="16"/>
      <c r="E32" s="16">
        <v>20240207011</v>
      </c>
      <c r="F32" s="8" t="s">
        <v>31</v>
      </c>
      <c r="G32" s="9">
        <v>1.56</v>
      </c>
      <c r="H32" s="8" t="s">
        <v>32</v>
      </c>
      <c r="I32" s="32">
        <f>15000</f>
        <v>15000</v>
      </c>
      <c r="J32" s="8" t="s">
        <v>17</v>
      </c>
      <c r="L32" s="29">
        <f t="shared" si="1"/>
        <v>23400</v>
      </c>
    </row>
    <row r="33" spans="1:12">
      <c r="A33" s="48"/>
      <c r="B33" s="15">
        <v>4</v>
      </c>
      <c r="C33" s="8"/>
      <c r="D33" s="8"/>
      <c r="E33" s="8">
        <v>20240213002</v>
      </c>
      <c r="F33" s="8" t="s">
        <v>38</v>
      </c>
      <c r="G33" s="9">
        <v>1.5249999999999999</v>
      </c>
      <c r="H33" s="8" t="s">
        <v>39</v>
      </c>
      <c r="I33" s="30">
        <f>20000-18959</f>
        <v>1041</v>
      </c>
      <c r="J33" s="8" t="s">
        <v>17</v>
      </c>
      <c r="L33" s="29">
        <f>I19*G19</f>
        <v>1094.95</v>
      </c>
    </row>
    <row r="34" spans="1:12">
      <c r="A34" s="48"/>
      <c r="B34" s="15">
        <v>5</v>
      </c>
      <c r="C34" s="5" t="s">
        <v>14</v>
      </c>
      <c r="D34" s="5"/>
      <c r="E34" s="5">
        <v>20240115001</v>
      </c>
      <c r="F34" s="5" t="s">
        <v>24</v>
      </c>
      <c r="G34" s="6">
        <v>1.2749999999999999</v>
      </c>
      <c r="H34" s="5" t="s">
        <v>25</v>
      </c>
      <c r="I34" s="28">
        <f>100000-8221-18224-12550-15546-16413-23332</f>
        <v>5714</v>
      </c>
      <c r="J34" s="8" t="s">
        <v>17</v>
      </c>
      <c r="L34" s="29">
        <f>I20*G20</f>
        <v>20130</v>
      </c>
    </row>
    <row r="35" spans="1:12">
      <c r="A35" s="48"/>
      <c r="B35" s="15">
        <v>6</v>
      </c>
      <c r="C35" s="5" t="s">
        <v>14</v>
      </c>
      <c r="D35" s="8"/>
      <c r="E35" s="8">
        <v>20240122001</v>
      </c>
      <c r="F35" s="8" t="s">
        <v>26</v>
      </c>
      <c r="G35" s="6">
        <v>1.59</v>
      </c>
      <c r="H35" s="8" t="s">
        <v>27</v>
      </c>
      <c r="I35" s="30">
        <f>75000-2248-8437-16880</f>
        <v>47435</v>
      </c>
      <c r="J35" s="8" t="s">
        <v>17</v>
      </c>
      <c r="L35" s="29">
        <f t="shared" ref="L35:L40" si="2">I33*G33</f>
        <v>1587.5250000000001</v>
      </c>
    </row>
    <row r="36" spans="1:12">
      <c r="A36" s="48"/>
      <c r="B36" s="15">
        <v>7</v>
      </c>
      <c r="C36" s="5" t="s">
        <v>14</v>
      </c>
      <c r="D36" s="8"/>
      <c r="E36" s="8">
        <v>20240206022</v>
      </c>
      <c r="F36" s="8" t="s">
        <v>26</v>
      </c>
      <c r="G36" s="6">
        <v>1.59</v>
      </c>
      <c r="H36" s="8" t="s">
        <v>27</v>
      </c>
      <c r="I36" s="30">
        <f>30000</f>
        <v>30000</v>
      </c>
      <c r="J36" s="8" t="s">
        <v>17</v>
      </c>
      <c r="L36" s="29">
        <f t="shared" si="2"/>
        <v>7285.35</v>
      </c>
    </row>
    <row r="37" spans="1:12">
      <c r="A37" s="48"/>
      <c r="B37" s="15">
        <v>8</v>
      </c>
      <c r="C37" s="5" t="s">
        <v>14</v>
      </c>
      <c r="D37" s="5"/>
      <c r="E37" s="5">
        <v>20240207005</v>
      </c>
      <c r="F37" s="5" t="s">
        <v>24</v>
      </c>
      <c r="G37" s="6">
        <v>1.2749999999999999</v>
      </c>
      <c r="H37" s="5" t="s">
        <v>25</v>
      </c>
      <c r="I37" s="28">
        <f>130000</f>
        <v>130000</v>
      </c>
      <c r="J37" s="8" t="s">
        <v>17</v>
      </c>
      <c r="L37" s="29">
        <f t="shared" si="2"/>
        <v>75421.649999999994</v>
      </c>
    </row>
    <row r="38" spans="1:12">
      <c r="A38" s="48"/>
      <c r="B38" s="15">
        <v>9</v>
      </c>
      <c r="C38" s="10" t="s">
        <v>18</v>
      </c>
      <c r="D38" s="5"/>
      <c r="E38" s="5">
        <v>20240217008</v>
      </c>
      <c r="F38" s="5" t="s">
        <v>19</v>
      </c>
      <c r="G38" s="6">
        <v>1.82</v>
      </c>
      <c r="H38" s="5" t="s">
        <v>29</v>
      </c>
      <c r="I38" s="28">
        <v>10000</v>
      </c>
      <c r="J38" s="5" t="s">
        <v>17</v>
      </c>
      <c r="L38" s="29">
        <f t="shared" si="2"/>
        <v>47700</v>
      </c>
    </row>
    <row r="39" spans="1:12">
      <c r="A39" s="48"/>
      <c r="B39" s="15">
        <v>10</v>
      </c>
      <c r="C39" s="11"/>
      <c r="D39" s="11"/>
      <c r="E39" s="11"/>
      <c r="F39" s="11"/>
      <c r="G39" s="11"/>
      <c r="H39" s="11"/>
      <c r="I39" s="11"/>
      <c r="J39" s="11"/>
      <c r="L39" s="29">
        <f t="shared" si="2"/>
        <v>165750</v>
      </c>
    </row>
    <row r="40" spans="1:12">
      <c r="A40" s="48"/>
      <c r="B40" s="15">
        <v>11</v>
      </c>
      <c r="C40" s="11"/>
      <c r="D40" s="11"/>
      <c r="E40" s="11"/>
      <c r="F40" s="11"/>
      <c r="G40" s="11"/>
      <c r="H40" s="11"/>
      <c r="I40" s="11"/>
      <c r="J40" s="11"/>
      <c r="L40" s="29">
        <f t="shared" si="2"/>
        <v>18200</v>
      </c>
    </row>
    <row r="41" spans="1:12">
      <c r="A41" s="48"/>
      <c r="B41" s="15">
        <v>12</v>
      </c>
      <c r="C41" s="8"/>
      <c r="D41" s="8"/>
      <c r="E41" s="8"/>
      <c r="F41" s="8"/>
      <c r="G41" s="9"/>
      <c r="H41" s="8"/>
      <c r="I41" s="30"/>
      <c r="J41" s="8"/>
      <c r="L41" s="29">
        <f t="shared" si="1"/>
        <v>0</v>
      </c>
    </row>
    <row r="42" spans="1:12">
      <c r="A42" s="48"/>
      <c r="B42" s="15">
        <v>13</v>
      </c>
      <c r="C42" s="5"/>
      <c r="D42" s="8"/>
      <c r="E42" s="8"/>
      <c r="F42" s="8"/>
      <c r="G42" s="6"/>
      <c r="H42" s="8"/>
      <c r="I42" s="30"/>
      <c r="J42" s="8"/>
      <c r="L42" s="29">
        <f t="shared" si="1"/>
        <v>0</v>
      </c>
    </row>
    <row r="43" spans="1:12">
      <c r="A43" s="48"/>
      <c r="B43" s="15">
        <v>14</v>
      </c>
      <c r="C43" s="5"/>
      <c r="D43" s="5"/>
      <c r="E43" s="5"/>
      <c r="F43" s="5"/>
      <c r="G43" s="6"/>
      <c r="H43" s="5"/>
      <c r="I43" s="28"/>
      <c r="J43" s="8"/>
      <c r="L43" s="29">
        <f t="shared" si="1"/>
        <v>0</v>
      </c>
    </row>
    <row r="44" spans="1:12">
      <c r="A44" s="48"/>
      <c r="B44" s="15">
        <v>15</v>
      </c>
      <c r="C44" s="5"/>
      <c r="D44" s="5"/>
      <c r="E44" s="5"/>
      <c r="F44" s="5"/>
      <c r="G44" s="6"/>
      <c r="H44" s="5"/>
      <c r="I44" s="28"/>
      <c r="J44" s="8"/>
      <c r="L44" s="29">
        <f t="shared" si="1"/>
        <v>0</v>
      </c>
    </row>
    <row r="45" spans="1:12">
      <c r="A45" s="48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1"/>
        <v>0</v>
      </c>
    </row>
    <row r="46" spans="1:12">
      <c r="A46" s="48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1"/>
        <v>0</v>
      </c>
    </row>
    <row r="47" spans="1:12">
      <c r="A47" s="48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1"/>
        <v>0</v>
      </c>
    </row>
    <row r="48" spans="1:12">
      <c r="A48" s="48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1"/>
        <v>0</v>
      </c>
    </row>
    <row r="49" spans="1:12">
      <c r="A49" s="48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1"/>
        <v>0</v>
      </c>
    </row>
    <row r="50" spans="1:12">
      <c r="A50" s="48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1"/>
        <v>0</v>
      </c>
    </row>
    <row r="51" spans="1:12">
      <c r="A51" s="48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1"/>
        <v>0</v>
      </c>
    </row>
    <row r="52" spans="1:12">
      <c r="A52" s="48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1"/>
        <v>0</v>
      </c>
    </row>
    <row r="53" spans="1:12">
      <c r="A53" s="49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1"/>
        <v>0</v>
      </c>
    </row>
    <row r="54" spans="1:12">
      <c r="A54" s="52" t="s">
        <v>40</v>
      </c>
      <c r="B54" s="53"/>
      <c r="C54" s="53"/>
      <c r="D54" s="53"/>
      <c r="E54" s="53"/>
      <c r="F54" s="53"/>
      <c r="G54" s="53"/>
      <c r="H54" s="53"/>
      <c r="I54" s="53"/>
      <c r="J54" s="54"/>
    </row>
    <row r="55" spans="1:12">
      <c r="A55" s="55"/>
      <c r="B55" s="56"/>
      <c r="C55" s="56"/>
      <c r="D55" s="56"/>
      <c r="E55" s="56"/>
      <c r="F55" s="56"/>
      <c r="G55" s="56"/>
      <c r="H55" s="56"/>
      <c r="I55" s="56"/>
      <c r="J55" s="57"/>
    </row>
    <row r="56" spans="1:12">
      <c r="A56" s="50" t="s">
        <v>41</v>
      </c>
      <c r="B56" s="50"/>
      <c r="C56" s="50"/>
      <c r="D56" s="50"/>
      <c r="E56" s="50"/>
      <c r="F56" s="50"/>
      <c r="G56" s="50"/>
      <c r="H56" s="50"/>
      <c r="I56" s="50"/>
      <c r="J56" s="50"/>
    </row>
    <row r="57" spans="1:12">
      <c r="A57" s="51"/>
      <c r="B57" s="51"/>
      <c r="C57" s="51"/>
      <c r="D57" s="51"/>
      <c r="E57" s="51"/>
      <c r="F57" s="51"/>
      <c r="G57" s="51"/>
      <c r="H57" s="51"/>
      <c r="I57" s="51"/>
      <c r="J57" s="51"/>
    </row>
    <row r="58" spans="1:12">
      <c r="A58" s="51"/>
      <c r="B58" s="51"/>
      <c r="C58" s="51"/>
      <c r="D58" s="51"/>
      <c r="E58" s="51"/>
      <c r="F58" s="51"/>
      <c r="G58" s="51"/>
      <c r="H58" s="51"/>
      <c r="I58" s="51"/>
      <c r="J58" s="51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E15" sqref="E15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25"/>
      <c r="L1" s="25"/>
      <c r="M1" s="25"/>
    </row>
    <row r="2" spans="1:13" ht="18.7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26"/>
      <c r="L2" s="26"/>
      <c r="M2" s="26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7" t="s">
        <v>49</v>
      </c>
      <c r="J4" s="2"/>
      <c r="K4" s="2"/>
      <c r="L4" s="2"/>
      <c r="M4" s="2"/>
    </row>
    <row r="5" spans="1:13" ht="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 spans="1:13">
      <c r="A6" s="45" t="s">
        <v>13</v>
      </c>
      <c r="B6" s="4">
        <v>1</v>
      </c>
      <c r="C6" s="10" t="s">
        <v>18</v>
      </c>
      <c r="D6" s="5"/>
      <c r="E6" s="5">
        <v>20240103032</v>
      </c>
      <c r="F6" s="5" t="s">
        <v>19</v>
      </c>
      <c r="G6" s="6">
        <v>4.55</v>
      </c>
      <c r="H6" s="5" t="s">
        <v>21</v>
      </c>
      <c r="I6" s="28">
        <f>9617-202-4169</f>
        <v>5246</v>
      </c>
      <c r="J6" s="8" t="s">
        <v>17</v>
      </c>
      <c r="L6" s="29" t="e">
        <f>#REF!*#REF!</f>
        <v>#REF!</v>
      </c>
    </row>
    <row r="7" spans="1:13">
      <c r="A7" s="45"/>
      <c r="B7" s="4">
        <v>2</v>
      </c>
      <c r="C7" s="7"/>
      <c r="D7" s="8"/>
      <c r="E7" s="8">
        <v>20240103033</v>
      </c>
      <c r="F7" s="8" t="s">
        <v>22</v>
      </c>
      <c r="G7" s="6">
        <v>1.4750000000000001</v>
      </c>
      <c r="H7" s="8" t="s">
        <v>23</v>
      </c>
      <c r="I7" s="30">
        <f>5000</f>
        <v>5000</v>
      </c>
      <c r="J7" s="8" t="s">
        <v>17</v>
      </c>
      <c r="L7" s="29">
        <f t="shared" ref="L7:L9" si="0">I6*G6</f>
        <v>23869.3</v>
      </c>
    </row>
    <row r="8" spans="1:13">
      <c r="A8" s="45"/>
      <c r="B8" s="4">
        <v>3</v>
      </c>
      <c r="C8" s="5" t="s">
        <v>14</v>
      </c>
      <c r="D8" s="5"/>
      <c r="E8" s="5">
        <v>20240122002</v>
      </c>
      <c r="F8" s="5" t="s">
        <v>15</v>
      </c>
      <c r="G8" s="6">
        <v>1.59</v>
      </c>
      <c r="H8" s="5" t="s">
        <v>16</v>
      </c>
      <c r="I8" s="28">
        <f>50000-4100-7700-22419</f>
        <v>15781</v>
      </c>
      <c r="J8" s="8" t="s">
        <v>17</v>
      </c>
      <c r="L8" s="29">
        <f t="shared" si="0"/>
        <v>7375</v>
      </c>
    </row>
    <row r="9" spans="1:13">
      <c r="A9" s="45"/>
      <c r="B9" s="4">
        <v>4</v>
      </c>
      <c r="C9" s="10" t="s">
        <v>18</v>
      </c>
      <c r="D9" s="5"/>
      <c r="E9" s="5">
        <v>20240124003</v>
      </c>
      <c r="F9" s="5" t="s">
        <v>19</v>
      </c>
      <c r="G9" s="6">
        <v>3.03</v>
      </c>
      <c r="H9" s="5" t="s">
        <v>28</v>
      </c>
      <c r="I9" s="28">
        <f>5000-3250</f>
        <v>1750</v>
      </c>
      <c r="J9" s="8" t="s">
        <v>17</v>
      </c>
      <c r="L9" s="29">
        <f t="shared" si="0"/>
        <v>25091.79</v>
      </c>
    </row>
    <row r="10" spans="1:13">
      <c r="A10" s="45"/>
      <c r="B10" s="4">
        <v>5</v>
      </c>
      <c r="C10" s="7" t="s">
        <v>18</v>
      </c>
      <c r="D10" s="8"/>
      <c r="E10" s="8">
        <v>20240124006</v>
      </c>
      <c r="F10" s="8" t="s">
        <v>19</v>
      </c>
      <c r="G10" s="9">
        <v>4.55</v>
      </c>
      <c r="H10" s="8" t="s">
        <v>21</v>
      </c>
      <c r="I10" s="30">
        <f>5000</f>
        <v>5000</v>
      </c>
      <c r="J10" s="8" t="s">
        <v>17</v>
      </c>
      <c r="L10" s="29" t="e">
        <f>#REF!*#REF!</f>
        <v>#REF!</v>
      </c>
    </row>
    <row r="11" spans="1:13">
      <c r="A11" s="45"/>
      <c r="B11" s="4">
        <v>6</v>
      </c>
      <c r="C11" s="8" t="s">
        <v>14</v>
      </c>
      <c r="D11" s="8"/>
      <c r="E11" s="8">
        <v>20240202002</v>
      </c>
      <c r="F11" s="8" t="s">
        <v>15</v>
      </c>
      <c r="G11" s="9">
        <v>1.59</v>
      </c>
      <c r="H11" s="8" t="s">
        <v>16</v>
      </c>
      <c r="I11" s="30">
        <f>100000</f>
        <v>100000</v>
      </c>
      <c r="J11" s="8" t="s">
        <v>17</v>
      </c>
      <c r="L11" s="29">
        <f t="shared" ref="L11:L19" si="1">I9*G9</f>
        <v>5302.5</v>
      </c>
    </row>
    <row r="12" spans="1:13">
      <c r="A12" s="45"/>
      <c r="B12" s="4">
        <v>7</v>
      </c>
      <c r="C12" s="5" t="s">
        <v>14</v>
      </c>
      <c r="D12" s="5"/>
      <c r="E12" s="5">
        <v>20240207003</v>
      </c>
      <c r="F12" s="5" t="s">
        <v>15</v>
      </c>
      <c r="G12" s="6">
        <v>1.59</v>
      </c>
      <c r="H12" s="5" t="s">
        <v>16</v>
      </c>
      <c r="I12" s="28">
        <f>12400</f>
        <v>12400</v>
      </c>
      <c r="J12" s="8" t="s">
        <v>17</v>
      </c>
      <c r="L12" s="29">
        <f t="shared" si="1"/>
        <v>22750</v>
      </c>
    </row>
    <row r="13" spans="1:13">
      <c r="A13" s="45"/>
      <c r="B13" s="4">
        <v>8</v>
      </c>
      <c r="C13" s="5" t="s">
        <v>14</v>
      </c>
      <c r="D13" s="5"/>
      <c r="E13" s="5">
        <v>20240207004</v>
      </c>
      <c r="F13" s="5" t="s">
        <v>15</v>
      </c>
      <c r="G13" s="6">
        <v>1.59</v>
      </c>
      <c r="H13" s="5" t="s">
        <v>16</v>
      </c>
      <c r="I13" s="28">
        <f>40600</f>
        <v>40600</v>
      </c>
      <c r="J13" s="8" t="s">
        <v>17</v>
      </c>
      <c r="L13" s="29">
        <f t="shared" si="1"/>
        <v>159000</v>
      </c>
    </row>
    <row r="14" spans="1:13">
      <c r="A14" s="45"/>
      <c r="B14" s="4">
        <v>9</v>
      </c>
      <c r="C14" s="7" t="s">
        <v>18</v>
      </c>
      <c r="D14" s="5"/>
      <c r="E14" s="5">
        <v>20240207006</v>
      </c>
      <c r="F14" s="8" t="s">
        <v>19</v>
      </c>
      <c r="G14" s="9">
        <v>1.82</v>
      </c>
      <c r="H14" s="5" t="s">
        <v>20</v>
      </c>
      <c r="I14" s="28">
        <f>20200-338</f>
        <v>19862</v>
      </c>
      <c r="J14" s="8" t="s">
        <v>17</v>
      </c>
      <c r="L14" s="29">
        <f t="shared" si="1"/>
        <v>19716</v>
      </c>
    </row>
    <row r="15" spans="1:13">
      <c r="A15" s="45"/>
      <c r="B15" s="4">
        <v>10</v>
      </c>
      <c r="C15" s="10" t="s">
        <v>18</v>
      </c>
      <c r="D15" s="5"/>
      <c r="E15" s="5">
        <v>20240207007</v>
      </c>
      <c r="F15" s="5" t="s">
        <v>19</v>
      </c>
      <c r="G15" s="6">
        <v>3.03</v>
      </c>
      <c r="H15" s="5" t="s">
        <v>28</v>
      </c>
      <c r="I15" s="28">
        <f>11700</f>
        <v>11700</v>
      </c>
      <c r="J15" s="8" t="s">
        <v>17</v>
      </c>
      <c r="L15" s="29">
        <f t="shared" si="1"/>
        <v>64554</v>
      </c>
    </row>
    <row r="16" spans="1:13">
      <c r="A16" s="45"/>
      <c r="B16" s="4">
        <v>11</v>
      </c>
      <c r="C16" s="7" t="s">
        <v>18</v>
      </c>
      <c r="D16" s="8"/>
      <c r="E16" s="8">
        <v>20240207008</v>
      </c>
      <c r="F16" s="8" t="s">
        <v>19</v>
      </c>
      <c r="G16" s="9">
        <v>4.55</v>
      </c>
      <c r="H16" s="8" t="s">
        <v>21</v>
      </c>
      <c r="I16" s="30">
        <f>1600</f>
        <v>1600</v>
      </c>
      <c r="J16" s="8" t="s">
        <v>17</v>
      </c>
      <c r="L16" s="29">
        <f t="shared" si="1"/>
        <v>36148.839999999997</v>
      </c>
    </row>
    <row r="17" spans="1:12">
      <c r="A17" s="45"/>
      <c r="B17" s="4">
        <v>12</v>
      </c>
      <c r="C17" s="7"/>
      <c r="D17" s="8"/>
      <c r="E17" s="8">
        <v>20240217007</v>
      </c>
      <c r="F17" s="8" t="s">
        <v>22</v>
      </c>
      <c r="G17" s="9">
        <v>1.4750000000000001</v>
      </c>
      <c r="H17" s="8" t="s">
        <v>23</v>
      </c>
      <c r="I17" s="30">
        <v>10000</v>
      </c>
      <c r="J17" s="8" t="s">
        <v>17</v>
      </c>
      <c r="L17" s="29">
        <f t="shared" si="1"/>
        <v>35451</v>
      </c>
    </row>
    <row r="18" spans="1:12">
      <c r="A18" s="45"/>
      <c r="B18" s="4">
        <v>13</v>
      </c>
      <c r="C18" s="10" t="s">
        <v>18</v>
      </c>
      <c r="D18" s="5"/>
      <c r="E18" s="5">
        <v>20240124005</v>
      </c>
      <c r="F18" s="5" t="s">
        <v>35</v>
      </c>
      <c r="G18" s="6">
        <v>3.05</v>
      </c>
      <c r="H18" s="5" t="s">
        <v>36</v>
      </c>
      <c r="I18" s="28">
        <f>5000-941-3700</f>
        <v>359</v>
      </c>
      <c r="J18" s="8" t="s">
        <v>17</v>
      </c>
      <c r="L18" s="29">
        <f t="shared" si="1"/>
        <v>7280</v>
      </c>
    </row>
    <row r="19" spans="1:12">
      <c r="A19" s="45"/>
      <c r="B19" s="4">
        <v>14</v>
      </c>
      <c r="C19" s="10" t="s">
        <v>18</v>
      </c>
      <c r="D19" s="5"/>
      <c r="E19" s="5">
        <v>20240207009</v>
      </c>
      <c r="F19" s="5" t="s">
        <v>35</v>
      </c>
      <c r="G19" s="6">
        <v>1.83</v>
      </c>
      <c r="H19" s="5" t="s">
        <v>37</v>
      </c>
      <c r="I19" s="28">
        <f>11000</f>
        <v>11000</v>
      </c>
      <c r="J19" s="5" t="s">
        <v>17</v>
      </c>
      <c r="L19" s="29">
        <f t="shared" si="1"/>
        <v>14750</v>
      </c>
    </row>
    <row r="20" spans="1:12">
      <c r="A20" s="45"/>
      <c r="B20" s="4">
        <v>15</v>
      </c>
      <c r="C20" s="5" t="s">
        <v>14</v>
      </c>
      <c r="D20" s="5"/>
      <c r="E20" s="5">
        <v>20240301004</v>
      </c>
      <c r="F20" s="5" t="s">
        <v>15</v>
      </c>
      <c r="G20" s="6">
        <v>1.59</v>
      </c>
      <c r="H20" s="5" t="s">
        <v>16</v>
      </c>
      <c r="I20" s="28">
        <v>114000</v>
      </c>
      <c r="J20" s="8" t="s">
        <v>17</v>
      </c>
      <c r="L20" s="29" t="e">
        <f>#REF!*#REF!</f>
        <v>#REF!</v>
      </c>
    </row>
    <row r="21" spans="1:12">
      <c r="A21" s="45"/>
      <c r="B21" s="4">
        <v>16</v>
      </c>
      <c r="C21" s="5"/>
      <c r="D21" s="5"/>
      <c r="E21" s="5">
        <v>20240301005</v>
      </c>
      <c r="F21" s="5" t="s">
        <v>38</v>
      </c>
      <c r="G21" s="6">
        <v>1.5249999999999999</v>
      </c>
      <c r="H21" s="5" t="s">
        <v>39</v>
      </c>
      <c r="I21" s="28">
        <v>66000</v>
      </c>
      <c r="J21" s="5" t="s">
        <v>17</v>
      </c>
      <c r="L21" s="29" t="e">
        <f>#REF!*#REF!</f>
        <v>#REF!</v>
      </c>
    </row>
    <row r="22" spans="1:12">
      <c r="A22" s="45"/>
      <c r="B22" s="4">
        <v>17</v>
      </c>
      <c r="C22" s="11"/>
      <c r="D22" s="11"/>
      <c r="E22" s="11"/>
      <c r="F22" s="11"/>
      <c r="G22" s="11"/>
      <c r="H22" s="11"/>
      <c r="I22" s="11"/>
      <c r="J22" s="11"/>
      <c r="L22" s="29">
        <f>I21*G21</f>
        <v>100650</v>
      </c>
    </row>
    <row r="23" spans="1:12">
      <c r="A23" s="45"/>
      <c r="B23" s="4">
        <v>18</v>
      </c>
      <c r="C23" s="12"/>
      <c r="D23" s="12"/>
      <c r="E23" s="12"/>
      <c r="F23" s="12"/>
      <c r="G23" s="12"/>
      <c r="H23" s="12"/>
      <c r="I23" s="12"/>
      <c r="J23" s="12"/>
      <c r="L23" s="29">
        <f t="shared" ref="L23:L53" si="2">I23*G23</f>
        <v>0</v>
      </c>
    </row>
    <row r="24" spans="1:12">
      <c r="A24" s="45"/>
      <c r="B24" s="4">
        <v>19</v>
      </c>
      <c r="C24" s="12"/>
      <c r="D24" s="12"/>
      <c r="E24" s="12"/>
      <c r="F24" s="12"/>
      <c r="G24" s="12"/>
      <c r="H24" s="12"/>
      <c r="I24" s="12"/>
      <c r="J24" s="12"/>
      <c r="L24" s="29">
        <f t="shared" si="2"/>
        <v>0</v>
      </c>
    </row>
    <row r="25" spans="1:12">
      <c r="A25" s="45"/>
      <c r="B25" s="4">
        <v>20</v>
      </c>
      <c r="C25" s="12"/>
      <c r="D25" s="12"/>
      <c r="E25" s="12"/>
      <c r="F25" s="12"/>
      <c r="G25" s="12"/>
      <c r="H25" s="12"/>
      <c r="I25" s="12"/>
      <c r="J25" s="12"/>
      <c r="L25" s="29">
        <f t="shared" si="2"/>
        <v>0</v>
      </c>
    </row>
    <row r="26" spans="1:12">
      <c r="A26" s="45"/>
      <c r="B26" s="4">
        <v>21</v>
      </c>
      <c r="C26" s="12"/>
      <c r="D26" s="12"/>
      <c r="E26" s="12"/>
      <c r="F26" s="12"/>
      <c r="G26" s="12"/>
      <c r="H26" s="12"/>
      <c r="I26" s="12"/>
      <c r="J26" s="12"/>
      <c r="L26" s="29">
        <f t="shared" si="2"/>
        <v>0</v>
      </c>
    </row>
    <row r="27" spans="1:12">
      <c r="A27" s="45"/>
      <c r="B27" s="4">
        <v>22</v>
      </c>
      <c r="C27" s="8"/>
      <c r="D27" s="16"/>
      <c r="E27" s="16"/>
      <c r="F27" s="8"/>
      <c r="G27" s="9"/>
      <c r="H27" s="8"/>
      <c r="I27" s="32"/>
      <c r="J27" s="8"/>
      <c r="L27" s="29">
        <f t="shared" si="2"/>
        <v>0</v>
      </c>
    </row>
    <row r="28" spans="1:12">
      <c r="A28" s="45"/>
      <c r="B28" s="4">
        <v>23</v>
      </c>
      <c r="C28" s="8"/>
      <c r="D28" s="8"/>
      <c r="E28" s="8"/>
      <c r="F28" s="8"/>
      <c r="G28" s="9"/>
      <c r="H28" s="8"/>
      <c r="I28" s="30"/>
      <c r="J28" s="8"/>
      <c r="L28" s="29">
        <f t="shared" si="2"/>
        <v>0</v>
      </c>
    </row>
    <row r="29" spans="1:12">
      <c r="A29" s="46"/>
      <c r="B29" s="22">
        <v>24</v>
      </c>
      <c r="C29" s="13"/>
      <c r="D29" s="13"/>
      <c r="E29" s="13"/>
      <c r="F29" s="13"/>
      <c r="G29" s="14"/>
      <c r="H29" s="13"/>
      <c r="I29" s="31"/>
      <c r="J29" s="13"/>
      <c r="L29" s="29">
        <f t="shared" si="2"/>
        <v>0</v>
      </c>
    </row>
    <row r="30" spans="1:12">
      <c r="A30" s="47" t="s">
        <v>30</v>
      </c>
      <c r="B30" s="15">
        <v>1</v>
      </c>
      <c r="C30" s="8"/>
      <c r="D30" s="8"/>
      <c r="E30" s="8">
        <v>20240130001</v>
      </c>
      <c r="F30" s="8" t="s">
        <v>33</v>
      </c>
      <c r="G30" s="9">
        <v>1.5549999999999999</v>
      </c>
      <c r="H30" s="8" t="s">
        <v>34</v>
      </c>
      <c r="I30" s="30">
        <f>100000-13269</f>
        <v>86731</v>
      </c>
      <c r="J30" s="8" t="s">
        <v>17</v>
      </c>
      <c r="L30" s="29" t="e">
        <f>#REF!*#REF!</f>
        <v>#REF!</v>
      </c>
    </row>
    <row r="31" spans="1:12">
      <c r="A31" s="48"/>
      <c r="B31" s="15">
        <v>2</v>
      </c>
      <c r="C31" s="8" t="s">
        <v>14</v>
      </c>
      <c r="D31" s="16"/>
      <c r="E31" s="16">
        <v>20240207011</v>
      </c>
      <c r="F31" s="8" t="s">
        <v>31</v>
      </c>
      <c r="G31" s="9">
        <v>1.56</v>
      </c>
      <c r="H31" s="8" t="s">
        <v>32</v>
      </c>
      <c r="I31" s="32">
        <f>15000-3668</f>
        <v>11332</v>
      </c>
      <c r="J31" s="8" t="s">
        <v>17</v>
      </c>
      <c r="L31" s="29">
        <f>I30*G30</f>
        <v>134866.70499999999</v>
      </c>
    </row>
    <row r="32" spans="1:12">
      <c r="A32" s="48"/>
      <c r="B32" s="15">
        <v>3</v>
      </c>
      <c r="C32" s="8"/>
      <c r="D32" s="8"/>
      <c r="E32" s="8">
        <v>20240213002</v>
      </c>
      <c r="F32" s="8" t="s">
        <v>38</v>
      </c>
      <c r="G32" s="9">
        <v>1.5249999999999999</v>
      </c>
      <c r="H32" s="8" t="s">
        <v>39</v>
      </c>
      <c r="I32" s="30">
        <f>20000-18959</f>
        <v>1041</v>
      </c>
      <c r="J32" s="8" t="s">
        <v>17</v>
      </c>
      <c r="L32" s="29">
        <f>I31*G31</f>
        <v>17677.919999999998</v>
      </c>
    </row>
    <row r="33" spans="1:12">
      <c r="A33" s="48"/>
      <c r="B33" s="15">
        <v>4</v>
      </c>
      <c r="C33" s="5" t="s">
        <v>14</v>
      </c>
      <c r="D33" s="8"/>
      <c r="E33" s="8">
        <v>20240122001</v>
      </c>
      <c r="F33" s="8" t="s">
        <v>26</v>
      </c>
      <c r="G33" s="6">
        <v>1.59</v>
      </c>
      <c r="H33" s="8" t="s">
        <v>27</v>
      </c>
      <c r="I33" s="30">
        <f>75000-2248-8437-16880</f>
        <v>47435</v>
      </c>
      <c r="J33" s="8" t="s">
        <v>17</v>
      </c>
      <c r="L33" s="29">
        <f>I18*G18</f>
        <v>1094.95</v>
      </c>
    </row>
    <row r="34" spans="1:12">
      <c r="A34" s="48"/>
      <c r="B34" s="15">
        <v>5</v>
      </c>
      <c r="C34" s="5" t="s">
        <v>14</v>
      </c>
      <c r="D34" s="8"/>
      <c r="E34" s="8">
        <v>20240206022</v>
      </c>
      <c r="F34" s="8" t="s">
        <v>26</v>
      </c>
      <c r="G34" s="6">
        <v>1.59</v>
      </c>
      <c r="H34" s="8" t="s">
        <v>27</v>
      </c>
      <c r="I34" s="30">
        <f>30000</f>
        <v>30000</v>
      </c>
      <c r="J34" s="8" t="s">
        <v>17</v>
      </c>
      <c r="L34" s="29">
        <f>I19*G19</f>
        <v>20130</v>
      </c>
    </row>
    <row r="35" spans="1:12">
      <c r="A35" s="48"/>
      <c r="B35" s="15">
        <v>6</v>
      </c>
      <c r="C35" s="5" t="s">
        <v>14</v>
      </c>
      <c r="D35" s="5"/>
      <c r="E35" s="5">
        <v>20240207005</v>
      </c>
      <c r="F35" s="5" t="s">
        <v>24</v>
      </c>
      <c r="G35" s="6">
        <v>1.2749999999999999</v>
      </c>
      <c r="H35" s="5" t="s">
        <v>25</v>
      </c>
      <c r="I35" s="28">
        <f>130000-15920</f>
        <v>114080</v>
      </c>
      <c r="J35" s="8" t="s">
        <v>17</v>
      </c>
      <c r="L35" s="29">
        <f t="shared" ref="L35" si="3">I32*G32</f>
        <v>1587.5250000000001</v>
      </c>
    </row>
    <row r="36" spans="1:12">
      <c r="A36" s="48"/>
      <c r="B36" s="15">
        <v>7</v>
      </c>
      <c r="C36" s="7" t="s">
        <v>18</v>
      </c>
      <c r="D36" s="8"/>
      <c r="E36" s="8">
        <v>20240217008</v>
      </c>
      <c r="F36" s="8" t="s">
        <v>19</v>
      </c>
      <c r="G36" s="9">
        <v>1.82</v>
      </c>
      <c r="H36" s="8" t="s">
        <v>29</v>
      </c>
      <c r="I36" s="30">
        <v>10000</v>
      </c>
      <c r="J36" s="8" t="s">
        <v>17</v>
      </c>
      <c r="L36" s="29" t="e">
        <f>#REF!*#REF!</f>
        <v>#REF!</v>
      </c>
    </row>
    <row r="37" spans="1:12">
      <c r="A37" s="48"/>
      <c r="B37" s="15">
        <v>8</v>
      </c>
      <c r="C37" s="5" t="s">
        <v>14</v>
      </c>
      <c r="D37" s="5"/>
      <c r="E37" s="5">
        <v>20240301002</v>
      </c>
      <c r="F37" s="5" t="s">
        <v>24</v>
      </c>
      <c r="G37" s="6">
        <v>1.2749999999999999</v>
      </c>
      <c r="H37" s="5" t="s">
        <v>25</v>
      </c>
      <c r="I37" s="28">
        <v>130000</v>
      </c>
      <c r="J37" s="8" t="s">
        <v>17</v>
      </c>
      <c r="L37" s="29">
        <f>I33*G33</f>
        <v>75421.649999999994</v>
      </c>
    </row>
    <row r="38" spans="1:12">
      <c r="A38" s="48"/>
      <c r="B38" s="15">
        <v>9</v>
      </c>
      <c r="C38" s="5" t="s">
        <v>14</v>
      </c>
      <c r="D38" s="5"/>
      <c r="E38" s="5">
        <v>20240301003</v>
      </c>
      <c r="F38" s="5" t="s">
        <v>24</v>
      </c>
      <c r="G38" s="6">
        <v>1.2749999999999999</v>
      </c>
      <c r="H38" s="5" t="s">
        <v>25</v>
      </c>
      <c r="I38" s="28">
        <v>90000</v>
      </c>
      <c r="J38" s="8" t="s">
        <v>17</v>
      </c>
      <c r="L38" s="29">
        <f>I34*G34</f>
        <v>47700</v>
      </c>
    </row>
    <row r="39" spans="1:12">
      <c r="A39" s="48"/>
      <c r="B39" s="15">
        <v>10</v>
      </c>
      <c r="C39" s="8" t="s">
        <v>14</v>
      </c>
      <c r="D39" s="16"/>
      <c r="E39" s="5">
        <v>20240301006</v>
      </c>
      <c r="F39" s="8" t="s">
        <v>31</v>
      </c>
      <c r="G39" s="9">
        <v>1.56</v>
      </c>
      <c r="H39" s="8" t="s">
        <v>32</v>
      </c>
      <c r="I39" s="32">
        <v>30000</v>
      </c>
      <c r="J39" s="8" t="s">
        <v>17</v>
      </c>
      <c r="L39" s="29">
        <f>I35*G35</f>
        <v>145452</v>
      </c>
    </row>
    <row r="40" spans="1:12">
      <c r="A40" s="48"/>
      <c r="B40" s="15">
        <v>11</v>
      </c>
      <c r="C40" s="8" t="s">
        <v>14</v>
      </c>
      <c r="D40" s="16"/>
      <c r="E40" s="5">
        <v>20240301007</v>
      </c>
      <c r="F40" s="8" t="s">
        <v>31</v>
      </c>
      <c r="G40" s="9">
        <v>1.56</v>
      </c>
      <c r="H40" s="8" t="s">
        <v>32</v>
      </c>
      <c r="I40" s="32">
        <v>25000</v>
      </c>
      <c r="J40" s="8" t="s">
        <v>17</v>
      </c>
      <c r="L40" s="29">
        <f>I36*G36</f>
        <v>18200</v>
      </c>
    </row>
    <row r="41" spans="1:12">
      <c r="A41" s="48"/>
      <c r="B41" s="15">
        <v>12</v>
      </c>
      <c r="C41" s="5" t="s">
        <v>14</v>
      </c>
      <c r="D41" s="17"/>
      <c r="E41" s="5">
        <v>20240301008</v>
      </c>
      <c r="F41" s="5" t="s">
        <v>50</v>
      </c>
      <c r="G41" s="6">
        <v>1.0900000000000001</v>
      </c>
      <c r="H41" s="5" t="s">
        <v>51</v>
      </c>
      <c r="I41" s="33">
        <v>12000</v>
      </c>
      <c r="J41" s="5" t="s">
        <v>17</v>
      </c>
      <c r="L41" s="29">
        <f>I40*G40</f>
        <v>39000</v>
      </c>
    </row>
    <row r="42" spans="1:12">
      <c r="A42" s="48"/>
      <c r="B42" s="15">
        <v>13</v>
      </c>
      <c r="C42" s="11"/>
      <c r="D42" s="11"/>
      <c r="E42" s="11"/>
      <c r="F42" s="11"/>
      <c r="G42" s="11"/>
      <c r="H42" s="11"/>
      <c r="I42" s="11"/>
      <c r="J42" s="11"/>
      <c r="L42" s="29">
        <f>I41*G41</f>
        <v>13080</v>
      </c>
    </row>
    <row r="43" spans="1:12">
      <c r="A43" s="48"/>
      <c r="B43" s="15">
        <v>14</v>
      </c>
      <c r="C43" s="5"/>
      <c r="D43" s="5"/>
      <c r="E43" s="5"/>
      <c r="F43" s="5"/>
      <c r="G43" s="6"/>
      <c r="H43" s="5"/>
      <c r="I43" s="28"/>
      <c r="J43" s="8"/>
      <c r="L43" s="29">
        <f t="shared" si="2"/>
        <v>0</v>
      </c>
    </row>
    <row r="44" spans="1:12">
      <c r="A44" s="48"/>
      <c r="B44" s="15">
        <v>15</v>
      </c>
      <c r="C44" s="5"/>
      <c r="D44" s="5"/>
      <c r="E44" s="5"/>
      <c r="F44" s="5"/>
      <c r="G44" s="6"/>
      <c r="H44" s="5"/>
      <c r="I44" s="28"/>
      <c r="J44" s="8"/>
      <c r="L44" s="29">
        <f t="shared" si="2"/>
        <v>0</v>
      </c>
    </row>
    <row r="45" spans="1:12">
      <c r="A45" s="48"/>
      <c r="B45" s="15">
        <v>16</v>
      </c>
      <c r="C45" s="18"/>
      <c r="D45" s="18"/>
      <c r="E45" s="18"/>
      <c r="F45" s="18"/>
      <c r="G45" s="19"/>
      <c r="H45" s="18"/>
      <c r="I45" s="34"/>
      <c r="J45" s="4"/>
      <c r="L45" s="29">
        <f t="shared" si="2"/>
        <v>0</v>
      </c>
    </row>
    <row r="46" spans="1:12">
      <c r="A46" s="48"/>
      <c r="B46" s="15">
        <v>17</v>
      </c>
      <c r="C46" s="20"/>
      <c r="D46" s="4"/>
      <c r="E46" s="4"/>
      <c r="F46" s="4"/>
      <c r="G46" s="21"/>
      <c r="H46" s="4"/>
      <c r="I46" s="35"/>
      <c r="J46" s="4"/>
      <c r="L46" s="29">
        <f t="shared" si="2"/>
        <v>0</v>
      </c>
    </row>
    <row r="47" spans="1:12">
      <c r="A47" s="48"/>
      <c r="B47" s="15">
        <v>18</v>
      </c>
      <c r="C47" s="20"/>
      <c r="D47" s="8"/>
      <c r="E47" s="8"/>
      <c r="F47" s="4"/>
      <c r="G47" s="21"/>
      <c r="H47" s="4"/>
      <c r="I47" s="30"/>
      <c r="J47" s="4"/>
      <c r="L47" s="29">
        <f t="shared" si="2"/>
        <v>0</v>
      </c>
    </row>
    <row r="48" spans="1:12">
      <c r="A48" s="48"/>
      <c r="B48" s="15">
        <v>19</v>
      </c>
      <c r="C48" s="20"/>
      <c r="D48" s="8"/>
      <c r="E48" s="8"/>
      <c r="F48" s="4"/>
      <c r="G48" s="21"/>
      <c r="H48" s="4"/>
      <c r="I48" s="30"/>
      <c r="J48" s="4"/>
      <c r="L48" s="29">
        <f t="shared" si="2"/>
        <v>0</v>
      </c>
    </row>
    <row r="49" spans="1:12">
      <c r="A49" s="48"/>
      <c r="B49" s="15">
        <v>20</v>
      </c>
      <c r="C49" s="4"/>
      <c r="D49" s="4"/>
      <c r="E49" s="11"/>
      <c r="F49" s="4"/>
      <c r="G49" s="21"/>
      <c r="H49" s="4"/>
      <c r="I49" s="35"/>
      <c r="J49" s="4"/>
      <c r="L49" s="29">
        <f t="shared" si="2"/>
        <v>0</v>
      </c>
    </row>
    <row r="50" spans="1:12">
      <c r="A50" s="48"/>
      <c r="B50" s="15">
        <v>21</v>
      </c>
      <c r="C50" s="4"/>
      <c r="D50" s="4"/>
      <c r="E50" s="11"/>
      <c r="F50" s="4"/>
      <c r="G50" s="21"/>
      <c r="H50" s="4"/>
      <c r="I50" s="35"/>
      <c r="J50" s="4"/>
      <c r="L50" s="29">
        <f t="shared" si="2"/>
        <v>0</v>
      </c>
    </row>
    <row r="51" spans="1:12">
      <c r="A51" s="48"/>
      <c r="B51" s="15">
        <v>22</v>
      </c>
      <c r="C51" s="4"/>
      <c r="D51" s="4"/>
      <c r="E51" s="11"/>
      <c r="F51" s="4"/>
      <c r="G51" s="21"/>
      <c r="H51" s="4"/>
      <c r="I51" s="35"/>
      <c r="J51" s="4"/>
      <c r="L51" s="29">
        <f t="shared" si="2"/>
        <v>0</v>
      </c>
    </row>
    <row r="52" spans="1:12">
      <c r="A52" s="48"/>
      <c r="B52" s="15">
        <v>23</v>
      </c>
      <c r="C52" s="4"/>
      <c r="D52" s="4"/>
      <c r="E52" s="11"/>
      <c r="F52" s="4"/>
      <c r="G52" s="21"/>
      <c r="H52" s="4"/>
      <c r="I52" s="35"/>
      <c r="J52" s="4"/>
      <c r="L52" s="29">
        <f t="shared" si="2"/>
        <v>0</v>
      </c>
    </row>
    <row r="53" spans="1:12">
      <c r="A53" s="49"/>
      <c r="B53" s="22">
        <v>24</v>
      </c>
      <c r="C53" s="22"/>
      <c r="D53" s="22"/>
      <c r="E53" s="22"/>
      <c r="F53" s="22"/>
      <c r="G53" s="23"/>
      <c r="H53" s="22"/>
      <c r="I53" s="36"/>
      <c r="J53" s="22"/>
      <c r="L53" s="29">
        <f t="shared" si="2"/>
        <v>0</v>
      </c>
    </row>
    <row r="54" spans="1:12">
      <c r="A54" s="52" t="s">
        <v>40</v>
      </c>
      <c r="B54" s="53"/>
      <c r="C54" s="53"/>
      <c r="D54" s="53"/>
      <c r="E54" s="53"/>
      <c r="F54" s="53"/>
      <c r="G54" s="53"/>
      <c r="H54" s="53"/>
      <c r="I54" s="53"/>
      <c r="J54" s="54"/>
    </row>
    <row r="55" spans="1:12">
      <c r="A55" s="55"/>
      <c r="B55" s="56"/>
      <c r="C55" s="56"/>
      <c r="D55" s="56"/>
      <c r="E55" s="56"/>
      <c r="F55" s="56"/>
      <c r="G55" s="56"/>
      <c r="H55" s="56"/>
      <c r="I55" s="56"/>
      <c r="J55" s="57"/>
    </row>
    <row r="56" spans="1:12">
      <c r="A56" s="50" t="s">
        <v>41</v>
      </c>
      <c r="B56" s="50"/>
      <c r="C56" s="50"/>
      <c r="D56" s="50"/>
      <c r="E56" s="50"/>
      <c r="F56" s="50"/>
      <c r="G56" s="50"/>
      <c r="H56" s="50"/>
      <c r="I56" s="50"/>
      <c r="J56" s="50"/>
    </row>
    <row r="57" spans="1:12">
      <c r="A57" s="51"/>
      <c r="B57" s="51"/>
      <c r="C57" s="51"/>
      <c r="D57" s="51"/>
      <c r="E57" s="51"/>
      <c r="F57" s="51"/>
      <c r="G57" s="51"/>
      <c r="H57" s="51"/>
      <c r="I57" s="51"/>
      <c r="J57" s="51"/>
    </row>
    <row r="58" spans="1:12">
      <c r="A58" s="51"/>
      <c r="B58" s="51"/>
      <c r="C58" s="51"/>
      <c r="D58" s="51"/>
      <c r="E58" s="51"/>
      <c r="F58" s="51"/>
      <c r="G58" s="51"/>
      <c r="H58" s="51"/>
      <c r="I58" s="51"/>
      <c r="J58" s="51"/>
    </row>
    <row r="59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6:J58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2.21</vt:lpstr>
      <vt:lpstr>2.22</vt:lpstr>
      <vt:lpstr>2.23</vt:lpstr>
      <vt:lpstr>2.24</vt:lpstr>
      <vt:lpstr>2.26</vt:lpstr>
      <vt:lpstr>2.27</vt:lpstr>
      <vt:lpstr>2.29</vt:lpstr>
      <vt:lpstr>3.01</vt:lpstr>
      <vt:lpstr>3.05</vt:lpstr>
      <vt:lpstr>3.07</vt:lpstr>
      <vt:lpstr>3.12</vt:lpstr>
      <vt:lpstr>3.13</vt:lpstr>
      <vt:lpstr>3.14</vt:lpstr>
      <vt:lpstr>3.15</vt:lpstr>
      <vt:lpstr>3.18</vt:lpstr>
      <vt:lpstr>3.19</vt:lpstr>
      <vt:lpstr>3.20</vt:lpstr>
      <vt:lpstr>3.21</vt:lpstr>
      <vt:lpstr>3.22</vt:lpstr>
      <vt:lpstr>3.23</vt:lpstr>
      <vt:lpstr>3.25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微软用户</cp:lastModifiedBy>
  <cp:lastPrinted>2024-03-22T03:32:00Z</cp:lastPrinted>
  <dcterms:created xsi:type="dcterms:W3CDTF">2023-09-06T08:01:00Z</dcterms:created>
  <dcterms:modified xsi:type="dcterms:W3CDTF">2024-03-25T09:18:22Z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7D083A063A054EF89C5A88F6D5505E59_12</vt:lpwstr>
  </property>
  <property fmtid="{D5CDD505-2E9C-101B-9397-08002B2CF9AE}" pid="3" name="KSOProductBuildVer">
    <vt:lpwstr>2052-12.1.0.16417</vt:lpwstr>
  </property>
</Properties>
</file>