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" windowWidth="13395" windowHeight="7500" tabRatio="325" activeTab="2"/>
  </bookViews>
  <sheets>
    <sheet name="01" sheetId="4" r:id="rId1"/>
    <sheet name="02" sheetId="5" r:id="rId2"/>
    <sheet name="03" sheetId="7" r:id="rId3"/>
  </sheets>
  <calcPr calcId="144525"/>
</workbook>
</file>

<file path=xl/calcChain.xml><?xml version="1.0" encoding="utf-8"?>
<calcChain xmlns="http://schemas.openxmlformats.org/spreadsheetml/2006/main">
  <c r="E68" i="7" l="1"/>
  <c r="E67" i="7"/>
  <c r="E66" i="7"/>
  <c r="E55" i="7"/>
  <c r="E53" i="7"/>
  <c r="E52" i="7"/>
  <c r="E51" i="7"/>
  <c r="E60" i="7"/>
  <c r="E56" i="7"/>
  <c r="E58" i="7"/>
  <c r="E57" i="7"/>
  <c r="J85" i="7"/>
  <c r="E90" i="7"/>
  <c r="J6" i="7" s="1"/>
  <c r="O74" i="7"/>
  <c r="J5" i="7" s="1"/>
  <c r="J73" i="7"/>
  <c r="J7" i="7" s="1"/>
  <c r="O64" i="7"/>
  <c r="J4" i="7" s="1"/>
  <c r="J54" i="7"/>
  <c r="J3" i="7" s="1"/>
  <c r="E23" i="7"/>
  <c r="J18" i="7"/>
  <c r="D2" i="7" l="1"/>
  <c r="E74" i="7"/>
  <c r="J8" i="7"/>
  <c r="J85" i="5"/>
  <c r="E48" i="5" l="1"/>
  <c r="E46" i="5"/>
  <c r="E49" i="5"/>
  <c r="E47" i="5"/>
  <c r="J53" i="5" l="1"/>
  <c r="E81" i="5" l="1"/>
  <c r="J69" i="5" l="1"/>
  <c r="J68" i="5"/>
  <c r="J72" i="5"/>
  <c r="J67" i="5"/>
  <c r="J70" i="5"/>
  <c r="O70" i="5"/>
  <c r="O72" i="5"/>
  <c r="O71" i="5"/>
  <c r="O60" i="5"/>
  <c r="O59" i="5"/>
  <c r="O63" i="5"/>
  <c r="O58" i="5"/>
  <c r="E82" i="5"/>
  <c r="E86" i="5"/>
  <c r="E80" i="5" l="1"/>
  <c r="E84" i="5"/>
  <c r="E83" i="5"/>
  <c r="J52" i="5"/>
  <c r="J50" i="5"/>
  <c r="J51" i="5"/>
  <c r="J49" i="5"/>
  <c r="E45" i="5"/>
  <c r="E61" i="5"/>
  <c r="E55" i="5"/>
  <c r="E51" i="5"/>
  <c r="E57" i="5"/>
  <c r="E70" i="5" l="1"/>
  <c r="E68" i="5"/>
  <c r="E69" i="5"/>
  <c r="E67" i="5"/>
  <c r="E66" i="5"/>
  <c r="E65" i="5"/>
  <c r="E64" i="5"/>
  <c r="E63" i="5"/>
  <c r="E62" i="5"/>
  <c r="E52" i="5"/>
  <c r="E54" i="5"/>
  <c r="E53" i="5"/>
  <c r="E58" i="5"/>
  <c r="E56" i="5"/>
  <c r="J73" i="5"/>
  <c r="J7" i="5" s="1"/>
  <c r="E87" i="5"/>
  <c r="J6" i="5" s="1"/>
  <c r="O74" i="5"/>
  <c r="J5" i="5" s="1"/>
  <c r="O64" i="5"/>
  <c r="J4" i="5" s="1"/>
  <c r="J54" i="5"/>
  <c r="J3" i="5" s="1"/>
  <c r="E23" i="5"/>
  <c r="J18" i="5"/>
  <c r="E71" i="5" l="1"/>
  <c r="D2" i="5"/>
  <c r="J8" i="5"/>
  <c r="F17" i="4"/>
  <c r="F19" i="4"/>
  <c r="F21" i="4"/>
  <c r="F20" i="4"/>
  <c r="F18" i="4"/>
  <c r="J17" i="4"/>
  <c r="E22" i="4"/>
  <c r="J68" i="4" l="1"/>
  <c r="J69" i="4"/>
  <c r="E62" i="4"/>
  <c r="J72" i="4"/>
  <c r="O63" i="4" l="1"/>
  <c r="O62" i="4"/>
  <c r="O61" i="4"/>
  <c r="O60" i="4"/>
  <c r="O59" i="4"/>
  <c r="O58" i="4"/>
  <c r="E57" i="4"/>
  <c r="J53" i="4" l="1"/>
  <c r="J52" i="4"/>
  <c r="J50" i="4"/>
  <c r="J51" i="4"/>
  <c r="J49" i="4"/>
  <c r="J48" i="4"/>
  <c r="J47" i="4"/>
  <c r="J46" i="4"/>
  <c r="J45" i="4"/>
  <c r="O73" i="4"/>
  <c r="O72" i="4"/>
  <c r="O71" i="4"/>
  <c r="O70" i="4"/>
  <c r="E78" i="4"/>
  <c r="E77" i="4"/>
  <c r="E76" i="4"/>
  <c r="E75" i="4"/>
  <c r="E74" i="4"/>
  <c r="E73" i="4"/>
  <c r="E45" i="4" l="1"/>
  <c r="E59" i="4"/>
  <c r="E52" i="4"/>
  <c r="J18" i="4" l="1"/>
  <c r="E21" i="4"/>
  <c r="E18" i="4"/>
  <c r="E23" i="4" s="1"/>
  <c r="J73" i="4" l="1"/>
  <c r="J7" i="4" s="1"/>
  <c r="E58" i="4" l="1"/>
  <c r="E55" i="4"/>
  <c r="E54" i="4"/>
  <c r="E53" i="4"/>
  <c r="E48" i="4"/>
  <c r="E47" i="4"/>
  <c r="D2" i="4" l="1"/>
  <c r="J54" i="4"/>
  <c r="J3" i="4" s="1"/>
  <c r="O74" i="4" l="1"/>
  <c r="J5" i="4" s="1"/>
  <c r="E79" i="4"/>
  <c r="J6" i="4" s="1"/>
  <c r="O64" i="4"/>
  <c r="J4" i="4" s="1"/>
  <c r="J8" i="4" l="1"/>
  <c r="E64" i="4"/>
</calcChain>
</file>

<file path=xl/sharedStrings.xml><?xml version="1.0" encoding="utf-8"?>
<sst xmlns="http://schemas.openxmlformats.org/spreadsheetml/2006/main" count="543" uniqueCount="98">
  <si>
    <t>BERAT (kg)</t>
  </si>
  <si>
    <t>SPESIFIKASI</t>
  </si>
  <si>
    <t>0,120 A</t>
  </si>
  <si>
    <t>0,127 A</t>
  </si>
  <si>
    <t>0,200 A</t>
  </si>
  <si>
    <t>0,160 A</t>
  </si>
  <si>
    <t>0,080 A</t>
  </si>
  <si>
    <t xml:space="preserve">TOTAL </t>
  </si>
  <si>
    <t>LIMBAH TEMBAGA / 碎銅</t>
  </si>
  <si>
    <t>LIMBAH KABEL</t>
  </si>
  <si>
    <t>Line : S01</t>
  </si>
  <si>
    <t xml:space="preserve">No. Material </t>
  </si>
  <si>
    <t>Line : Y01</t>
  </si>
  <si>
    <t>M16-00000002</t>
  </si>
  <si>
    <t>W01-04040043</t>
  </si>
  <si>
    <t>Core</t>
  </si>
  <si>
    <t>Kabel</t>
  </si>
  <si>
    <t>W01-03000027</t>
  </si>
  <si>
    <t>W01-03000013</t>
  </si>
  <si>
    <t>W01-03000026</t>
  </si>
  <si>
    <t>W01-03000020</t>
  </si>
  <si>
    <t>W01-03000004</t>
  </si>
  <si>
    <t>Twisting</t>
  </si>
  <si>
    <t>NO JO</t>
  </si>
  <si>
    <t xml:space="preserve">Material </t>
  </si>
  <si>
    <t>MM38</t>
  </si>
  <si>
    <t>28+24+D</t>
  </si>
  <si>
    <t>M02-01055004</t>
  </si>
  <si>
    <t>PVC</t>
  </si>
  <si>
    <t>M02-01035010</t>
  </si>
  <si>
    <t>M02-01235003</t>
  </si>
  <si>
    <t>M02-02000003</t>
  </si>
  <si>
    <t>HDPE</t>
  </si>
  <si>
    <t>M14-07012001</t>
  </si>
  <si>
    <t>Mylar</t>
  </si>
  <si>
    <t>AX88</t>
  </si>
  <si>
    <t>M02-01055067</t>
  </si>
  <si>
    <t>M02-05935003</t>
  </si>
  <si>
    <t>M02-03900004</t>
  </si>
  <si>
    <t>M02-08900001</t>
  </si>
  <si>
    <t>M14-02020009</t>
  </si>
  <si>
    <t>M14-03010003</t>
  </si>
  <si>
    <t>PP</t>
  </si>
  <si>
    <t>KS EVA UE630</t>
  </si>
  <si>
    <t>0,08 A</t>
  </si>
  <si>
    <t>M02-01965005</t>
  </si>
  <si>
    <t>Kertas</t>
  </si>
  <si>
    <t>M02-01865001</t>
  </si>
  <si>
    <t>MK83</t>
  </si>
  <si>
    <t>M14-02020004</t>
  </si>
  <si>
    <t>Benang</t>
  </si>
  <si>
    <t>M14-03010001</t>
  </si>
  <si>
    <t>W03-25040035-Y</t>
  </si>
  <si>
    <t>W03-25050003-Y</t>
  </si>
  <si>
    <t>W03-00040033-Y</t>
  </si>
  <si>
    <t>W03-71010061-Y</t>
  </si>
  <si>
    <t>Tembaga :</t>
  </si>
  <si>
    <t xml:space="preserve">No. JO : </t>
  </si>
  <si>
    <t>Molding Luar</t>
  </si>
  <si>
    <t>Molding Core</t>
  </si>
  <si>
    <t>Core Hijau Putih</t>
  </si>
  <si>
    <t>MK09</t>
  </si>
  <si>
    <t xml:space="preserve">Tanggal : 2024.01  </t>
  </si>
  <si>
    <t>Kertas 10mm</t>
  </si>
  <si>
    <t>KS EVA</t>
  </si>
  <si>
    <t>W03-00030005-Y</t>
  </si>
  <si>
    <t xml:space="preserve"> MK09</t>
  </si>
  <si>
    <t>PVC PUTIH</t>
  </si>
  <si>
    <t>M14-02020007</t>
  </si>
  <si>
    <t>BENANG</t>
  </si>
  <si>
    <t>KERTAS 10mm</t>
  </si>
  <si>
    <t>0,08A</t>
  </si>
  <si>
    <t>Tanggal : 2024,01</t>
  </si>
  <si>
    <t xml:space="preserve">Tanggal : 2024.01     </t>
  </si>
  <si>
    <t>Alumunium Magnesium</t>
  </si>
  <si>
    <t>Kabel :</t>
  </si>
  <si>
    <t>kg</t>
  </si>
  <si>
    <t>TOTAL</t>
  </si>
  <si>
    <t xml:space="preserve">Tanggal : 2024.02  </t>
  </si>
  <si>
    <t xml:space="preserve">Tanggal : 2024.02    </t>
  </si>
  <si>
    <t>Tanggal : 2024.02</t>
  </si>
  <si>
    <t>MB50</t>
  </si>
  <si>
    <t>Belt</t>
  </si>
  <si>
    <t>SONY</t>
  </si>
  <si>
    <t>BL98</t>
  </si>
  <si>
    <t>M02-01055065</t>
  </si>
  <si>
    <t>M02-05935005</t>
  </si>
  <si>
    <t>M14-05013001</t>
  </si>
  <si>
    <t>NYLON 200D</t>
  </si>
  <si>
    <t>W03-71010064-Y</t>
  </si>
  <si>
    <t>PVC HITAM</t>
  </si>
  <si>
    <t>M02-01938001</t>
  </si>
  <si>
    <t>M14-05020003</t>
  </si>
  <si>
    <t>TECHNORA</t>
  </si>
  <si>
    <t>W01-04040001</t>
  </si>
  <si>
    <t>0,080 UEW</t>
  </si>
  <si>
    <t>M02-01050022</t>
  </si>
  <si>
    <t>Tanggal : 2024.03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</si>
</sst>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@\ \ \ \ \ \ \ \ \: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9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4" fillId="0" borderId="0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0" fontId="1" fillId="0" borderId="1" xfId="0" applyNumberFormat="1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165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4" fillId="0" borderId="0" xfId="0" applyFont="1" applyFill="1" applyBorder="1" applyAlignment="1">
      <alignment horizontal="right"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/>
    <xf numFmtId="0" fontId="2" fillId="0" borderId="0" xfId="0" applyFont="1" applyFill="1" applyBorder="1" applyAlignment="1">
      <alignment horizontal="center"/>
    </xf>
    <xf numFmtId="0" fontId="1" fillId="0" borderId="12" xfId="0" applyFont="1" applyBorder="1"/>
    <xf numFmtId="0" fontId="2" fillId="0" borderId="13" xfId="0" applyNumberFormat="1" applyFont="1" applyFill="1" applyBorder="1" applyAlignment="1">
      <alignment horizontal="center"/>
    </xf>
    <xf numFmtId="0" fontId="2" fillId="0" borderId="13" xfId="0" applyFont="1" applyFill="1" applyBorder="1" applyAlignment="1">
      <alignment horizontal="center"/>
    </xf>
    <xf numFmtId="0" fontId="1" fillId="0" borderId="13" xfId="0" applyFont="1" applyBorder="1"/>
    <xf numFmtId="0" fontId="1" fillId="0" borderId="14" xfId="0" applyFont="1" applyBorder="1"/>
    <xf numFmtId="0" fontId="2" fillId="0" borderId="8" xfId="0" applyNumberFormat="1" applyFont="1" applyFill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1" fillId="0" borderId="8" xfId="0" applyFont="1" applyFill="1" applyBorder="1"/>
    <xf numFmtId="0" fontId="2" fillId="0" borderId="0" xfId="0" applyFont="1" applyFill="1" applyBorder="1" applyAlignment="1"/>
    <xf numFmtId="0" fontId="1" fillId="0" borderId="1" xfId="0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/>
    <xf numFmtId="0" fontId="1" fillId="0" borderId="1" xfId="0" applyFont="1" applyBorder="1"/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Border="1"/>
    <xf numFmtId="0" fontId="2" fillId="0" borderId="0" xfId="0" applyFont="1" applyBorder="1" applyAlignment="1">
      <alignment vertical="center"/>
    </xf>
    <xf numFmtId="2" fontId="1" fillId="0" borderId="0" xfId="0" applyNumberFormat="1" applyFont="1" applyBorder="1"/>
    <xf numFmtId="0" fontId="5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5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/>
    </xf>
    <xf numFmtId="0" fontId="2" fillId="2" borderId="6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/>
    </xf>
    <xf numFmtId="0" fontId="2" fillId="2" borderId="3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/>
    </xf>
    <xf numFmtId="0" fontId="2" fillId="0" borderId="15" xfId="0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114300</xdr:rowOff>
    </xdr:from>
    <xdr:to>
      <xdr:col>7</xdr:col>
      <xdr:colOff>0</xdr:colOff>
      <xdr:row>44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000500" y="64198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63</xdr:row>
      <xdr:rowOff>171450</xdr:rowOff>
    </xdr:from>
    <xdr:to>
      <xdr:col>3</xdr:col>
      <xdr:colOff>400050</xdr:colOff>
      <xdr:row>67</xdr:row>
      <xdr:rowOff>161925</xdr:rowOff>
    </xdr:to>
    <xdr:cxnSp macro="">
      <xdr:nvCxnSpPr>
        <xdr:cNvPr id="3" name="Straight Arrow Connector 2"/>
        <xdr:cNvCxnSpPr/>
      </xdr:nvCxnSpPr>
      <xdr:spPr>
        <a:xfrm>
          <a:off x="2790825" y="12192000"/>
          <a:ext cx="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56</xdr:row>
      <xdr:rowOff>0</xdr:rowOff>
    </xdr:to>
    <xdr:cxnSp macro="">
      <xdr:nvCxnSpPr>
        <xdr:cNvPr id="4" name="Straight Arrow Connector 3"/>
        <xdr:cNvCxnSpPr/>
      </xdr:nvCxnSpPr>
      <xdr:spPr>
        <a:xfrm>
          <a:off x="4000500" y="8591550"/>
          <a:ext cx="51054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114300</xdr:rowOff>
    </xdr:from>
    <xdr:to>
      <xdr:col>7</xdr:col>
      <xdr:colOff>0</xdr:colOff>
      <xdr:row>44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286250" y="85153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70</xdr:row>
      <xdr:rowOff>171450</xdr:rowOff>
    </xdr:from>
    <xdr:to>
      <xdr:col>3</xdr:col>
      <xdr:colOff>400050</xdr:colOff>
      <xdr:row>74</xdr:row>
      <xdr:rowOff>161925</xdr:rowOff>
    </xdr:to>
    <xdr:cxnSp macro="">
      <xdr:nvCxnSpPr>
        <xdr:cNvPr id="3" name="Straight Arrow Connector 2"/>
        <xdr:cNvCxnSpPr/>
      </xdr:nvCxnSpPr>
      <xdr:spPr>
        <a:xfrm>
          <a:off x="2790825" y="12192000"/>
          <a:ext cx="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56</xdr:row>
      <xdr:rowOff>0</xdr:rowOff>
    </xdr:to>
    <xdr:cxnSp macro="">
      <xdr:nvCxnSpPr>
        <xdr:cNvPr id="4" name="Straight Arrow Connector 3"/>
        <xdr:cNvCxnSpPr/>
      </xdr:nvCxnSpPr>
      <xdr:spPr>
        <a:xfrm>
          <a:off x="4286250" y="10687050"/>
          <a:ext cx="53054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44</xdr:row>
      <xdr:rowOff>114300</xdr:rowOff>
    </xdr:from>
    <xdr:to>
      <xdr:col>7</xdr:col>
      <xdr:colOff>0</xdr:colOff>
      <xdr:row>44</xdr:row>
      <xdr:rowOff>114301</xdr:rowOff>
    </xdr:to>
    <xdr:cxnSp macro="">
      <xdr:nvCxnSpPr>
        <xdr:cNvPr id="2" name="Straight Arrow Connector 1"/>
        <xdr:cNvCxnSpPr/>
      </xdr:nvCxnSpPr>
      <xdr:spPr>
        <a:xfrm flipV="1">
          <a:off x="4286250" y="8515350"/>
          <a:ext cx="1295400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400050</xdr:colOff>
      <xdr:row>73</xdr:row>
      <xdr:rowOff>171450</xdr:rowOff>
    </xdr:from>
    <xdr:to>
      <xdr:col>3</xdr:col>
      <xdr:colOff>400050</xdr:colOff>
      <xdr:row>77</xdr:row>
      <xdr:rowOff>161925</xdr:rowOff>
    </xdr:to>
    <xdr:cxnSp macro="">
      <xdr:nvCxnSpPr>
        <xdr:cNvPr id="3" name="Straight Arrow Connector 2"/>
        <xdr:cNvCxnSpPr/>
      </xdr:nvCxnSpPr>
      <xdr:spPr>
        <a:xfrm>
          <a:off x="2790825" y="13525500"/>
          <a:ext cx="0" cy="7524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56</xdr:row>
      <xdr:rowOff>0</xdr:rowOff>
    </xdr:from>
    <xdr:to>
      <xdr:col>12</xdr:col>
      <xdr:colOff>0</xdr:colOff>
      <xdr:row>56</xdr:row>
      <xdr:rowOff>0</xdr:rowOff>
    </xdr:to>
    <xdr:cxnSp macro="">
      <xdr:nvCxnSpPr>
        <xdr:cNvPr id="4" name="Straight Arrow Connector 3"/>
        <xdr:cNvCxnSpPr/>
      </xdr:nvCxnSpPr>
      <xdr:spPr>
        <a:xfrm>
          <a:off x="4286250" y="10687050"/>
          <a:ext cx="53054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2"/>
  <sheetViews>
    <sheetView topLeftCell="A37" zoomScaleNormal="100" workbookViewId="0">
      <selection activeCell="E57" sqref="E57:E58"/>
    </sheetView>
  </sheetViews>
  <sheetFormatPr defaultRowHeight="15" x14ac:dyDescent="0.25"/>
  <cols>
    <col min="1" max="2" width="9.140625" style="1"/>
    <col min="3" max="3" width="17.5703125" style="1" customWidth="1"/>
    <col min="4" max="4" width="15.28515625" style="1" bestFit="1" customWidth="1"/>
    <col min="5" max="5" width="13.140625" style="1" bestFit="1" customWidth="1"/>
    <col min="6" max="6" width="12" style="1" bestFit="1" customWidth="1"/>
    <col min="7" max="7" width="7.42578125" style="1" customWidth="1"/>
    <col min="8" max="8" width="14.28515625" style="1" customWidth="1"/>
    <col min="9" max="9" width="14.42578125" style="1" bestFit="1" customWidth="1"/>
    <col min="10" max="10" width="13.140625" style="1" bestFit="1" customWidth="1"/>
    <col min="11" max="11" width="9.140625" style="1"/>
    <col min="12" max="12" width="9.140625" style="1" customWidth="1"/>
    <col min="13" max="13" width="14.28515625" style="1" customWidth="1"/>
    <col min="14" max="14" width="14.42578125" style="1" bestFit="1" customWidth="1"/>
    <col min="15" max="15" width="13.140625" style="1" bestFit="1" customWidth="1"/>
    <col min="16" max="16" width="13.28515625" style="1" bestFit="1" customWidth="1"/>
    <col min="17" max="16384" width="9.140625" style="1"/>
  </cols>
  <sheetData>
    <row r="2" spans="2:19" x14ac:dyDescent="0.25">
      <c r="C2" s="61" t="s">
        <v>56</v>
      </c>
      <c r="D2" s="60">
        <f>E23 + J18</f>
        <v>85.56</v>
      </c>
      <c r="E2" s="59" t="s">
        <v>76</v>
      </c>
      <c r="H2" s="56" t="s">
        <v>75</v>
      </c>
      <c r="I2" s="3" t="s">
        <v>1</v>
      </c>
      <c r="J2" s="4" t="s">
        <v>0</v>
      </c>
    </row>
    <row r="3" spans="2:19" x14ac:dyDescent="0.25">
      <c r="D3" s="5"/>
      <c r="E3" s="6"/>
      <c r="I3" s="7" t="s">
        <v>26</v>
      </c>
      <c r="J3" s="6">
        <f>J54</f>
        <v>158.74</v>
      </c>
    </row>
    <row r="4" spans="2:19" x14ac:dyDescent="0.25">
      <c r="C4" s="2"/>
      <c r="D4" s="8"/>
      <c r="E4" s="9"/>
      <c r="H4" s="2"/>
      <c r="I4" s="7" t="s">
        <v>48</v>
      </c>
      <c r="J4" s="9">
        <f>O64</f>
        <v>85.269999999999982</v>
      </c>
    </row>
    <row r="5" spans="2:19" x14ac:dyDescent="0.25">
      <c r="C5" s="2"/>
      <c r="D5" s="5"/>
      <c r="E5" s="9"/>
      <c r="H5" s="2"/>
      <c r="I5" s="7" t="s">
        <v>35</v>
      </c>
      <c r="J5" s="9">
        <f>O74</f>
        <v>44.42</v>
      </c>
    </row>
    <row r="6" spans="2:19" x14ac:dyDescent="0.25">
      <c r="C6" s="2"/>
      <c r="D6" s="5"/>
      <c r="E6" s="9"/>
      <c r="H6" s="2"/>
      <c r="I6" s="7" t="s">
        <v>25</v>
      </c>
      <c r="J6" s="9">
        <f>E79</f>
        <v>238.73</v>
      </c>
    </row>
    <row r="7" spans="2:19" x14ac:dyDescent="0.25">
      <c r="C7" s="2"/>
      <c r="D7" s="10"/>
      <c r="E7" s="11"/>
      <c r="I7" s="62" t="s">
        <v>61</v>
      </c>
      <c r="J7" s="62">
        <f>J73</f>
        <v>41.76</v>
      </c>
    </row>
    <row r="8" spans="2:19" x14ac:dyDescent="0.25">
      <c r="C8" s="12"/>
      <c r="D8" s="10"/>
      <c r="E8" s="11"/>
      <c r="I8" s="63" t="s">
        <v>77</v>
      </c>
      <c r="J8" s="63">
        <f>SUM(J3:J7)</f>
        <v>568.91999999999996</v>
      </c>
    </row>
    <row r="10" spans="2:19" ht="15.75" thickBot="1" x14ac:dyDescent="0.3">
      <c r="J10" s="43"/>
      <c r="K10" s="43"/>
      <c r="L10" s="43"/>
      <c r="M10" s="12"/>
      <c r="N10" s="12"/>
      <c r="O10" s="12"/>
      <c r="P10" s="12"/>
      <c r="Q10" s="12"/>
      <c r="R10" s="12"/>
      <c r="S10" s="12"/>
    </row>
    <row r="11" spans="2:19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2"/>
      <c r="N11" s="12"/>
      <c r="O11" s="12"/>
      <c r="P11" s="12"/>
      <c r="Q11" s="12"/>
      <c r="R11" s="12"/>
      <c r="S11" s="12"/>
    </row>
    <row r="12" spans="2:19" ht="15" customHeight="1" x14ac:dyDescent="0.25">
      <c r="B12" s="16"/>
      <c r="C12" s="79" t="s">
        <v>8</v>
      </c>
      <c r="D12" s="79"/>
      <c r="E12" s="79"/>
      <c r="F12" s="12"/>
      <c r="G12" s="12"/>
      <c r="H12" s="79" t="s">
        <v>8</v>
      </c>
      <c r="I12" s="79"/>
      <c r="J12" s="79"/>
      <c r="K12" s="12"/>
      <c r="L12" s="17"/>
      <c r="M12" s="12"/>
      <c r="N12" s="12"/>
      <c r="O12" s="12"/>
      <c r="P12" s="12"/>
      <c r="Q12" s="12"/>
      <c r="R12" s="12"/>
      <c r="S12" s="12"/>
    </row>
    <row r="13" spans="2:19" ht="15" customHeight="1" x14ac:dyDescent="0.25">
      <c r="B13" s="16"/>
      <c r="C13" s="79"/>
      <c r="D13" s="79"/>
      <c r="E13" s="79"/>
      <c r="F13" s="12"/>
      <c r="G13" s="12"/>
      <c r="H13" s="79"/>
      <c r="I13" s="79"/>
      <c r="J13" s="79"/>
      <c r="K13" s="12"/>
      <c r="L13" s="17"/>
      <c r="M13" s="12"/>
      <c r="N13" s="12"/>
      <c r="O13" s="12"/>
      <c r="P13" s="12"/>
      <c r="Q13" s="12"/>
      <c r="R13" s="12"/>
      <c r="S13" s="12"/>
    </row>
    <row r="14" spans="2:19" ht="15" customHeight="1" x14ac:dyDescent="0.25">
      <c r="B14" s="16"/>
      <c r="C14" s="80" t="s">
        <v>72</v>
      </c>
      <c r="D14" s="80"/>
      <c r="E14" s="18" t="s">
        <v>12</v>
      </c>
      <c r="F14" s="12"/>
      <c r="G14" s="12"/>
      <c r="H14" s="80" t="s">
        <v>73</v>
      </c>
      <c r="I14" s="80"/>
      <c r="J14" s="18" t="s">
        <v>10</v>
      </c>
      <c r="K14" s="12"/>
      <c r="L14" s="17"/>
      <c r="M14" s="12"/>
      <c r="N14" s="12"/>
      <c r="O14" s="12"/>
      <c r="P14" s="12"/>
      <c r="Q14" s="12"/>
      <c r="R14" s="12"/>
      <c r="S14" s="12"/>
    </row>
    <row r="15" spans="2:19" ht="15" customHeight="1" x14ac:dyDescent="0.25">
      <c r="B15" s="16"/>
      <c r="C15" s="81" t="s">
        <v>11</v>
      </c>
      <c r="D15" s="81" t="s">
        <v>1</v>
      </c>
      <c r="E15" s="83" t="s">
        <v>0</v>
      </c>
      <c r="F15" s="12"/>
      <c r="G15" s="12"/>
      <c r="H15" s="81" t="s">
        <v>11</v>
      </c>
      <c r="I15" s="81" t="s">
        <v>1</v>
      </c>
      <c r="J15" s="87" t="s">
        <v>0</v>
      </c>
      <c r="K15" s="85" t="s">
        <v>23</v>
      </c>
      <c r="L15" s="17"/>
      <c r="M15" s="12"/>
      <c r="N15" s="12"/>
      <c r="O15" s="12"/>
      <c r="P15" s="12"/>
      <c r="Q15" s="12"/>
      <c r="R15" s="12"/>
      <c r="S15" s="12"/>
    </row>
    <row r="16" spans="2:19" x14ac:dyDescent="0.25">
      <c r="B16" s="16"/>
      <c r="C16" s="82"/>
      <c r="D16" s="82"/>
      <c r="E16" s="83"/>
      <c r="F16" s="12"/>
      <c r="G16" s="12"/>
      <c r="H16" s="82"/>
      <c r="I16" s="82"/>
      <c r="J16" s="88"/>
      <c r="K16" s="85"/>
      <c r="L16" s="17"/>
    </row>
    <row r="17" spans="2:13" ht="15" customHeight="1" x14ac:dyDescent="0.25">
      <c r="B17" s="16"/>
      <c r="C17" s="21" t="s">
        <v>18</v>
      </c>
      <c r="D17" s="21" t="s">
        <v>2</v>
      </c>
      <c r="E17" s="22">
        <v>0.16</v>
      </c>
      <c r="F17" s="12">
        <f>E17+0.38+1.5</f>
        <v>2.04</v>
      </c>
      <c r="G17" s="12"/>
      <c r="H17" s="19" t="s">
        <v>13</v>
      </c>
      <c r="I17" s="20"/>
      <c r="J17" s="22">
        <f>18.54 + 17.04 + 11.62</f>
        <v>47.199999999999996</v>
      </c>
      <c r="K17" s="12"/>
      <c r="L17" s="17"/>
    </row>
    <row r="18" spans="2:13" x14ac:dyDescent="0.25">
      <c r="B18" s="16"/>
      <c r="C18" s="23" t="s">
        <v>19</v>
      </c>
      <c r="D18" s="20" t="s">
        <v>4</v>
      </c>
      <c r="E18" s="22">
        <f>2.34 + 2.4</f>
        <v>4.74</v>
      </c>
      <c r="F18" s="12">
        <f>E18+8</f>
        <v>12.74</v>
      </c>
      <c r="G18" s="12"/>
      <c r="H18" s="76" t="s">
        <v>7</v>
      </c>
      <c r="I18" s="77"/>
      <c r="J18" s="28">
        <f>SUM(J17)</f>
        <v>47.199999999999996</v>
      </c>
      <c r="K18" s="27"/>
      <c r="L18" s="17"/>
    </row>
    <row r="19" spans="2:13" x14ac:dyDescent="0.25">
      <c r="B19" s="16"/>
      <c r="C19" s="23" t="s">
        <v>20</v>
      </c>
      <c r="D19" s="25" t="s">
        <v>5</v>
      </c>
      <c r="E19" s="22">
        <v>0.22</v>
      </c>
      <c r="F19" s="12">
        <f>1.5+E19</f>
        <v>1.72</v>
      </c>
      <c r="G19" s="12"/>
      <c r="H19" s="9"/>
      <c r="I19" s="5"/>
      <c r="J19" s="6"/>
      <c r="K19" s="9"/>
      <c r="L19" s="17"/>
    </row>
    <row r="20" spans="2:13" x14ac:dyDescent="0.25">
      <c r="B20" s="16"/>
      <c r="C20" s="19" t="s">
        <v>17</v>
      </c>
      <c r="D20" s="20" t="s">
        <v>3</v>
      </c>
      <c r="E20" s="19">
        <v>1.1399999999999999</v>
      </c>
      <c r="F20" s="12">
        <f>E20+2</f>
        <v>3.1399999999999997</v>
      </c>
      <c r="G20" s="12"/>
      <c r="H20" s="9"/>
      <c r="I20" s="5"/>
      <c r="J20" s="6"/>
      <c r="K20" s="9"/>
      <c r="L20" s="17"/>
    </row>
    <row r="21" spans="2:13" x14ac:dyDescent="0.25">
      <c r="B21" s="16"/>
      <c r="C21" s="19" t="s">
        <v>21</v>
      </c>
      <c r="D21" s="20" t="s">
        <v>6</v>
      </c>
      <c r="E21" s="19">
        <f>2.14 + 5.18 + 3.52 + 0.88</f>
        <v>11.72</v>
      </c>
      <c r="F21" s="12">
        <f>E21+7</f>
        <v>18.72</v>
      </c>
      <c r="G21" s="12"/>
      <c r="H21" s="9"/>
      <c r="I21" s="5"/>
      <c r="J21" s="6"/>
      <c r="K21" s="30"/>
      <c r="L21" s="17"/>
    </row>
    <row r="22" spans="2:13" x14ac:dyDescent="0.25">
      <c r="B22" s="16"/>
      <c r="C22" s="19"/>
      <c r="D22" s="20"/>
      <c r="E22" s="19">
        <f>20.38</f>
        <v>20.38</v>
      </c>
      <c r="F22" s="12"/>
      <c r="G22" s="12"/>
      <c r="H22" s="9"/>
      <c r="I22" s="5"/>
      <c r="J22" s="6"/>
      <c r="K22" s="9"/>
      <c r="L22" s="17"/>
    </row>
    <row r="23" spans="2:13" x14ac:dyDescent="0.25">
      <c r="B23" s="16"/>
      <c r="C23" s="76" t="s">
        <v>7</v>
      </c>
      <c r="D23" s="77"/>
      <c r="E23" s="28">
        <f>SUM(E17:E22)</f>
        <v>38.36</v>
      </c>
      <c r="F23" s="12"/>
      <c r="G23" s="12"/>
      <c r="H23" s="12"/>
      <c r="I23" s="12"/>
      <c r="J23" s="12"/>
      <c r="K23" s="12"/>
      <c r="L23" s="17"/>
    </row>
    <row r="24" spans="2:13" x14ac:dyDescent="0.25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7"/>
      <c r="M24" s="12"/>
    </row>
    <row r="25" spans="2:13" x14ac:dyDescent="0.25"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7"/>
      <c r="M25" s="12"/>
    </row>
    <row r="26" spans="2:13" x14ac:dyDescent="0.25"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7"/>
      <c r="M26" s="12"/>
    </row>
    <row r="27" spans="2:13" x14ac:dyDescent="0.25">
      <c r="B27" s="16"/>
      <c r="C27" s="12"/>
      <c r="D27" s="12"/>
      <c r="E27" s="12"/>
      <c r="F27" s="12"/>
      <c r="G27" s="12"/>
      <c r="H27" s="12"/>
      <c r="I27" s="12"/>
      <c r="J27" s="12"/>
      <c r="K27" s="12"/>
      <c r="L27" s="17"/>
      <c r="M27" s="12"/>
    </row>
    <row r="28" spans="2:13" x14ac:dyDescent="0.25"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7"/>
      <c r="M28" s="12"/>
    </row>
    <row r="29" spans="2:13" x14ac:dyDescent="0.25">
      <c r="B29" s="16"/>
      <c r="C29" s="12"/>
      <c r="D29" s="12"/>
      <c r="E29" s="12"/>
      <c r="F29" s="12"/>
      <c r="G29" s="12"/>
      <c r="H29" s="12"/>
      <c r="I29" s="12"/>
      <c r="J29" s="12"/>
      <c r="K29" s="12"/>
      <c r="L29" s="17"/>
      <c r="M29" s="12"/>
    </row>
    <row r="30" spans="2:13" x14ac:dyDescent="0.25"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7"/>
      <c r="M30" s="12"/>
    </row>
    <row r="31" spans="2:13" x14ac:dyDescent="0.25">
      <c r="B31" s="16"/>
      <c r="C31" s="12"/>
      <c r="D31" s="12"/>
      <c r="E31" s="12"/>
      <c r="F31" s="4"/>
      <c r="G31" s="12"/>
      <c r="H31" s="12"/>
      <c r="I31" s="12"/>
      <c r="J31" s="12"/>
      <c r="K31" s="12"/>
      <c r="L31" s="17"/>
      <c r="M31" s="12"/>
    </row>
    <row r="32" spans="2:13" x14ac:dyDescent="0.25">
      <c r="B32" s="16"/>
      <c r="C32" s="32"/>
      <c r="D32" s="2"/>
      <c r="E32" s="3"/>
      <c r="F32" s="6"/>
      <c r="G32" s="12"/>
      <c r="H32" s="2"/>
      <c r="I32" s="8"/>
      <c r="J32" s="9"/>
      <c r="K32" s="12"/>
      <c r="L32" s="17"/>
      <c r="M32" s="12"/>
    </row>
    <row r="33" spans="1:18" x14ac:dyDescent="0.25">
      <c r="B33" s="16"/>
      <c r="C33" s="32"/>
      <c r="D33" s="12"/>
      <c r="E33" s="5"/>
      <c r="F33" s="31"/>
      <c r="G33" s="32"/>
      <c r="H33" s="2"/>
      <c r="I33" s="5"/>
      <c r="J33" s="9"/>
      <c r="K33" s="12"/>
      <c r="L33" s="17"/>
      <c r="M33" s="12"/>
      <c r="P33" s="12"/>
      <c r="Q33" s="12"/>
      <c r="R33" s="12"/>
    </row>
    <row r="34" spans="1:18" x14ac:dyDescent="0.25">
      <c r="B34" s="16"/>
      <c r="C34" s="89"/>
      <c r="D34" s="89"/>
      <c r="E34" s="33"/>
      <c r="F34" s="31"/>
      <c r="G34" s="32"/>
      <c r="H34" s="2"/>
      <c r="I34" s="5"/>
      <c r="J34" s="9"/>
      <c r="K34" s="12"/>
      <c r="L34" s="17"/>
      <c r="M34" s="12"/>
      <c r="P34" s="12"/>
      <c r="Q34" s="12"/>
      <c r="R34" s="12"/>
    </row>
    <row r="35" spans="1:18" x14ac:dyDescent="0.25">
      <c r="B35" s="16"/>
      <c r="C35" s="34"/>
      <c r="D35" s="34"/>
      <c r="E35" s="35"/>
      <c r="F35" s="31"/>
      <c r="G35" s="32"/>
      <c r="H35" s="2"/>
      <c r="I35" s="10"/>
      <c r="J35" s="11"/>
      <c r="K35" s="12"/>
      <c r="L35" s="17"/>
      <c r="M35" s="12"/>
      <c r="P35" s="12"/>
      <c r="Q35" s="12"/>
      <c r="R35" s="12"/>
    </row>
    <row r="36" spans="1:18" x14ac:dyDescent="0.25">
      <c r="B36" s="16"/>
      <c r="C36" s="36"/>
      <c r="D36" s="10"/>
      <c r="E36" s="37"/>
      <c r="F36" s="31"/>
      <c r="G36" s="32"/>
      <c r="H36" s="12"/>
      <c r="I36" s="10"/>
      <c r="J36" s="11"/>
      <c r="K36" s="12"/>
      <c r="L36" s="17"/>
      <c r="M36" s="38"/>
      <c r="N36" s="12"/>
      <c r="O36" s="12"/>
      <c r="P36" s="12"/>
      <c r="Q36" s="12"/>
      <c r="R36" s="12"/>
    </row>
    <row r="37" spans="1:18" x14ac:dyDescent="0.25">
      <c r="B37" s="16"/>
      <c r="C37" s="86"/>
      <c r="D37" s="86"/>
      <c r="E37" s="39"/>
      <c r="F37" s="12"/>
      <c r="G37" s="12"/>
      <c r="H37" s="12"/>
      <c r="I37" s="12"/>
      <c r="J37" s="12"/>
      <c r="K37" s="12"/>
      <c r="L37" s="17"/>
      <c r="M37" s="12"/>
      <c r="N37" s="12"/>
      <c r="O37" s="12"/>
      <c r="P37" s="12"/>
      <c r="Q37" s="12"/>
      <c r="R37" s="12"/>
    </row>
    <row r="38" spans="1:18" ht="15.75" thickBot="1" x14ac:dyDescent="0.3">
      <c r="B38" s="40"/>
      <c r="C38" s="41"/>
      <c r="D38" s="41"/>
      <c r="E38" s="42"/>
      <c r="F38" s="43"/>
      <c r="G38" s="43"/>
      <c r="H38" s="43"/>
      <c r="I38" s="43"/>
      <c r="J38" s="43"/>
      <c r="K38" s="43"/>
      <c r="L38" s="44"/>
      <c r="M38" s="43"/>
      <c r="N38" s="43"/>
      <c r="O38" s="43"/>
      <c r="P38" s="43"/>
      <c r="Q38" s="43"/>
      <c r="R38" s="12"/>
    </row>
    <row r="39" spans="1:18" x14ac:dyDescent="0.25">
      <c r="A39" s="12"/>
      <c r="B39" s="13"/>
      <c r="C39" s="45"/>
      <c r="D39" s="45"/>
      <c r="E39" s="46"/>
      <c r="F39" s="47"/>
      <c r="G39" s="12"/>
      <c r="H39" s="12"/>
      <c r="I39" s="12"/>
      <c r="J39" s="12"/>
      <c r="K39" s="12"/>
      <c r="L39" s="12"/>
      <c r="M39" s="12"/>
      <c r="N39" s="14"/>
      <c r="O39" s="14"/>
      <c r="P39" s="14"/>
      <c r="Q39" s="17"/>
    </row>
    <row r="40" spans="1:18" x14ac:dyDescent="0.25">
      <c r="A40" s="12"/>
      <c r="B40" s="16"/>
      <c r="C40" s="79" t="s">
        <v>9</v>
      </c>
      <c r="D40" s="79"/>
      <c r="E40" s="79"/>
      <c r="F40" s="30"/>
      <c r="G40" s="12"/>
      <c r="H40" s="86"/>
      <c r="I40" s="86"/>
      <c r="J40" s="39"/>
      <c r="K40" s="12"/>
      <c r="L40" s="12"/>
      <c r="M40" s="12"/>
      <c r="N40" s="12"/>
      <c r="O40" s="12"/>
      <c r="P40" s="12"/>
      <c r="Q40" s="17"/>
    </row>
    <row r="41" spans="1:18" x14ac:dyDescent="0.25">
      <c r="A41" s="12"/>
      <c r="B41" s="16"/>
      <c r="C41" s="79"/>
      <c r="D41" s="79"/>
      <c r="E41" s="79"/>
      <c r="F41" s="30"/>
      <c r="G41" s="12"/>
      <c r="H41" s="30" t="s">
        <v>52</v>
      </c>
      <c r="I41" s="30"/>
      <c r="J41" s="30"/>
      <c r="K41" s="12"/>
      <c r="L41" s="12"/>
      <c r="M41" s="12"/>
      <c r="N41" s="12"/>
      <c r="O41" s="12"/>
      <c r="P41" s="12"/>
      <c r="Q41" s="17"/>
    </row>
    <row r="42" spans="1:18" x14ac:dyDescent="0.25">
      <c r="A42" s="12"/>
      <c r="B42" s="16"/>
      <c r="C42" s="80" t="s">
        <v>62</v>
      </c>
      <c r="D42" s="80"/>
      <c r="E42" s="18" t="s">
        <v>12</v>
      </c>
      <c r="F42" s="30"/>
      <c r="G42" s="12"/>
      <c r="H42" s="84" t="s">
        <v>57</v>
      </c>
      <c r="I42" s="84"/>
      <c r="J42" s="18" t="s">
        <v>26</v>
      </c>
      <c r="K42" s="12"/>
      <c r="L42" s="12"/>
      <c r="M42" s="12"/>
      <c r="N42" s="12"/>
      <c r="O42" s="12"/>
      <c r="P42" s="12"/>
      <c r="Q42" s="17"/>
    </row>
    <row r="43" spans="1:18" x14ac:dyDescent="0.25">
      <c r="A43" s="12"/>
      <c r="B43" s="16"/>
      <c r="C43" s="81" t="s">
        <v>24</v>
      </c>
      <c r="D43" s="81" t="s">
        <v>1</v>
      </c>
      <c r="E43" s="83" t="s">
        <v>0</v>
      </c>
      <c r="F43" s="30"/>
      <c r="G43" s="12"/>
      <c r="H43" s="81" t="s">
        <v>11</v>
      </c>
      <c r="I43" s="81" t="s">
        <v>1</v>
      </c>
      <c r="J43" s="83" t="s">
        <v>0</v>
      </c>
      <c r="K43" s="12"/>
      <c r="L43" s="12"/>
      <c r="M43" s="48"/>
      <c r="N43" s="48"/>
      <c r="O43" s="33"/>
      <c r="P43" s="12"/>
      <c r="Q43" s="17"/>
    </row>
    <row r="44" spans="1:18" x14ac:dyDescent="0.25">
      <c r="A44" s="12"/>
      <c r="B44" s="16"/>
      <c r="C44" s="82"/>
      <c r="D44" s="82"/>
      <c r="E44" s="83"/>
      <c r="F44" s="30"/>
      <c r="G44" s="12"/>
      <c r="H44" s="82"/>
      <c r="I44" s="82"/>
      <c r="J44" s="83"/>
      <c r="K44" s="12"/>
      <c r="L44" s="12"/>
      <c r="M44" s="34"/>
      <c r="N44" s="34"/>
      <c r="O44" s="35"/>
      <c r="P44" s="12"/>
      <c r="Q44" s="17"/>
    </row>
    <row r="45" spans="1:18" x14ac:dyDescent="0.25">
      <c r="A45" s="12"/>
      <c r="B45" s="16"/>
      <c r="C45" s="21" t="s">
        <v>16</v>
      </c>
      <c r="D45" s="93" t="s">
        <v>26</v>
      </c>
      <c r="E45" s="49">
        <f>4.48 + 11.58 + 15.86 + 7.75 + 24.75</f>
        <v>64.42</v>
      </c>
      <c r="F45" s="12"/>
      <c r="G45" s="12"/>
      <c r="H45" s="21" t="s">
        <v>27</v>
      </c>
      <c r="I45" s="21" t="s">
        <v>28</v>
      </c>
      <c r="J45" s="22">
        <f>18.27 + 13.68 + 18.6</f>
        <v>50.55</v>
      </c>
      <c r="K45" s="12"/>
      <c r="L45" s="12"/>
      <c r="M45" s="34"/>
      <c r="N45" s="34"/>
      <c r="O45" s="35"/>
      <c r="P45" s="12"/>
      <c r="Q45" s="17"/>
    </row>
    <row r="46" spans="1:18" x14ac:dyDescent="0.25">
      <c r="A46" s="12"/>
      <c r="B46" s="16"/>
      <c r="C46" s="21" t="s">
        <v>58</v>
      </c>
      <c r="D46" s="94"/>
      <c r="E46" s="49">
        <v>13.68</v>
      </c>
      <c r="F46" s="12"/>
      <c r="G46" s="12"/>
      <c r="H46" s="23" t="s">
        <v>29</v>
      </c>
      <c r="I46" s="21"/>
      <c r="J46" s="19">
        <f>1.09 + 0.8 + 3.02 + 5.54 + 1.11</f>
        <v>11.559999999999999</v>
      </c>
      <c r="K46" s="12"/>
      <c r="L46" s="12"/>
      <c r="M46" s="10"/>
      <c r="N46" s="30"/>
      <c r="O46" s="11"/>
      <c r="P46" s="12"/>
      <c r="Q46" s="17"/>
    </row>
    <row r="47" spans="1:18" x14ac:dyDescent="0.25">
      <c r="B47" s="16"/>
      <c r="C47" s="19" t="s">
        <v>15</v>
      </c>
      <c r="D47" s="94"/>
      <c r="E47" s="29">
        <f>19.64 + 18.92</f>
        <v>38.56</v>
      </c>
      <c r="F47" s="12"/>
      <c r="G47" s="12"/>
      <c r="H47" s="23" t="s">
        <v>30</v>
      </c>
      <c r="I47" s="20"/>
      <c r="J47" s="19">
        <f>1.1 + 0.81 + 3.04 + 5.54 + 1.12</f>
        <v>11.61</v>
      </c>
      <c r="K47" s="12"/>
      <c r="L47" s="12"/>
      <c r="M47" s="50"/>
      <c r="N47" s="50"/>
      <c r="O47" s="39"/>
      <c r="P47" s="12"/>
      <c r="Q47" s="17"/>
    </row>
    <row r="48" spans="1:18" x14ac:dyDescent="0.25">
      <c r="B48" s="16"/>
      <c r="C48" s="19" t="s">
        <v>59</v>
      </c>
      <c r="D48" s="94"/>
      <c r="E48" s="29">
        <f>10.56 + 11.6</f>
        <v>22.16</v>
      </c>
      <c r="F48" s="12"/>
      <c r="G48" s="12"/>
      <c r="H48" s="19" t="s">
        <v>31</v>
      </c>
      <c r="I48" s="19" t="s">
        <v>32</v>
      </c>
      <c r="J48" s="19">
        <f>1 + 0.74 + 6.6 + 3.5 + 11.08 + 1.02</f>
        <v>23.94</v>
      </c>
      <c r="K48" s="12"/>
      <c r="L48" s="12"/>
      <c r="M48" s="12"/>
      <c r="N48" s="12"/>
      <c r="O48" s="12"/>
      <c r="P48" s="12"/>
      <c r="Q48" s="17"/>
    </row>
    <row r="49" spans="2:17" x14ac:dyDescent="0.25">
      <c r="B49" s="16"/>
      <c r="C49" s="19" t="s">
        <v>60</v>
      </c>
      <c r="D49" s="94"/>
      <c r="E49" s="29">
        <v>10.220000000000001</v>
      </c>
      <c r="F49" s="12"/>
      <c r="G49" s="12"/>
      <c r="H49" s="19" t="s">
        <v>33</v>
      </c>
      <c r="I49" s="19" t="s">
        <v>34</v>
      </c>
      <c r="J49" s="19">
        <f>0.59 + 0.43 + 0.6</f>
        <v>1.62</v>
      </c>
      <c r="K49" s="12"/>
      <c r="L49" s="12"/>
      <c r="M49" s="12"/>
      <c r="N49" s="12"/>
      <c r="O49" s="12"/>
      <c r="P49" s="12"/>
      <c r="Q49" s="17"/>
    </row>
    <row r="50" spans="2:17" x14ac:dyDescent="0.25">
      <c r="B50" s="16"/>
      <c r="C50" s="19" t="s">
        <v>22</v>
      </c>
      <c r="D50" s="94"/>
      <c r="E50" s="29">
        <v>8.2799999999999994</v>
      </c>
      <c r="F50" s="12"/>
      <c r="G50" s="12"/>
      <c r="H50" s="23" t="s">
        <v>19</v>
      </c>
      <c r="I50" s="20" t="s">
        <v>4</v>
      </c>
      <c r="J50" s="19">
        <f>4.76 + 3.5 + 13.22 + 4.85</f>
        <v>26.33</v>
      </c>
      <c r="K50" s="12"/>
      <c r="L50" s="12"/>
      <c r="M50" s="12"/>
      <c r="N50" s="12"/>
      <c r="O50" s="12"/>
      <c r="P50" s="12"/>
      <c r="Q50" s="17"/>
    </row>
    <row r="51" spans="2:17" x14ac:dyDescent="0.25">
      <c r="B51" s="16"/>
      <c r="C51" s="58" t="s">
        <v>74</v>
      </c>
      <c r="D51" s="95"/>
      <c r="E51" s="29">
        <v>1.4</v>
      </c>
      <c r="F51" s="12"/>
      <c r="G51" s="12"/>
      <c r="H51" s="19" t="s">
        <v>18</v>
      </c>
      <c r="I51" s="19" t="s">
        <v>2</v>
      </c>
      <c r="J51" s="19">
        <f>0.82 + 0.6 + 0.83</f>
        <v>2.25</v>
      </c>
      <c r="K51" s="12"/>
      <c r="L51" s="12"/>
      <c r="M51" s="12"/>
      <c r="N51" s="12"/>
      <c r="O51" s="12"/>
      <c r="P51" s="12"/>
      <c r="Q51" s="17"/>
    </row>
    <row r="52" spans="2:17" x14ac:dyDescent="0.25">
      <c r="B52" s="16"/>
      <c r="C52" s="19" t="s">
        <v>16</v>
      </c>
      <c r="D52" s="90" t="s">
        <v>25</v>
      </c>
      <c r="E52" s="29">
        <f>14.02 + 12.02 + 10.3 + 66.85</f>
        <v>103.19</v>
      </c>
      <c r="F52" s="12"/>
      <c r="G52" s="12"/>
      <c r="H52" s="21" t="s">
        <v>17</v>
      </c>
      <c r="I52" s="26" t="s">
        <v>3</v>
      </c>
      <c r="J52" s="19">
        <f>1.92 + 1.42 + 12.68 + 6.72 + 1.96</f>
        <v>24.7</v>
      </c>
      <c r="K52" s="12"/>
      <c r="L52" s="12"/>
      <c r="M52" s="12"/>
      <c r="N52" s="12"/>
      <c r="O52" s="12"/>
      <c r="P52" s="12"/>
      <c r="Q52" s="17"/>
    </row>
    <row r="53" spans="2:17" x14ac:dyDescent="0.25">
      <c r="B53" s="16"/>
      <c r="C53" s="20" t="s">
        <v>58</v>
      </c>
      <c r="D53" s="91"/>
      <c r="E53" s="29">
        <f>19.68 + 7.02 + 15.34</f>
        <v>42.04</v>
      </c>
      <c r="F53" s="12"/>
      <c r="G53" s="12"/>
      <c r="H53" s="20" t="s">
        <v>14</v>
      </c>
      <c r="I53" s="51"/>
      <c r="J53" s="19">
        <f>2.37 + 1.4 + 2.41</f>
        <v>6.18</v>
      </c>
      <c r="K53" s="12"/>
      <c r="L53" s="12"/>
      <c r="M53" s="12"/>
      <c r="N53" s="12"/>
      <c r="O53" s="12"/>
      <c r="P53" s="12"/>
      <c r="Q53" s="17"/>
    </row>
    <row r="54" spans="2:17" x14ac:dyDescent="0.25">
      <c r="B54" s="16"/>
      <c r="C54" s="20" t="s">
        <v>15</v>
      </c>
      <c r="D54" s="91"/>
      <c r="E54" s="29">
        <f>21.08 + 21.12 + 17.46 + 6.5</f>
        <v>66.16</v>
      </c>
      <c r="F54" s="12"/>
      <c r="G54" s="12"/>
      <c r="H54" s="76" t="s">
        <v>7</v>
      </c>
      <c r="I54" s="77"/>
      <c r="J54" s="24">
        <f>SUM(J45:J53)</f>
        <v>158.74</v>
      </c>
      <c r="K54" s="12"/>
      <c r="L54" s="12"/>
      <c r="M54" s="12" t="s">
        <v>53</v>
      </c>
      <c r="N54" s="12"/>
      <c r="O54" s="12"/>
      <c r="P54" s="12"/>
      <c r="Q54" s="17"/>
    </row>
    <row r="55" spans="2:17" x14ac:dyDescent="0.25">
      <c r="B55" s="16"/>
      <c r="C55" s="20" t="s">
        <v>59</v>
      </c>
      <c r="D55" s="91"/>
      <c r="E55" s="29">
        <f>8.86 + 5.66</f>
        <v>14.52</v>
      </c>
      <c r="F55" s="12"/>
      <c r="G55" s="12"/>
      <c r="H55" s="12"/>
      <c r="I55" s="12"/>
      <c r="J55" s="12"/>
      <c r="K55" s="12"/>
      <c r="L55" s="12"/>
      <c r="M55" s="84" t="s">
        <v>57</v>
      </c>
      <c r="N55" s="84"/>
      <c r="O55" s="18" t="s">
        <v>48</v>
      </c>
      <c r="P55" s="12"/>
      <c r="Q55" s="17"/>
    </row>
    <row r="56" spans="2:17" x14ac:dyDescent="0.25">
      <c r="B56" s="16"/>
      <c r="C56" s="19" t="s">
        <v>22</v>
      </c>
      <c r="D56" s="92"/>
      <c r="E56" s="29">
        <v>12.8</v>
      </c>
      <c r="F56" s="12"/>
      <c r="G56" s="12"/>
      <c r="H56" s="12"/>
      <c r="I56" s="12"/>
      <c r="J56" s="12"/>
      <c r="K56" s="12"/>
      <c r="L56" s="12"/>
      <c r="M56" s="98" t="s">
        <v>11</v>
      </c>
      <c r="N56" s="98" t="s">
        <v>1</v>
      </c>
      <c r="O56" s="96" t="s">
        <v>0</v>
      </c>
      <c r="P56" s="12"/>
      <c r="Q56" s="17"/>
    </row>
    <row r="57" spans="2:17" x14ac:dyDescent="0.25">
      <c r="B57" s="16"/>
      <c r="C57" s="21" t="s">
        <v>16</v>
      </c>
      <c r="D57" s="93" t="s">
        <v>48</v>
      </c>
      <c r="E57" s="29">
        <f>10.16 + 32.25 + 20.5</f>
        <v>62.91</v>
      </c>
      <c r="F57" s="12"/>
      <c r="G57" s="12"/>
      <c r="H57" s="12"/>
      <c r="I57" s="12"/>
      <c r="J57" s="12"/>
      <c r="K57" s="12"/>
      <c r="L57" s="12"/>
      <c r="M57" s="99"/>
      <c r="N57" s="99"/>
      <c r="O57" s="97"/>
      <c r="P57" s="12"/>
      <c r="Q57" s="17"/>
    </row>
    <row r="58" spans="2:17" x14ac:dyDescent="0.25">
      <c r="B58" s="16"/>
      <c r="C58" s="21" t="s">
        <v>15</v>
      </c>
      <c r="D58" s="95"/>
      <c r="E58" s="49">
        <f>17.52 + 4.82</f>
        <v>22.34</v>
      </c>
      <c r="F58" s="12"/>
      <c r="G58" s="12"/>
      <c r="H58" s="12"/>
      <c r="I58" s="12"/>
      <c r="J58" s="12"/>
      <c r="K58" s="12"/>
      <c r="L58" s="12"/>
      <c r="M58" s="21" t="s">
        <v>47</v>
      </c>
      <c r="N58" s="21" t="s">
        <v>28</v>
      </c>
      <c r="O58" s="22">
        <f>5.17 + 16.42 +10.44</f>
        <v>32.03</v>
      </c>
      <c r="P58" s="12"/>
      <c r="Q58" s="17"/>
    </row>
    <row r="59" spans="2:17" x14ac:dyDescent="0.25">
      <c r="B59" s="16"/>
      <c r="C59" s="21" t="s">
        <v>16</v>
      </c>
      <c r="D59" s="93" t="s">
        <v>35</v>
      </c>
      <c r="E59" s="49">
        <f>3.72 + 33.95</f>
        <v>37.67</v>
      </c>
      <c r="F59" s="12"/>
      <c r="G59" s="12"/>
      <c r="H59" s="12"/>
      <c r="I59" s="12"/>
      <c r="J59" s="12"/>
      <c r="K59" s="12"/>
      <c r="L59" s="12"/>
      <c r="M59" s="23" t="s">
        <v>38</v>
      </c>
      <c r="N59" s="21" t="s">
        <v>42</v>
      </c>
      <c r="O59" s="19">
        <f>0.82 + 4.8 + 2.51 + 1.6</f>
        <v>9.7299999999999986</v>
      </c>
      <c r="P59" s="12"/>
      <c r="Q59" s="17"/>
    </row>
    <row r="60" spans="2:17" x14ac:dyDescent="0.25">
      <c r="B60" s="16"/>
      <c r="C60" s="21" t="s">
        <v>58</v>
      </c>
      <c r="D60" s="95"/>
      <c r="E60" s="49">
        <v>6.76</v>
      </c>
      <c r="F60" s="12"/>
      <c r="G60" s="12"/>
      <c r="H60" s="12"/>
      <c r="I60" s="12"/>
      <c r="J60" s="12"/>
      <c r="K60" s="12"/>
      <c r="L60" s="12"/>
      <c r="M60" s="23" t="s">
        <v>39</v>
      </c>
      <c r="N60" s="21" t="s">
        <v>64</v>
      </c>
      <c r="O60" s="19">
        <f>0.04 + 0.25 + 0.13 + 0.08</f>
        <v>0.5</v>
      </c>
      <c r="P60" s="12"/>
      <c r="Q60" s="17"/>
    </row>
    <row r="61" spans="2:17" x14ac:dyDescent="0.25">
      <c r="B61" s="16"/>
      <c r="C61" s="19" t="s">
        <v>16</v>
      </c>
      <c r="D61" s="78" t="s">
        <v>61</v>
      </c>
      <c r="E61" s="19">
        <v>30.55</v>
      </c>
      <c r="F61" s="12"/>
      <c r="G61" s="12"/>
      <c r="H61" s="12"/>
      <c r="I61" s="12"/>
      <c r="J61" s="12"/>
      <c r="K61" s="12"/>
      <c r="L61" s="12"/>
      <c r="M61" s="21" t="s">
        <v>49</v>
      </c>
      <c r="N61" s="19" t="s">
        <v>50</v>
      </c>
      <c r="O61" s="19">
        <f>0.41 + 1.3 + 0.83</f>
        <v>2.54</v>
      </c>
      <c r="P61" s="12"/>
      <c r="Q61" s="17"/>
    </row>
    <row r="62" spans="2:17" x14ac:dyDescent="0.25">
      <c r="B62" s="16"/>
      <c r="C62" s="21" t="s">
        <v>15</v>
      </c>
      <c r="D62" s="78"/>
      <c r="E62" s="49">
        <f>7.16</f>
        <v>7.16</v>
      </c>
      <c r="F62" s="12"/>
      <c r="G62" s="12"/>
      <c r="H62" s="12"/>
      <c r="I62" s="12"/>
      <c r="J62" s="12"/>
      <c r="K62" s="12"/>
      <c r="L62" s="12"/>
      <c r="M62" s="21" t="s">
        <v>51</v>
      </c>
      <c r="N62" s="19" t="s">
        <v>46</v>
      </c>
      <c r="O62" s="19">
        <f>0.27 + 0.87 + 0.55</f>
        <v>1.6900000000000002</v>
      </c>
      <c r="P62" s="12"/>
      <c r="Q62" s="17"/>
    </row>
    <row r="63" spans="2:17" x14ac:dyDescent="0.25">
      <c r="B63" s="16"/>
      <c r="C63" s="20" t="s">
        <v>59</v>
      </c>
      <c r="D63" s="78"/>
      <c r="E63" s="49">
        <v>4.04</v>
      </c>
      <c r="F63" s="12"/>
      <c r="G63" s="12"/>
      <c r="H63" s="12" t="s">
        <v>65</v>
      </c>
      <c r="I63" s="12"/>
      <c r="J63" s="12"/>
      <c r="K63" s="12"/>
      <c r="L63" s="12"/>
      <c r="M63" s="20" t="s">
        <v>21</v>
      </c>
      <c r="N63" s="19" t="s">
        <v>44</v>
      </c>
      <c r="O63" s="19">
        <f>3.47 + 17.27 + 11.03 + 7.01</f>
        <v>38.779999999999994</v>
      </c>
      <c r="P63" s="12"/>
      <c r="Q63" s="17"/>
    </row>
    <row r="64" spans="2:17" x14ac:dyDescent="0.25">
      <c r="B64" s="16"/>
      <c r="C64" s="76" t="s">
        <v>7</v>
      </c>
      <c r="D64" s="77"/>
      <c r="E64" s="28">
        <f>SUM(E45:E63)</f>
        <v>568.8599999999999</v>
      </c>
      <c r="F64" s="12"/>
      <c r="G64" s="57"/>
      <c r="H64" s="84" t="s">
        <v>57</v>
      </c>
      <c r="I64" s="84"/>
      <c r="J64" s="18" t="s">
        <v>66</v>
      </c>
      <c r="K64" s="12"/>
      <c r="L64" s="12"/>
      <c r="M64" s="76" t="s">
        <v>7</v>
      </c>
      <c r="N64" s="77"/>
      <c r="O64" s="24">
        <f>SUM(O58:O63)</f>
        <v>85.269999999999982</v>
      </c>
      <c r="P64" s="12"/>
      <c r="Q64" s="17"/>
    </row>
    <row r="65" spans="2:17" x14ac:dyDescent="0.25">
      <c r="B65" s="16"/>
      <c r="C65" s="52"/>
      <c r="D65" s="52"/>
      <c r="E65" s="39"/>
      <c r="F65" s="12"/>
      <c r="G65" s="57"/>
      <c r="H65" s="81" t="s">
        <v>11</v>
      </c>
      <c r="I65" s="81" t="s">
        <v>1</v>
      </c>
      <c r="J65" s="83" t="s">
        <v>0</v>
      </c>
      <c r="K65" s="12"/>
      <c r="L65" s="12"/>
      <c r="M65" s="12"/>
      <c r="N65" s="12"/>
      <c r="O65" s="12"/>
      <c r="P65" s="12"/>
      <c r="Q65" s="17"/>
    </row>
    <row r="66" spans="2:17" x14ac:dyDescent="0.25">
      <c r="B66" s="16"/>
      <c r="C66" s="52"/>
      <c r="D66" s="52"/>
      <c r="E66" s="39"/>
      <c r="F66" s="12"/>
      <c r="G66" s="12"/>
      <c r="H66" s="82"/>
      <c r="I66" s="82"/>
      <c r="J66" s="83"/>
      <c r="K66" s="12"/>
      <c r="L66" s="12"/>
      <c r="M66" s="12" t="s">
        <v>55</v>
      </c>
      <c r="N66" s="12"/>
      <c r="O66" s="12"/>
      <c r="P66" s="12"/>
      <c r="Q66" s="17"/>
    </row>
    <row r="67" spans="2:17" x14ac:dyDescent="0.25">
      <c r="B67" s="16"/>
      <c r="F67" s="12"/>
      <c r="G67" s="12"/>
      <c r="H67" s="69" t="s">
        <v>45</v>
      </c>
      <c r="I67" s="69" t="s">
        <v>67</v>
      </c>
      <c r="J67" s="70">
        <v>19.46</v>
      </c>
      <c r="K67" s="12"/>
      <c r="L67" s="12"/>
      <c r="M67" s="84" t="s">
        <v>57</v>
      </c>
      <c r="N67" s="84"/>
      <c r="O67" s="18" t="s">
        <v>35</v>
      </c>
      <c r="P67" s="12"/>
      <c r="Q67" s="17"/>
    </row>
    <row r="68" spans="2:17" x14ac:dyDescent="0.25">
      <c r="B68" s="16"/>
      <c r="F68" s="12"/>
      <c r="G68" s="12"/>
      <c r="H68" s="19" t="s">
        <v>38</v>
      </c>
      <c r="I68" s="19" t="s">
        <v>42</v>
      </c>
      <c r="J68" s="19">
        <f>2.06 + 3.82 + 2</f>
        <v>7.88</v>
      </c>
      <c r="K68" s="12"/>
      <c r="L68" s="12"/>
      <c r="M68" s="81" t="s">
        <v>11</v>
      </c>
      <c r="N68" s="81" t="s">
        <v>1</v>
      </c>
      <c r="O68" s="83" t="s">
        <v>0</v>
      </c>
      <c r="P68" s="12"/>
      <c r="Q68" s="17"/>
    </row>
    <row r="69" spans="2:17" x14ac:dyDescent="0.25">
      <c r="B69" s="16"/>
      <c r="C69" s="12" t="s">
        <v>54</v>
      </c>
      <c r="D69" s="12"/>
      <c r="E69" s="12"/>
      <c r="F69" s="12"/>
      <c r="G69" s="12"/>
      <c r="H69" s="19" t="s">
        <v>39</v>
      </c>
      <c r="I69" s="19" t="s">
        <v>64</v>
      </c>
      <c r="J69" s="19">
        <f>0.12 + 0.22 + 0.12</f>
        <v>0.45999999999999996</v>
      </c>
      <c r="K69" s="12"/>
      <c r="L69" s="12"/>
      <c r="M69" s="82"/>
      <c r="N69" s="82"/>
      <c r="O69" s="83"/>
      <c r="P69" s="12"/>
      <c r="Q69" s="17"/>
    </row>
    <row r="70" spans="2:17" x14ac:dyDescent="0.25">
      <c r="B70" s="16"/>
      <c r="C70" s="84" t="s">
        <v>57</v>
      </c>
      <c r="D70" s="84"/>
      <c r="E70" s="18" t="s">
        <v>25</v>
      </c>
      <c r="F70" s="12"/>
      <c r="G70" s="12"/>
      <c r="H70" s="71" t="s">
        <v>68</v>
      </c>
      <c r="I70" s="71" t="s">
        <v>69</v>
      </c>
      <c r="J70" s="69">
        <v>0.77</v>
      </c>
      <c r="K70" s="12"/>
      <c r="L70" s="12"/>
      <c r="M70" s="21" t="s">
        <v>36</v>
      </c>
      <c r="N70" s="21" t="s">
        <v>28</v>
      </c>
      <c r="O70" s="22">
        <f>1.7 + 6.76 + 15.52</f>
        <v>23.979999999999997</v>
      </c>
      <c r="P70" s="12"/>
      <c r="Q70" s="17"/>
    </row>
    <row r="71" spans="2:17" x14ac:dyDescent="0.25">
      <c r="B71" s="16"/>
      <c r="C71" s="81" t="s">
        <v>11</v>
      </c>
      <c r="D71" s="81" t="s">
        <v>1</v>
      </c>
      <c r="E71" s="83" t="s">
        <v>0</v>
      </c>
      <c r="F71" s="12"/>
      <c r="G71" s="12"/>
      <c r="H71" s="23" t="s">
        <v>41</v>
      </c>
      <c r="I71" s="23" t="s">
        <v>70</v>
      </c>
      <c r="J71" s="19">
        <v>0.52</v>
      </c>
      <c r="K71" s="12"/>
      <c r="L71" s="12"/>
      <c r="M71" s="23" t="s">
        <v>37</v>
      </c>
      <c r="N71" s="21" t="s">
        <v>28</v>
      </c>
      <c r="O71" s="19">
        <f>0.47 + 4.28</f>
        <v>4.75</v>
      </c>
      <c r="P71" s="12"/>
      <c r="Q71" s="17"/>
    </row>
    <row r="72" spans="2:17" x14ac:dyDescent="0.25">
      <c r="B72" s="16"/>
      <c r="C72" s="82"/>
      <c r="D72" s="82"/>
      <c r="E72" s="83"/>
      <c r="F72" s="12"/>
      <c r="G72" s="12"/>
      <c r="H72" s="23" t="s">
        <v>21</v>
      </c>
      <c r="I72" s="23" t="s">
        <v>71</v>
      </c>
      <c r="J72" s="19">
        <f>4.98 + 6.29 + 1.4</f>
        <v>12.67</v>
      </c>
      <c r="K72" s="12"/>
      <c r="L72" s="12"/>
      <c r="M72" s="23" t="s">
        <v>18</v>
      </c>
      <c r="N72" s="20" t="s">
        <v>2</v>
      </c>
      <c r="O72" s="19">
        <f>0.85 + 7.75</f>
        <v>8.6</v>
      </c>
      <c r="P72" s="12"/>
      <c r="Q72" s="17"/>
    </row>
    <row r="73" spans="2:17" x14ac:dyDescent="0.25">
      <c r="B73" s="16"/>
      <c r="C73" s="21" t="s">
        <v>45</v>
      </c>
      <c r="D73" s="21" t="s">
        <v>28</v>
      </c>
      <c r="E73" s="22">
        <f>16.4 + 42.04 + 30.17</f>
        <v>88.61</v>
      </c>
      <c r="F73" s="12"/>
      <c r="G73" s="12"/>
      <c r="H73" s="76" t="s">
        <v>7</v>
      </c>
      <c r="I73" s="77"/>
      <c r="J73" s="24">
        <f>SUM(J67:J72)</f>
        <v>41.76</v>
      </c>
      <c r="K73" s="12"/>
      <c r="L73" s="12"/>
      <c r="M73" s="19" t="s">
        <v>20</v>
      </c>
      <c r="N73" s="19" t="s">
        <v>5</v>
      </c>
      <c r="O73" s="19">
        <f>0.7 + 6.39</f>
        <v>7.09</v>
      </c>
      <c r="P73" s="12"/>
      <c r="Q73" s="17"/>
    </row>
    <row r="74" spans="2:17" x14ac:dyDescent="0.25">
      <c r="B74" s="16"/>
      <c r="C74" s="23" t="s">
        <v>38</v>
      </c>
      <c r="D74" s="21" t="s">
        <v>42</v>
      </c>
      <c r="E74" s="19">
        <f>2.64 + 1.7 + 10.9 + 13.65 + 4.86</f>
        <v>33.75</v>
      </c>
      <c r="F74" s="12"/>
      <c r="G74" s="12"/>
      <c r="H74" s="2"/>
      <c r="I74" s="10"/>
      <c r="J74" s="11"/>
      <c r="K74" s="12"/>
      <c r="L74" s="12"/>
      <c r="M74" s="76" t="s">
        <v>7</v>
      </c>
      <c r="N74" s="77"/>
      <c r="O74" s="28">
        <f>SUM(O70:O73)</f>
        <v>44.42</v>
      </c>
      <c r="P74" s="12"/>
      <c r="Q74" s="17"/>
    </row>
    <row r="75" spans="2:17" x14ac:dyDescent="0.25">
      <c r="B75" s="16"/>
      <c r="C75" s="23" t="s">
        <v>39</v>
      </c>
      <c r="D75" s="20" t="s">
        <v>43</v>
      </c>
      <c r="E75" s="19">
        <f>0.17 + 0.11 + 0.7 + 0.87 + 0.31</f>
        <v>2.16</v>
      </c>
      <c r="F75" s="12"/>
      <c r="G75" s="12"/>
      <c r="H75" s="12"/>
      <c r="I75" s="10"/>
      <c r="J75" s="11"/>
      <c r="K75" s="12"/>
      <c r="L75" s="12"/>
      <c r="M75" s="12"/>
      <c r="N75" s="12"/>
      <c r="O75" s="12"/>
      <c r="P75" s="12"/>
      <c r="Q75" s="17"/>
    </row>
    <row r="76" spans="2:17" x14ac:dyDescent="0.25">
      <c r="B76" s="16"/>
      <c r="C76" s="72" t="s">
        <v>40</v>
      </c>
      <c r="D76" s="73" t="s">
        <v>50</v>
      </c>
      <c r="E76" s="69">
        <f>1.33 + 0.85 + 2.44</f>
        <v>4.62</v>
      </c>
      <c r="F76" s="12"/>
      <c r="G76" s="12"/>
      <c r="K76" s="12"/>
      <c r="L76" s="12"/>
      <c r="M76" s="12"/>
      <c r="N76" s="12"/>
      <c r="O76" s="12"/>
      <c r="P76" s="12"/>
      <c r="Q76" s="17"/>
    </row>
    <row r="77" spans="2:17" x14ac:dyDescent="0.25">
      <c r="B77" s="16"/>
      <c r="C77" s="21" t="s">
        <v>41</v>
      </c>
      <c r="D77" s="26" t="s">
        <v>63</v>
      </c>
      <c r="E77" s="19">
        <f>0.89 + 0.57 + 1.63</f>
        <v>3.09</v>
      </c>
      <c r="F77" s="12"/>
      <c r="G77" s="12"/>
      <c r="H77" s="54"/>
      <c r="K77" s="12"/>
      <c r="L77" s="12"/>
      <c r="M77" s="12"/>
      <c r="N77" s="12"/>
      <c r="O77" s="12"/>
      <c r="P77" s="12"/>
      <c r="Q77" s="17"/>
    </row>
    <row r="78" spans="2:17" x14ac:dyDescent="0.25">
      <c r="B78" s="16"/>
      <c r="C78" s="20" t="s">
        <v>21</v>
      </c>
      <c r="D78" s="19" t="s">
        <v>44</v>
      </c>
      <c r="E78" s="19">
        <f>14.92 + 9.58 + 54.56 + 27.44</f>
        <v>106.5</v>
      </c>
      <c r="F78" s="2"/>
      <c r="G78" s="53"/>
      <c r="H78" s="54"/>
      <c r="K78" s="12"/>
      <c r="L78" s="12"/>
      <c r="M78" s="12"/>
      <c r="N78" s="12"/>
      <c r="O78" s="12"/>
      <c r="P78" s="12"/>
      <c r="Q78" s="17"/>
    </row>
    <row r="79" spans="2:17" x14ac:dyDescent="0.25">
      <c r="B79" s="16"/>
      <c r="C79" s="76" t="s">
        <v>7</v>
      </c>
      <c r="D79" s="77"/>
      <c r="E79" s="24">
        <f>SUM(E73:E78)</f>
        <v>238.73</v>
      </c>
      <c r="F79" s="2"/>
      <c r="G79" s="53"/>
      <c r="H79" s="54"/>
      <c r="I79" s="12"/>
      <c r="J79" s="12"/>
      <c r="K79" s="12"/>
      <c r="L79" s="12"/>
      <c r="M79" s="12"/>
      <c r="N79" s="12"/>
      <c r="O79" s="12"/>
      <c r="P79" s="12"/>
      <c r="Q79" s="17"/>
    </row>
    <row r="80" spans="2:17" x14ac:dyDescent="0.25">
      <c r="B80" s="16"/>
      <c r="C80" s="12"/>
      <c r="D80" s="12"/>
      <c r="E80" s="12"/>
      <c r="F80" s="2"/>
      <c r="G80" s="53"/>
      <c r="H80" s="54"/>
      <c r="I80" s="12"/>
      <c r="J80" s="12"/>
      <c r="K80" s="12"/>
      <c r="L80" s="12"/>
      <c r="M80" s="12"/>
      <c r="N80" s="12"/>
      <c r="O80" s="12"/>
      <c r="P80" s="12"/>
      <c r="Q80" s="17"/>
    </row>
    <row r="81" spans="2:17" x14ac:dyDescent="0.25">
      <c r="B81" s="16"/>
      <c r="F81" s="55"/>
      <c r="G81" s="53"/>
      <c r="M81" s="12"/>
      <c r="N81" s="12"/>
      <c r="O81" s="12"/>
      <c r="P81" s="12"/>
      <c r="Q81" s="17"/>
    </row>
    <row r="82" spans="2:17" ht="15.75" thickBot="1" x14ac:dyDescent="0.3">
      <c r="B82" s="40"/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4"/>
    </row>
  </sheetData>
  <mergeCells count="52">
    <mergeCell ref="O56:O57"/>
    <mergeCell ref="O68:O69"/>
    <mergeCell ref="M74:N74"/>
    <mergeCell ref="C71:C72"/>
    <mergeCell ref="D71:D72"/>
    <mergeCell ref="E71:E72"/>
    <mergeCell ref="M67:N67"/>
    <mergeCell ref="M68:M69"/>
    <mergeCell ref="N68:N69"/>
    <mergeCell ref="M64:N64"/>
    <mergeCell ref="M56:M57"/>
    <mergeCell ref="N56:N57"/>
    <mergeCell ref="D57:D58"/>
    <mergeCell ref="D59:D60"/>
    <mergeCell ref="H73:I73"/>
    <mergeCell ref="M55:N55"/>
    <mergeCell ref="C43:C44"/>
    <mergeCell ref="D43:D44"/>
    <mergeCell ref="E43:E44"/>
    <mergeCell ref="H42:I42"/>
    <mergeCell ref="H43:H44"/>
    <mergeCell ref="I43:I44"/>
    <mergeCell ref="D52:D56"/>
    <mergeCell ref="D45:D51"/>
    <mergeCell ref="J43:J44"/>
    <mergeCell ref="H54:I54"/>
    <mergeCell ref="K15:K16"/>
    <mergeCell ref="C42:D42"/>
    <mergeCell ref="C23:D23"/>
    <mergeCell ref="H18:I18"/>
    <mergeCell ref="H15:H16"/>
    <mergeCell ref="C40:E41"/>
    <mergeCell ref="H40:I40"/>
    <mergeCell ref="I15:I16"/>
    <mergeCell ref="J15:J16"/>
    <mergeCell ref="C34:D34"/>
    <mergeCell ref="C37:D37"/>
    <mergeCell ref="C79:D79"/>
    <mergeCell ref="D61:D63"/>
    <mergeCell ref="C12:E13"/>
    <mergeCell ref="C14:D14"/>
    <mergeCell ref="H12:J13"/>
    <mergeCell ref="C15:C16"/>
    <mergeCell ref="D15:D16"/>
    <mergeCell ref="E15:E16"/>
    <mergeCell ref="H14:I14"/>
    <mergeCell ref="C70:D70"/>
    <mergeCell ref="H64:I64"/>
    <mergeCell ref="H65:H66"/>
    <mergeCell ref="I65:I66"/>
    <mergeCell ref="J65:J66"/>
    <mergeCell ref="C64:D6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0"/>
  <sheetViews>
    <sheetView topLeftCell="A55" zoomScaleNormal="100" workbookViewId="0">
      <selection activeCell="F67" sqref="F67"/>
    </sheetView>
  </sheetViews>
  <sheetFormatPr defaultRowHeight="15" x14ac:dyDescent="0.25"/>
  <cols>
    <col min="1" max="2" width="9.140625" style="1"/>
    <col min="3" max="3" width="17.5703125" style="1" customWidth="1"/>
    <col min="4" max="4" width="15.28515625" style="1" bestFit="1" customWidth="1"/>
    <col min="5" max="5" width="13.140625" style="1" bestFit="1" customWidth="1"/>
    <col min="6" max="6" width="12" style="1" bestFit="1" customWidth="1"/>
    <col min="7" max="7" width="7.42578125" style="1" customWidth="1"/>
    <col min="8" max="8" width="14.28515625" style="1" customWidth="1"/>
    <col min="9" max="9" width="14.42578125" style="1" bestFit="1" customWidth="1"/>
    <col min="10" max="10" width="13.140625" style="1" bestFit="1" customWidth="1"/>
    <col min="11" max="11" width="9.140625" style="1"/>
    <col min="12" max="12" width="9.140625" style="1" customWidth="1"/>
    <col min="13" max="13" width="14.28515625" style="1" customWidth="1"/>
    <col min="14" max="14" width="14.42578125" style="1" bestFit="1" customWidth="1"/>
    <col min="15" max="15" width="13.140625" style="1" bestFit="1" customWidth="1"/>
    <col min="16" max="16" width="13.28515625" style="1" bestFit="1" customWidth="1"/>
    <col min="17" max="16384" width="9.140625" style="1"/>
  </cols>
  <sheetData>
    <row r="2" spans="2:19" x14ac:dyDescent="0.25">
      <c r="C2" s="61" t="s">
        <v>56</v>
      </c>
      <c r="D2" s="60">
        <f>E23 + J18</f>
        <v>0</v>
      </c>
      <c r="E2" s="59" t="s">
        <v>76</v>
      </c>
      <c r="H2" s="56" t="s">
        <v>75</v>
      </c>
      <c r="I2" s="3" t="s">
        <v>1</v>
      </c>
      <c r="J2" s="4" t="s">
        <v>0</v>
      </c>
    </row>
    <row r="3" spans="2:19" x14ac:dyDescent="0.25">
      <c r="D3" s="5"/>
      <c r="E3" s="6"/>
      <c r="I3" s="7" t="s">
        <v>26</v>
      </c>
      <c r="J3" s="6">
        <f>J54</f>
        <v>246.18000000000004</v>
      </c>
    </row>
    <row r="4" spans="2:19" x14ac:dyDescent="0.25">
      <c r="C4" s="2"/>
      <c r="D4" s="8"/>
      <c r="E4" s="9"/>
      <c r="H4" s="2"/>
      <c r="I4" s="7" t="s">
        <v>48</v>
      </c>
      <c r="J4" s="9">
        <f>O64</f>
        <v>246.5</v>
      </c>
    </row>
    <row r="5" spans="2:19" x14ac:dyDescent="0.25">
      <c r="C5" s="2"/>
      <c r="D5" s="5"/>
      <c r="E5" s="9"/>
      <c r="H5" s="2"/>
      <c r="I5" s="7" t="s">
        <v>35</v>
      </c>
      <c r="J5" s="9">
        <f>O74</f>
        <v>7.82</v>
      </c>
    </row>
    <row r="6" spans="2:19" x14ac:dyDescent="0.25">
      <c r="C6" s="2"/>
      <c r="D6" s="5"/>
      <c r="E6" s="9"/>
      <c r="H6" s="2"/>
      <c r="I6" s="7" t="s">
        <v>25</v>
      </c>
      <c r="J6" s="9">
        <f>E87</f>
        <v>328.52</v>
      </c>
    </row>
    <row r="7" spans="2:19" x14ac:dyDescent="0.25">
      <c r="C7" s="2"/>
      <c r="D7" s="10"/>
      <c r="E7" s="11"/>
      <c r="I7" s="62" t="s">
        <v>61</v>
      </c>
      <c r="J7" s="62">
        <f>J73</f>
        <v>103.64</v>
      </c>
    </row>
    <row r="8" spans="2:19" x14ac:dyDescent="0.25">
      <c r="C8" s="12"/>
      <c r="D8" s="10"/>
      <c r="E8" s="11"/>
      <c r="I8" s="63" t="s">
        <v>77</v>
      </c>
      <c r="J8" s="63">
        <f>SUM(J3:J7)</f>
        <v>932.66</v>
      </c>
    </row>
    <row r="10" spans="2:19" ht="15.75" thickBot="1" x14ac:dyDescent="0.3">
      <c r="J10" s="43"/>
      <c r="K10" s="43"/>
      <c r="L10" s="43"/>
      <c r="M10" s="12"/>
      <c r="N10" s="12"/>
      <c r="O10" s="12"/>
      <c r="P10" s="12"/>
      <c r="Q10" s="12"/>
      <c r="R10" s="12"/>
      <c r="S10" s="12"/>
    </row>
    <row r="11" spans="2:19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2"/>
      <c r="N11" s="12"/>
      <c r="O11" s="12"/>
      <c r="P11" s="12"/>
      <c r="Q11" s="12"/>
      <c r="R11" s="12"/>
      <c r="S11" s="12"/>
    </row>
    <row r="12" spans="2:19" ht="15" customHeight="1" x14ac:dyDescent="0.25">
      <c r="B12" s="16"/>
      <c r="C12" s="79" t="s">
        <v>8</v>
      </c>
      <c r="D12" s="79"/>
      <c r="E12" s="79"/>
      <c r="F12" s="12"/>
      <c r="G12" s="12"/>
      <c r="H12" s="79" t="s">
        <v>8</v>
      </c>
      <c r="I12" s="79"/>
      <c r="J12" s="79"/>
      <c r="K12" s="12"/>
      <c r="L12" s="17"/>
      <c r="M12" s="12"/>
      <c r="N12" s="12"/>
      <c r="O12" s="12"/>
      <c r="P12" s="12"/>
      <c r="Q12" s="12"/>
      <c r="R12" s="12"/>
      <c r="S12" s="12"/>
    </row>
    <row r="13" spans="2:19" ht="15" customHeight="1" x14ac:dyDescent="0.25">
      <c r="B13" s="16"/>
      <c r="C13" s="79"/>
      <c r="D13" s="79"/>
      <c r="E13" s="79"/>
      <c r="F13" s="12"/>
      <c r="G13" s="12"/>
      <c r="H13" s="79"/>
      <c r="I13" s="79"/>
      <c r="J13" s="79"/>
      <c r="K13" s="12"/>
      <c r="L13" s="17"/>
      <c r="M13" s="12"/>
      <c r="N13" s="12"/>
      <c r="O13" s="12"/>
      <c r="P13" s="12"/>
      <c r="Q13" s="12"/>
      <c r="R13" s="12"/>
      <c r="S13" s="12"/>
    </row>
    <row r="14" spans="2:19" ht="15" customHeight="1" x14ac:dyDescent="0.25">
      <c r="B14" s="16"/>
      <c r="C14" s="80" t="s">
        <v>80</v>
      </c>
      <c r="D14" s="80"/>
      <c r="E14" s="18" t="s">
        <v>12</v>
      </c>
      <c r="F14" s="12"/>
      <c r="G14" s="12"/>
      <c r="H14" s="80" t="s">
        <v>79</v>
      </c>
      <c r="I14" s="80"/>
      <c r="J14" s="18" t="s">
        <v>10</v>
      </c>
      <c r="K14" s="12"/>
      <c r="L14" s="17"/>
      <c r="M14" s="12"/>
      <c r="N14" s="12"/>
      <c r="O14" s="12"/>
      <c r="P14" s="12"/>
      <c r="Q14" s="12"/>
      <c r="R14" s="12"/>
      <c r="S14" s="12"/>
    </row>
    <row r="15" spans="2:19" ht="15" customHeight="1" x14ac:dyDescent="0.25">
      <c r="B15" s="16"/>
      <c r="C15" s="81" t="s">
        <v>11</v>
      </c>
      <c r="D15" s="81" t="s">
        <v>1</v>
      </c>
      <c r="E15" s="83" t="s">
        <v>0</v>
      </c>
      <c r="F15" s="12"/>
      <c r="G15" s="12"/>
      <c r="H15" s="81" t="s">
        <v>11</v>
      </c>
      <c r="I15" s="81" t="s">
        <v>1</v>
      </c>
      <c r="J15" s="87" t="s">
        <v>0</v>
      </c>
      <c r="K15" s="85" t="s">
        <v>23</v>
      </c>
      <c r="L15" s="17"/>
      <c r="M15" s="12"/>
      <c r="N15" s="12"/>
      <c r="O15" s="12"/>
      <c r="P15" s="12"/>
      <c r="Q15" s="12"/>
      <c r="R15" s="12"/>
      <c r="S15" s="12"/>
    </row>
    <row r="16" spans="2:19" x14ac:dyDescent="0.25">
      <c r="B16" s="16"/>
      <c r="C16" s="82"/>
      <c r="D16" s="82"/>
      <c r="E16" s="83"/>
      <c r="F16" s="12"/>
      <c r="G16" s="12"/>
      <c r="H16" s="82"/>
      <c r="I16" s="82"/>
      <c r="J16" s="88"/>
      <c r="K16" s="85"/>
      <c r="L16" s="17"/>
    </row>
    <row r="17" spans="2:13" ht="15" customHeight="1" x14ac:dyDescent="0.25">
      <c r="B17" s="16"/>
      <c r="C17" s="21" t="s">
        <v>18</v>
      </c>
      <c r="D17" s="21" t="s">
        <v>2</v>
      </c>
      <c r="E17" s="22"/>
      <c r="F17" s="12"/>
      <c r="G17" s="12"/>
      <c r="H17" s="19" t="s">
        <v>13</v>
      </c>
      <c r="I17" s="20"/>
      <c r="J17" s="22"/>
      <c r="K17" s="12"/>
      <c r="L17" s="17"/>
    </row>
    <row r="18" spans="2:13" x14ac:dyDescent="0.25">
      <c r="B18" s="16"/>
      <c r="C18" s="23" t="s">
        <v>19</v>
      </c>
      <c r="D18" s="20" t="s">
        <v>4</v>
      </c>
      <c r="E18" s="22"/>
      <c r="F18" s="12"/>
      <c r="G18" s="12"/>
      <c r="H18" s="76" t="s">
        <v>7</v>
      </c>
      <c r="I18" s="77"/>
      <c r="J18" s="28">
        <f>SUM(J17)</f>
        <v>0</v>
      </c>
      <c r="K18" s="27"/>
      <c r="L18" s="17"/>
    </row>
    <row r="19" spans="2:13" x14ac:dyDescent="0.25">
      <c r="B19" s="16"/>
      <c r="C19" s="23" t="s">
        <v>20</v>
      </c>
      <c r="D19" s="25" t="s">
        <v>5</v>
      </c>
      <c r="E19" s="22"/>
      <c r="F19" s="12"/>
      <c r="G19" s="12"/>
      <c r="H19" s="9"/>
      <c r="I19" s="5"/>
      <c r="J19" s="6"/>
      <c r="K19" s="9"/>
      <c r="L19" s="17"/>
    </row>
    <row r="20" spans="2:13" x14ac:dyDescent="0.25">
      <c r="B20" s="16"/>
      <c r="C20" s="19" t="s">
        <v>17</v>
      </c>
      <c r="D20" s="20" t="s">
        <v>3</v>
      </c>
      <c r="E20" s="19"/>
      <c r="F20" s="12"/>
      <c r="G20" s="12"/>
      <c r="H20" s="9"/>
      <c r="I20" s="5"/>
      <c r="J20" s="6"/>
      <c r="K20" s="9"/>
      <c r="L20" s="17"/>
    </row>
    <row r="21" spans="2:13" x14ac:dyDescent="0.25">
      <c r="B21" s="16"/>
      <c r="C21" s="19" t="s">
        <v>21</v>
      </c>
      <c r="D21" s="20" t="s">
        <v>6</v>
      </c>
      <c r="E21" s="19"/>
      <c r="F21" s="12"/>
      <c r="G21" s="12"/>
      <c r="H21" s="9"/>
      <c r="I21" s="5"/>
      <c r="J21" s="6"/>
      <c r="K21" s="30"/>
      <c r="L21" s="17"/>
    </row>
    <row r="22" spans="2:13" x14ac:dyDescent="0.25">
      <c r="B22" s="16"/>
      <c r="C22" s="19"/>
      <c r="D22" s="20"/>
      <c r="E22" s="19"/>
      <c r="F22" s="12"/>
      <c r="G22" s="12"/>
      <c r="H22" s="9"/>
      <c r="I22" s="5"/>
      <c r="J22" s="6"/>
      <c r="K22" s="9"/>
      <c r="L22" s="17"/>
    </row>
    <row r="23" spans="2:13" x14ac:dyDescent="0.25">
      <c r="B23" s="16"/>
      <c r="C23" s="76" t="s">
        <v>7</v>
      </c>
      <c r="D23" s="77"/>
      <c r="E23" s="28">
        <f>SUM(E17:E22)</f>
        <v>0</v>
      </c>
      <c r="F23" s="12"/>
      <c r="G23" s="12"/>
      <c r="H23" s="12"/>
      <c r="I23" s="12"/>
      <c r="J23" s="12"/>
      <c r="K23" s="12"/>
      <c r="L23" s="17"/>
    </row>
    <row r="24" spans="2:13" x14ac:dyDescent="0.25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7"/>
      <c r="M24" s="12"/>
    </row>
    <row r="25" spans="2:13" x14ac:dyDescent="0.25"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7"/>
      <c r="M25" s="12"/>
    </row>
    <row r="26" spans="2:13" x14ac:dyDescent="0.25"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7"/>
      <c r="M26" s="12"/>
    </row>
    <row r="27" spans="2:13" x14ac:dyDescent="0.25">
      <c r="B27" s="16"/>
      <c r="C27" s="12"/>
      <c r="D27" s="12"/>
      <c r="E27" s="12"/>
      <c r="F27" s="12"/>
      <c r="G27" s="12"/>
      <c r="H27" s="12"/>
      <c r="I27" s="12"/>
      <c r="J27" s="12"/>
      <c r="K27" s="12"/>
      <c r="L27" s="17"/>
      <c r="M27" s="12"/>
    </row>
    <row r="28" spans="2:13" x14ac:dyDescent="0.25"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7"/>
      <c r="M28" s="12"/>
    </row>
    <row r="29" spans="2:13" x14ac:dyDescent="0.25">
      <c r="B29" s="16"/>
      <c r="C29" s="12"/>
      <c r="D29" s="12"/>
      <c r="E29" s="12"/>
      <c r="F29" s="12"/>
      <c r="G29" s="12"/>
      <c r="H29" s="12"/>
      <c r="I29" s="12"/>
      <c r="J29" s="12"/>
      <c r="K29" s="12"/>
      <c r="L29" s="17"/>
      <c r="M29" s="12"/>
    </row>
    <row r="30" spans="2:13" x14ac:dyDescent="0.25"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7"/>
      <c r="M30" s="12"/>
    </row>
    <row r="31" spans="2:13" x14ac:dyDescent="0.25">
      <c r="B31" s="16"/>
      <c r="C31" s="12"/>
      <c r="D31" s="12"/>
      <c r="E31" s="12"/>
      <c r="F31" s="4"/>
      <c r="G31" s="12"/>
      <c r="H31" s="12"/>
      <c r="I31" s="12"/>
      <c r="J31" s="12"/>
      <c r="K31" s="12"/>
      <c r="L31" s="17"/>
      <c r="M31" s="12"/>
    </row>
    <row r="32" spans="2:13" x14ac:dyDescent="0.25">
      <c r="B32" s="16"/>
      <c r="C32" s="32"/>
      <c r="D32" s="2"/>
      <c r="E32" s="3"/>
      <c r="F32" s="6"/>
      <c r="G32" s="12"/>
      <c r="H32" s="2"/>
      <c r="I32" s="8"/>
      <c r="J32" s="9"/>
      <c r="K32" s="12"/>
      <c r="L32" s="17"/>
      <c r="M32" s="12"/>
    </row>
    <row r="33" spans="1:18" x14ac:dyDescent="0.25">
      <c r="B33" s="16"/>
      <c r="C33" s="32"/>
      <c r="D33" s="12"/>
      <c r="E33" s="5"/>
      <c r="F33" s="31"/>
      <c r="G33" s="32"/>
      <c r="H33" s="2"/>
      <c r="I33" s="5"/>
      <c r="J33" s="9"/>
      <c r="K33" s="12"/>
      <c r="L33" s="17"/>
      <c r="M33" s="12"/>
      <c r="P33" s="12"/>
      <c r="Q33" s="12"/>
      <c r="R33" s="12"/>
    </row>
    <row r="34" spans="1:18" x14ac:dyDescent="0.25">
      <c r="B34" s="16"/>
      <c r="C34" s="89"/>
      <c r="D34" s="89"/>
      <c r="E34" s="33"/>
      <c r="F34" s="31"/>
      <c r="G34" s="32"/>
      <c r="H34" s="2"/>
      <c r="I34" s="5"/>
      <c r="J34" s="9"/>
      <c r="K34" s="12"/>
      <c r="L34" s="17"/>
      <c r="M34" s="12"/>
      <c r="P34" s="12"/>
      <c r="Q34" s="12"/>
      <c r="R34" s="12"/>
    </row>
    <row r="35" spans="1:18" x14ac:dyDescent="0.25">
      <c r="B35" s="16"/>
      <c r="C35" s="34"/>
      <c r="D35" s="34"/>
      <c r="E35" s="35"/>
      <c r="F35" s="31"/>
      <c r="G35" s="32"/>
      <c r="H35" s="2"/>
      <c r="I35" s="10"/>
      <c r="J35" s="11"/>
      <c r="K35" s="12"/>
      <c r="L35" s="17"/>
      <c r="M35" s="12"/>
      <c r="P35" s="12"/>
      <c r="Q35" s="12"/>
      <c r="R35" s="12"/>
    </row>
    <row r="36" spans="1:18" x14ac:dyDescent="0.25">
      <c r="B36" s="16"/>
      <c r="C36" s="36"/>
      <c r="D36" s="10"/>
      <c r="E36" s="37"/>
      <c r="F36" s="31"/>
      <c r="G36" s="32"/>
      <c r="H36" s="12"/>
      <c r="I36" s="10"/>
      <c r="J36" s="11"/>
      <c r="K36" s="12"/>
      <c r="L36" s="17"/>
      <c r="M36" s="38"/>
      <c r="N36" s="12"/>
      <c r="O36" s="12"/>
      <c r="P36" s="12"/>
      <c r="Q36" s="12"/>
      <c r="R36" s="12"/>
    </row>
    <row r="37" spans="1:18" x14ac:dyDescent="0.25">
      <c r="B37" s="16"/>
      <c r="C37" s="86"/>
      <c r="D37" s="86"/>
      <c r="E37" s="39"/>
      <c r="F37" s="12"/>
      <c r="G37" s="12"/>
      <c r="H37" s="12"/>
      <c r="I37" s="12"/>
      <c r="J37" s="12"/>
      <c r="K37" s="12"/>
      <c r="L37" s="17"/>
      <c r="M37" s="12"/>
      <c r="N37" s="12"/>
      <c r="O37" s="12"/>
      <c r="P37" s="12"/>
      <c r="Q37" s="12"/>
      <c r="R37" s="12"/>
    </row>
    <row r="38" spans="1:18" ht="15.75" thickBot="1" x14ac:dyDescent="0.3">
      <c r="B38" s="40"/>
      <c r="C38" s="41"/>
      <c r="D38" s="41"/>
      <c r="E38" s="42"/>
      <c r="F38" s="43"/>
      <c r="G38" s="43"/>
      <c r="H38" s="43"/>
      <c r="I38" s="43"/>
      <c r="J38" s="43"/>
      <c r="K38" s="43"/>
      <c r="L38" s="44"/>
      <c r="M38" s="43"/>
      <c r="N38" s="43"/>
      <c r="O38" s="43"/>
      <c r="P38" s="43"/>
      <c r="Q38" s="43"/>
      <c r="R38" s="12"/>
    </row>
    <row r="39" spans="1:18" x14ac:dyDescent="0.25">
      <c r="A39" s="12"/>
      <c r="B39" s="13"/>
      <c r="C39" s="45"/>
      <c r="D39" s="45"/>
      <c r="E39" s="46"/>
      <c r="F39" s="47"/>
      <c r="G39" s="12"/>
      <c r="H39" s="12"/>
      <c r="I39" s="12"/>
      <c r="J39" s="12"/>
      <c r="K39" s="12"/>
      <c r="L39" s="12"/>
      <c r="M39" s="12"/>
      <c r="N39" s="14"/>
      <c r="O39" s="14"/>
      <c r="P39" s="14"/>
      <c r="Q39" s="17"/>
    </row>
    <row r="40" spans="1:18" x14ac:dyDescent="0.25">
      <c r="A40" s="12"/>
      <c r="B40" s="16"/>
      <c r="C40" s="79" t="s">
        <v>9</v>
      </c>
      <c r="D40" s="79"/>
      <c r="E40" s="79"/>
      <c r="F40" s="30"/>
      <c r="G40" s="12"/>
      <c r="H40" s="86"/>
      <c r="I40" s="86"/>
      <c r="J40" s="39"/>
      <c r="K40" s="12"/>
      <c r="L40" s="12"/>
      <c r="M40" s="12"/>
      <c r="N40" s="12"/>
      <c r="O40" s="12"/>
      <c r="P40" s="12"/>
      <c r="Q40" s="17"/>
    </row>
    <row r="41" spans="1:18" x14ac:dyDescent="0.25">
      <c r="A41" s="12"/>
      <c r="B41" s="16"/>
      <c r="C41" s="79"/>
      <c r="D41" s="79"/>
      <c r="E41" s="79"/>
      <c r="F41" s="30"/>
      <c r="G41" s="12"/>
      <c r="H41" s="30" t="s">
        <v>52</v>
      </c>
      <c r="I41" s="30"/>
      <c r="J41" s="30"/>
      <c r="K41" s="12"/>
      <c r="L41" s="12"/>
      <c r="M41" s="12"/>
      <c r="N41" s="12"/>
      <c r="O41" s="12"/>
      <c r="P41" s="12"/>
      <c r="Q41" s="17"/>
    </row>
    <row r="42" spans="1:18" x14ac:dyDescent="0.25">
      <c r="A42" s="12"/>
      <c r="B42" s="16"/>
      <c r="C42" s="80" t="s">
        <v>78</v>
      </c>
      <c r="D42" s="80"/>
      <c r="E42" s="18" t="s">
        <v>12</v>
      </c>
      <c r="F42" s="30"/>
      <c r="G42" s="12"/>
      <c r="H42" s="84" t="s">
        <v>57</v>
      </c>
      <c r="I42" s="84"/>
      <c r="J42" s="18" t="s">
        <v>26</v>
      </c>
      <c r="K42" s="12"/>
      <c r="L42" s="12"/>
      <c r="M42" s="12"/>
      <c r="N42" s="12"/>
      <c r="O42" s="12"/>
      <c r="P42" s="12"/>
      <c r="Q42" s="17"/>
    </row>
    <row r="43" spans="1:18" x14ac:dyDescent="0.25">
      <c r="A43" s="12"/>
      <c r="B43" s="16"/>
      <c r="C43" s="81" t="s">
        <v>24</v>
      </c>
      <c r="D43" s="81" t="s">
        <v>1</v>
      </c>
      <c r="E43" s="83" t="s">
        <v>0</v>
      </c>
      <c r="F43" s="30"/>
      <c r="G43" s="12"/>
      <c r="H43" s="81" t="s">
        <v>11</v>
      </c>
      <c r="I43" s="81" t="s">
        <v>1</v>
      </c>
      <c r="J43" s="83" t="s">
        <v>0</v>
      </c>
      <c r="K43" s="12"/>
      <c r="L43" s="12"/>
      <c r="M43" s="48"/>
      <c r="N43" s="48"/>
      <c r="O43" s="33"/>
      <c r="P43" s="12"/>
      <c r="Q43" s="17"/>
    </row>
    <row r="44" spans="1:18" x14ac:dyDescent="0.25">
      <c r="A44" s="12"/>
      <c r="B44" s="16"/>
      <c r="C44" s="82"/>
      <c r="D44" s="82"/>
      <c r="E44" s="83"/>
      <c r="F44" s="30"/>
      <c r="G44" s="12"/>
      <c r="H44" s="82"/>
      <c r="I44" s="82"/>
      <c r="J44" s="83"/>
      <c r="K44" s="12"/>
      <c r="L44" s="12"/>
      <c r="M44" s="34"/>
      <c r="N44" s="34"/>
      <c r="O44" s="35"/>
      <c r="P44" s="12"/>
      <c r="Q44" s="17"/>
    </row>
    <row r="45" spans="1:18" x14ac:dyDescent="0.25">
      <c r="A45" s="12"/>
      <c r="B45" s="16"/>
      <c r="C45" s="21" t="s">
        <v>16</v>
      </c>
      <c r="D45" s="93" t="s">
        <v>26</v>
      </c>
      <c r="E45" s="67">
        <f>5.38+4.46+11.64+11.5+24.94+16.42+10.52</f>
        <v>84.86</v>
      </c>
      <c r="F45" s="12"/>
      <c r="G45" s="12"/>
      <c r="H45" s="72" t="s">
        <v>27</v>
      </c>
      <c r="I45" s="72" t="s">
        <v>28</v>
      </c>
      <c r="J45" s="70">
        <v>74.45</v>
      </c>
      <c r="K45" s="12"/>
      <c r="L45" s="12"/>
      <c r="M45" s="34"/>
      <c r="N45" s="34"/>
      <c r="O45" s="35"/>
      <c r="P45" s="12"/>
      <c r="Q45" s="17"/>
    </row>
    <row r="46" spans="1:18" x14ac:dyDescent="0.25">
      <c r="A46" s="12"/>
      <c r="B46" s="16"/>
      <c r="C46" s="21" t="s">
        <v>58</v>
      </c>
      <c r="D46" s="94"/>
      <c r="E46" s="67">
        <f>4.12+3.18+1.76+3.62+3.2+15.46+9.54</f>
        <v>40.879999999999995</v>
      </c>
      <c r="F46" s="12"/>
      <c r="G46" s="12"/>
      <c r="H46" s="23" t="s">
        <v>29</v>
      </c>
      <c r="I46" s="21"/>
      <c r="J46" s="19">
        <v>28.3</v>
      </c>
      <c r="K46" s="12"/>
      <c r="L46" s="12"/>
      <c r="M46" s="10"/>
      <c r="N46" s="30"/>
      <c r="O46" s="11"/>
      <c r="P46" s="12"/>
      <c r="Q46" s="17"/>
    </row>
    <row r="47" spans="1:18" x14ac:dyDescent="0.25">
      <c r="B47" s="16"/>
      <c r="C47" s="19" t="s">
        <v>15</v>
      </c>
      <c r="D47" s="94"/>
      <c r="E47" s="68">
        <f>15.58+3.04+10.36</f>
        <v>28.98</v>
      </c>
      <c r="F47" s="12"/>
      <c r="G47" s="12"/>
      <c r="H47" s="23" t="s">
        <v>30</v>
      </c>
      <c r="I47" s="20"/>
      <c r="J47" s="19">
        <v>28.36</v>
      </c>
      <c r="K47" s="12"/>
      <c r="L47" s="12"/>
      <c r="M47" s="50"/>
      <c r="N47" s="50"/>
      <c r="O47" s="39"/>
      <c r="P47" s="12"/>
      <c r="Q47" s="17"/>
    </row>
    <row r="48" spans="1:18" x14ac:dyDescent="0.25">
      <c r="B48" s="16"/>
      <c r="C48" s="19" t="s">
        <v>59</v>
      </c>
      <c r="D48" s="94"/>
      <c r="E48" s="68">
        <f>6.02+12.52+13.01</f>
        <v>31.549999999999997</v>
      </c>
      <c r="F48" s="12"/>
      <c r="G48" s="12"/>
      <c r="H48" s="19" t="s">
        <v>31</v>
      </c>
      <c r="I48" s="19" t="s">
        <v>32</v>
      </c>
      <c r="J48" s="19">
        <v>39.97</v>
      </c>
      <c r="K48" s="12"/>
      <c r="L48" s="12"/>
      <c r="M48" s="12"/>
      <c r="N48" s="12"/>
      <c r="O48" s="12"/>
      <c r="P48" s="12"/>
      <c r="Q48" s="17"/>
    </row>
    <row r="49" spans="2:17" x14ac:dyDescent="0.25">
      <c r="B49" s="16"/>
      <c r="C49" s="19" t="s">
        <v>22</v>
      </c>
      <c r="D49" s="94"/>
      <c r="E49" s="68">
        <f>17.4+12.8+6.96+7.5+6.23</f>
        <v>50.89</v>
      </c>
      <c r="F49" s="12"/>
      <c r="G49" s="12"/>
      <c r="H49" s="19" t="s">
        <v>33</v>
      </c>
      <c r="I49" s="19" t="s">
        <v>34</v>
      </c>
      <c r="J49" s="19">
        <f>1.57+2.34</f>
        <v>3.91</v>
      </c>
      <c r="K49" s="12"/>
      <c r="L49" s="12"/>
      <c r="M49" s="12"/>
      <c r="N49" s="12"/>
      <c r="O49" s="12"/>
      <c r="P49" s="12"/>
      <c r="Q49" s="17"/>
    </row>
    <row r="50" spans="2:17" x14ac:dyDescent="0.25">
      <c r="B50" s="16"/>
      <c r="C50" s="58" t="s">
        <v>74</v>
      </c>
      <c r="D50" s="95"/>
      <c r="E50" s="68">
        <v>9.02</v>
      </c>
      <c r="F50" s="12"/>
      <c r="G50" s="12"/>
      <c r="H50" s="23" t="s">
        <v>19</v>
      </c>
      <c r="I50" s="20" t="s">
        <v>4</v>
      </c>
      <c r="J50" s="19">
        <f>12.67+6.38+18.87</f>
        <v>37.92</v>
      </c>
      <c r="K50" s="12"/>
      <c r="L50" s="12"/>
      <c r="M50" s="12"/>
      <c r="N50" s="12"/>
      <c r="O50" s="12"/>
      <c r="P50" s="12"/>
      <c r="Q50" s="17"/>
    </row>
    <row r="51" spans="2:17" x14ac:dyDescent="0.25">
      <c r="B51" s="16"/>
      <c r="C51" s="19" t="s">
        <v>16</v>
      </c>
      <c r="D51" s="90" t="s">
        <v>25</v>
      </c>
      <c r="E51" s="68">
        <f>17.32+7.82+7.64+22.8+1.58+11.24+19.32+2.22+6.68+5.14+2.74+10.16+10.42+14.5+35.72+35.72</f>
        <v>211.01999999999998</v>
      </c>
      <c r="F51" s="12"/>
      <c r="G51" s="12"/>
      <c r="H51" s="19" t="s">
        <v>18</v>
      </c>
      <c r="I51" s="19" t="s">
        <v>2</v>
      </c>
      <c r="J51" s="19">
        <f>2.17+3.23</f>
        <v>5.4</v>
      </c>
      <c r="K51" s="12"/>
      <c r="L51" s="12"/>
      <c r="M51" s="12"/>
      <c r="N51" s="12"/>
      <c r="O51" s="12"/>
      <c r="P51" s="12"/>
      <c r="Q51" s="17"/>
    </row>
    <row r="52" spans="2:17" x14ac:dyDescent="0.25">
      <c r="B52" s="16"/>
      <c r="C52" s="20" t="s">
        <v>58</v>
      </c>
      <c r="D52" s="91"/>
      <c r="E52" s="68">
        <f>8.94+12.14+4.28+4.14+3.26</f>
        <v>32.76</v>
      </c>
      <c r="F52" s="12"/>
      <c r="G52" s="12"/>
      <c r="H52" s="21" t="s">
        <v>17</v>
      </c>
      <c r="I52" s="26" t="s">
        <v>3</v>
      </c>
      <c r="J52" s="19">
        <f>5.11+6.13+7.61</f>
        <v>18.850000000000001</v>
      </c>
      <c r="K52" s="12"/>
      <c r="L52" s="12"/>
      <c r="M52" s="12"/>
      <c r="N52" s="12"/>
      <c r="O52" s="12"/>
      <c r="P52" s="12"/>
      <c r="Q52" s="17"/>
    </row>
    <row r="53" spans="2:17" x14ac:dyDescent="0.25">
      <c r="B53" s="16"/>
      <c r="C53" s="20" t="s">
        <v>15</v>
      </c>
      <c r="D53" s="91"/>
      <c r="E53" s="68">
        <f>10.08+6.92+2.74+5.6+10.98+4.32+4.62+5.48+3.54+11.8</f>
        <v>66.080000000000013</v>
      </c>
      <c r="F53" s="12"/>
      <c r="G53" s="12"/>
      <c r="H53" s="20" t="s">
        <v>14</v>
      </c>
      <c r="I53" s="51"/>
      <c r="J53" s="19">
        <f>9.02</f>
        <v>9.02</v>
      </c>
      <c r="K53" s="12"/>
      <c r="L53" s="12"/>
      <c r="M53" s="12"/>
      <c r="N53" s="12"/>
      <c r="O53" s="12"/>
      <c r="P53" s="12"/>
      <c r="Q53" s="17"/>
    </row>
    <row r="54" spans="2:17" x14ac:dyDescent="0.25">
      <c r="B54" s="16"/>
      <c r="C54" s="20" t="s">
        <v>59</v>
      </c>
      <c r="D54" s="92"/>
      <c r="E54" s="68">
        <f>5.74+7.44+5.48</f>
        <v>18.66</v>
      </c>
      <c r="F54" s="12"/>
      <c r="G54" s="12"/>
      <c r="H54" s="76" t="s">
        <v>7</v>
      </c>
      <c r="I54" s="77"/>
      <c r="J54" s="24">
        <f>SUM(J45:J53)</f>
        <v>246.18000000000004</v>
      </c>
      <c r="K54" s="12"/>
      <c r="L54" s="12"/>
      <c r="M54" s="12" t="s">
        <v>53</v>
      </c>
      <c r="N54" s="12"/>
      <c r="O54" s="12"/>
      <c r="P54" s="12"/>
      <c r="Q54" s="17"/>
    </row>
    <row r="55" spans="2:17" x14ac:dyDescent="0.25">
      <c r="B55" s="16"/>
      <c r="C55" s="21" t="s">
        <v>16</v>
      </c>
      <c r="D55" s="93" t="s">
        <v>48</v>
      </c>
      <c r="E55" s="68">
        <f>11.34+9.16+3.74+15.92+3.66+12.94+5.22+4.24+6.5+5.74+7.86+4.58+3.7+1.64+16.52+9.96+25.56</f>
        <v>148.28</v>
      </c>
      <c r="F55" s="12"/>
      <c r="G55" s="12"/>
      <c r="H55" s="12"/>
      <c r="I55" s="12"/>
      <c r="J55" s="12"/>
      <c r="K55" s="12"/>
      <c r="L55" s="12"/>
      <c r="M55" s="84" t="s">
        <v>57</v>
      </c>
      <c r="N55" s="84"/>
      <c r="O55" s="18" t="s">
        <v>48</v>
      </c>
      <c r="P55" s="12"/>
      <c r="Q55" s="17"/>
    </row>
    <row r="56" spans="2:17" x14ac:dyDescent="0.25">
      <c r="B56" s="16"/>
      <c r="C56" s="21" t="s">
        <v>58</v>
      </c>
      <c r="D56" s="94"/>
      <c r="E56" s="68">
        <f>3.42+6.82+6.12+5+3.46</f>
        <v>24.82</v>
      </c>
      <c r="F56" s="12"/>
      <c r="G56" s="12"/>
      <c r="H56" s="12"/>
      <c r="I56" s="12"/>
      <c r="J56" s="12"/>
      <c r="K56" s="12"/>
      <c r="L56" s="12"/>
      <c r="M56" s="98" t="s">
        <v>11</v>
      </c>
      <c r="N56" s="98" t="s">
        <v>1</v>
      </c>
      <c r="O56" s="96" t="s">
        <v>0</v>
      </c>
      <c r="P56" s="12"/>
      <c r="Q56" s="17"/>
    </row>
    <row r="57" spans="2:17" x14ac:dyDescent="0.25">
      <c r="B57" s="16"/>
      <c r="C57" s="21" t="s">
        <v>15</v>
      </c>
      <c r="D57" s="94"/>
      <c r="E57" s="67">
        <f>22.98+4.86+20.9+1.84+12.52</f>
        <v>63.099999999999994</v>
      </c>
      <c r="F57" s="12"/>
      <c r="G57" s="12"/>
      <c r="H57" s="12"/>
      <c r="I57" s="12"/>
      <c r="J57" s="12"/>
      <c r="K57" s="12"/>
      <c r="L57" s="12"/>
      <c r="M57" s="99"/>
      <c r="N57" s="99"/>
      <c r="O57" s="97"/>
      <c r="P57" s="12"/>
      <c r="Q57" s="17"/>
    </row>
    <row r="58" spans="2:17" x14ac:dyDescent="0.25">
      <c r="B58" s="16"/>
      <c r="C58" s="21" t="s">
        <v>59</v>
      </c>
      <c r="D58" s="95"/>
      <c r="E58" s="67">
        <f>10.3</f>
        <v>10.3</v>
      </c>
      <c r="F58" s="12"/>
      <c r="G58" s="12"/>
      <c r="H58" s="12"/>
      <c r="I58" s="12"/>
      <c r="J58" s="12"/>
      <c r="K58" s="12"/>
      <c r="L58" s="12"/>
      <c r="M58" s="21" t="s">
        <v>47</v>
      </c>
      <c r="N58" s="21" t="s">
        <v>28</v>
      </c>
      <c r="O58" s="22">
        <f>75.48+24.82</f>
        <v>100.30000000000001</v>
      </c>
      <c r="P58" s="12"/>
      <c r="Q58" s="17"/>
    </row>
    <row r="59" spans="2:17" x14ac:dyDescent="0.25">
      <c r="B59" s="16"/>
      <c r="C59" s="21" t="s">
        <v>16</v>
      </c>
      <c r="D59" s="93" t="s">
        <v>35</v>
      </c>
      <c r="E59" s="67">
        <v>6.28</v>
      </c>
      <c r="F59" s="12"/>
      <c r="G59" s="12"/>
      <c r="H59" s="12"/>
      <c r="I59" s="12"/>
      <c r="J59" s="12"/>
      <c r="K59" s="12"/>
      <c r="L59" s="12"/>
      <c r="M59" s="23" t="s">
        <v>38</v>
      </c>
      <c r="N59" s="21" t="s">
        <v>42</v>
      </c>
      <c r="O59" s="19">
        <f>11.55+13.57+9.8</f>
        <v>34.92</v>
      </c>
      <c r="P59" s="12"/>
      <c r="Q59" s="17"/>
    </row>
    <row r="60" spans="2:17" x14ac:dyDescent="0.25">
      <c r="B60" s="16"/>
      <c r="C60" s="21" t="s">
        <v>58</v>
      </c>
      <c r="D60" s="95"/>
      <c r="E60" s="67">
        <v>1.54</v>
      </c>
      <c r="F60" s="12"/>
      <c r="G60" s="12"/>
      <c r="H60" s="12"/>
      <c r="I60" s="12"/>
      <c r="J60" s="12"/>
      <c r="K60" s="12"/>
      <c r="L60" s="12"/>
      <c r="M60" s="23" t="s">
        <v>39</v>
      </c>
      <c r="N60" s="21" t="s">
        <v>64</v>
      </c>
      <c r="O60" s="19">
        <f>0.6+0.72+0.5</f>
        <v>1.8199999999999998</v>
      </c>
      <c r="P60" s="12"/>
      <c r="Q60" s="17"/>
    </row>
    <row r="61" spans="2:17" x14ac:dyDescent="0.25">
      <c r="B61" s="16"/>
      <c r="C61" s="19" t="s">
        <v>16</v>
      </c>
      <c r="D61" s="78" t="s">
        <v>61</v>
      </c>
      <c r="E61" s="68">
        <f>3.3+18.76+8.56+10.38+3.32</f>
        <v>44.320000000000007</v>
      </c>
      <c r="F61" s="12"/>
      <c r="G61" s="12"/>
      <c r="H61" s="12"/>
      <c r="I61" s="12"/>
      <c r="J61" s="12"/>
      <c r="K61" s="12"/>
      <c r="L61" s="12"/>
      <c r="M61" s="21" t="s">
        <v>49</v>
      </c>
      <c r="N61" s="19" t="s">
        <v>50</v>
      </c>
      <c r="O61" s="19">
        <v>5.97</v>
      </c>
      <c r="P61" s="12"/>
      <c r="Q61" s="17"/>
    </row>
    <row r="62" spans="2:17" x14ac:dyDescent="0.25">
      <c r="B62" s="16"/>
      <c r="C62" s="21" t="s">
        <v>15</v>
      </c>
      <c r="D62" s="78"/>
      <c r="E62" s="67">
        <f>17.52+7.92+16.68+10.52</f>
        <v>52.64</v>
      </c>
      <c r="F62" s="12"/>
      <c r="G62" s="12"/>
      <c r="H62" s="12"/>
      <c r="I62" s="12"/>
      <c r="J62" s="12"/>
      <c r="K62" s="12"/>
      <c r="L62" s="12"/>
      <c r="M62" s="21" t="s">
        <v>51</v>
      </c>
      <c r="N62" s="19" t="s">
        <v>46</v>
      </c>
      <c r="O62" s="19">
        <v>3.98</v>
      </c>
      <c r="P62" s="12"/>
      <c r="Q62" s="17"/>
    </row>
    <row r="63" spans="2:17" x14ac:dyDescent="0.25">
      <c r="B63" s="16"/>
      <c r="C63" s="20" t="s">
        <v>59</v>
      </c>
      <c r="D63" s="78"/>
      <c r="E63" s="67">
        <f>6.68</f>
        <v>6.68</v>
      </c>
      <c r="F63" s="12"/>
      <c r="G63" s="12"/>
      <c r="H63" s="12" t="s">
        <v>65</v>
      </c>
      <c r="I63" s="12"/>
      <c r="J63" s="12"/>
      <c r="K63" s="12"/>
      <c r="L63" s="12"/>
      <c r="M63" s="20" t="s">
        <v>21</v>
      </c>
      <c r="N63" s="19" t="s">
        <v>44</v>
      </c>
      <c r="O63" s="19">
        <f>50.7+48.81</f>
        <v>99.51</v>
      </c>
      <c r="P63" s="12"/>
      <c r="Q63" s="17"/>
    </row>
    <row r="64" spans="2:17" x14ac:dyDescent="0.25">
      <c r="B64" s="16"/>
      <c r="C64" s="20" t="s">
        <v>16</v>
      </c>
      <c r="D64" s="93" t="s">
        <v>81</v>
      </c>
      <c r="E64" s="49">
        <f>6.12+6.06</f>
        <v>12.18</v>
      </c>
      <c r="F64" s="12"/>
      <c r="G64" s="57"/>
      <c r="H64" s="84" t="s">
        <v>57</v>
      </c>
      <c r="I64" s="84"/>
      <c r="J64" s="18" t="s">
        <v>66</v>
      </c>
      <c r="K64" s="12"/>
      <c r="L64" s="12"/>
      <c r="M64" s="76" t="s">
        <v>7</v>
      </c>
      <c r="N64" s="77"/>
      <c r="O64" s="24">
        <f>SUM(O58:O63)</f>
        <v>246.5</v>
      </c>
      <c r="P64" s="12"/>
      <c r="Q64" s="17"/>
    </row>
    <row r="65" spans="2:17" x14ac:dyDescent="0.25">
      <c r="B65" s="16"/>
      <c r="C65" s="20" t="s">
        <v>58</v>
      </c>
      <c r="D65" s="94"/>
      <c r="E65" s="49">
        <f>7.5+6.42</f>
        <v>13.92</v>
      </c>
      <c r="F65" s="12"/>
      <c r="G65" s="57"/>
      <c r="H65" s="81" t="s">
        <v>11</v>
      </c>
      <c r="I65" s="81" t="s">
        <v>1</v>
      </c>
      <c r="J65" s="83" t="s">
        <v>0</v>
      </c>
      <c r="K65" s="12"/>
      <c r="L65" s="12"/>
      <c r="M65" s="12"/>
      <c r="N65" s="12"/>
      <c r="O65" s="12"/>
      <c r="P65" s="12"/>
      <c r="Q65" s="17"/>
    </row>
    <row r="66" spans="2:17" x14ac:dyDescent="0.25">
      <c r="B66" s="16"/>
      <c r="C66" s="66" t="s">
        <v>59</v>
      </c>
      <c r="D66" s="95"/>
      <c r="E66" s="49">
        <f>2.28+5.9</f>
        <v>8.18</v>
      </c>
      <c r="F66" s="12"/>
      <c r="G66" s="12"/>
      <c r="H66" s="82"/>
      <c r="I66" s="82"/>
      <c r="J66" s="83"/>
      <c r="K66" s="12"/>
      <c r="L66" s="12"/>
      <c r="M66" s="12" t="s">
        <v>55</v>
      </c>
      <c r="N66" s="12"/>
      <c r="O66" s="12"/>
      <c r="P66" s="12"/>
      <c r="Q66" s="17"/>
    </row>
    <row r="67" spans="2:17" x14ac:dyDescent="0.25">
      <c r="B67" s="16"/>
      <c r="C67" s="66" t="s">
        <v>15</v>
      </c>
      <c r="D67" s="93" t="s">
        <v>83</v>
      </c>
      <c r="E67" s="49">
        <f>2.5+7.56</f>
        <v>10.059999999999999</v>
      </c>
      <c r="F67" s="12"/>
      <c r="G67" s="12"/>
      <c r="H67" s="69" t="s">
        <v>45</v>
      </c>
      <c r="I67" s="69" t="s">
        <v>67</v>
      </c>
      <c r="J67" s="70">
        <f>18.97</f>
        <v>18.97</v>
      </c>
      <c r="K67" s="12"/>
      <c r="L67" s="12"/>
      <c r="M67" s="84" t="s">
        <v>57</v>
      </c>
      <c r="N67" s="84"/>
      <c r="O67" s="18" t="s">
        <v>35</v>
      </c>
      <c r="P67" s="12"/>
      <c r="Q67" s="17"/>
    </row>
    <row r="68" spans="2:17" x14ac:dyDescent="0.25">
      <c r="B68" s="16"/>
      <c r="C68" s="66" t="s">
        <v>59</v>
      </c>
      <c r="D68" s="94"/>
      <c r="E68" s="49">
        <f>3.64+4.08</f>
        <v>7.7200000000000006</v>
      </c>
      <c r="F68" s="12"/>
      <c r="G68" s="12"/>
      <c r="H68" s="19" t="s">
        <v>38</v>
      </c>
      <c r="I68" s="19" t="s">
        <v>42</v>
      </c>
      <c r="J68" s="19">
        <f>2.9+14.69+6.5</f>
        <v>24.09</v>
      </c>
      <c r="K68" s="12"/>
      <c r="L68" s="12"/>
      <c r="M68" s="81" t="s">
        <v>11</v>
      </c>
      <c r="N68" s="81" t="s">
        <v>1</v>
      </c>
      <c r="O68" s="83" t="s">
        <v>0</v>
      </c>
      <c r="P68" s="12"/>
      <c r="Q68" s="17"/>
    </row>
    <row r="69" spans="2:17" x14ac:dyDescent="0.25">
      <c r="B69" s="16"/>
      <c r="C69" s="66" t="s">
        <v>82</v>
      </c>
      <c r="D69" s="95"/>
      <c r="E69" s="49">
        <f>5.36</f>
        <v>5.36</v>
      </c>
      <c r="F69" s="12"/>
      <c r="G69" s="12"/>
      <c r="H69" s="19" t="s">
        <v>39</v>
      </c>
      <c r="I69" s="19" t="s">
        <v>64</v>
      </c>
      <c r="J69" s="19">
        <f>0.17+0.86+0.18</f>
        <v>1.21</v>
      </c>
      <c r="K69" s="12"/>
      <c r="L69" s="12"/>
      <c r="M69" s="82"/>
      <c r="N69" s="82"/>
      <c r="O69" s="83"/>
      <c r="P69" s="12"/>
      <c r="Q69" s="17"/>
    </row>
    <row r="70" spans="2:17" x14ac:dyDescent="0.25">
      <c r="B70" s="16"/>
      <c r="C70" s="66" t="s">
        <v>16</v>
      </c>
      <c r="D70" s="65" t="s">
        <v>84</v>
      </c>
      <c r="E70" s="49">
        <f>12.42+4.66</f>
        <v>17.079999999999998</v>
      </c>
      <c r="F70" s="12"/>
      <c r="G70" s="12"/>
      <c r="H70" s="71" t="s">
        <v>68</v>
      </c>
      <c r="I70" s="71" t="s">
        <v>69</v>
      </c>
      <c r="J70" s="69">
        <f>1.12</f>
        <v>1.1200000000000001</v>
      </c>
      <c r="K70" s="12"/>
      <c r="L70" s="12"/>
      <c r="M70" s="21" t="s">
        <v>85</v>
      </c>
      <c r="N70" s="21" t="s">
        <v>28</v>
      </c>
      <c r="O70" s="22">
        <f>2.87+1.54</f>
        <v>4.41</v>
      </c>
      <c r="P70" s="12"/>
      <c r="Q70" s="17"/>
    </row>
    <row r="71" spans="2:17" x14ac:dyDescent="0.25">
      <c r="B71" s="16"/>
      <c r="C71" s="76" t="s">
        <v>7</v>
      </c>
      <c r="D71" s="77"/>
      <c r="E71" s="28">
        <f>SUM(E45:E63)</f>
        <v>932.65999999999985</v>
      </c>
      <c r="F71" s="12"/>
      <c r="G71" s="12"/>
      <c r="H71" s="23" t="s">
        <v>41</v>
      </c>
      <c r="I71" s="23" t="s">
        <v>70</v>
      </c>
      <c r="J71" s="19">
        <v>0.75</v>
      </c>
      <c r="K71" s="12"/>
      <c r="L71" s="12"/>
      <c r="M71" s="23" t="s">
        <v>86</v>
      </c>
      <c r="N71" s="21" t="s">
        <v>28</v>
      </c>
      <c r="O71" s="19">
        <f>0.79</f>
        <v>0.79</v>
      </c>
      <c r="P71" s="12"/>
      <c r="Q71" s="17"/>
    </row>
    <row r="72" spans="2:17" x14ac:dyDescent="0.25">
      <c r="B72" s="16"/>
      <c r="C72" s="64"/>
      <c r="D72" s="64"/>
      <c r="E72" s="39"/>
      <c r="F72" s="12"/>
      <c r="G72" s="12"/>
      <c r="H72" s="23" t="s">
        <v>21</v>
      </c>
      <c r="I72" s="23" t="s">
        <v>71</v>
      </c>
      <c r="J72" s="19">
        <f>20.41+37.09</f>
        <v>57.5</v>
      </c>
      <c r="K72" s="12"/>
      <c r="L72" s="12"/>
      <c r="M72" s="23" t="s">
        <v>18</v>
      </c>
      <c r="N72" s="20" t="s">
        <v>2</v>
      </c>
      <c r="O72" s="19">
        <f>1.44</f>
        <v>1.44</v>
      </c>
      <c r="P72" s="12"/>
      <c r="Q72" s="17"/>
    </row>
    <row r="73" spans="2:17" x14ac:dyDescent="0.25">
      <c r="B73" s="16"/>
      <c r="C73" s="64"/>
      <c r="D73" s="64"/>
      <c r="E73" s="39"/>
      <c r="F73" s="12"/>
      <c r="G73" s="12"/>
      <c r="H73" s="76" t="s">
        <v>7</v>
      </c>
      <c r="I73" s="77"/>
      <c r="J73" s="24">
        <f>SUM(J67:J72)</f>
        <v>103.64</v>
      </c>
      <c r="K73" s="12"/>
      <c r="L73" s="12"/>
      <c r="M73" s="19" t="s">
        <v>20</v>
      </c>
      <c r="N73" s="19" t="s">
        <v>5</v>
      </c>
      <c r="O73" s="19">
        <v>1.18</v>
      </c>
      <c r="P73" s="12"/>
      <c r="Q73" s="17"/>
    </row>
    <row r="74" spans="2:17" x14ac:dyDescent="0.25">
      <c r="B74" s="16"/>
      <c r="F74" s="12"/>
      <c r="G74" s="12"/>
      <c r="H74" s="2"/>
      <c r="I74" s="10"/>
      <c r="J74" s="11"/>
      <c r="K74" s="12"/>
      <c r="L74" s="12"/>
      <c r="M74" s="76" t="s">
        <v>7</v>
      </c>
      <c r="N74" s="77"/>
      <c r="O74" s="28">
        <f>SUM(O70:O73)</f>
        <v>7.82</v>
      </c>
      <c r="P74" s="12"/>
      <c r="Q74" s="17"/>
    </row>
    <row r="75" spans="2:17" x14ac:dyDescent="0.25">
      <c r="B75" s="16"/>
      <c r="F75" s="12"/>
      <c r="G75" s="12"/>
      <c r="H75" s="12"/>
      <c r="I75" s="10"/>
      <c r="J75" s="11"/>
      <c r="K75" s="12"/>
      <c r="L75" s="12"/>
      <c r="M75" s="12"/>
      <c r="N75" s="12"/>
      <c r="O75" s="12"/>
      <c r="P75" s="12"/>
      <c r="Q75" s="17"/>
    </row>
    <row r="76" spans="2:17" x14ac:dyDescent="0.25">
      <c r="B76" s="16"/>
      <c r="C76" s="12" t="s">
        <v>54</v>
      </c>
      <c r="D76" s="12"/>
      <c r="E76" s="12"/>
      <c r="F76" s="12"/>
      <c r="G76" s="12"/>
      <c r="K76" s="12"/>
      <c r="L76" s="12"/>
      <c r="M76" s="12"/>
      <c r="N76" s="12"/>
      <c r="O76" s="12"/>
      <c r="P76" s="12"/>
      <c r="Q76" s="17"/>
    </row>
    <row r="77" spans="2:17" x14ac:dyDescent="0.25">
      <c r="B77" s="16"/>
      <c r="C77" s="84" t="s">
        <v>57</v>
      </c>
      <c r="D77" s="84"/>
      <c r="E77" s="18" t="s">
        <v>25</v>
      </c>
      <c r="F77" s="12"/>
      <c r="G77" s="12"/>
      <c r="H77" s="12" t="s">
        <v>89</v>
      </c>
      <c r="I77" s="12"/>
      <c r="J77" s="12"/>
      <c r="K77" s="12"/>
      <c r="L77" s="12"/>
      <c r="M77" s="12"/>
      <c r="N77" s="12"/>
      <c r="O77" s="12"/>
      <c r="P77" s="12"/>
      <c r="Q77" s="17"/>
    </row>
    <row r="78" spans="2:17" x14ac:dyDescent="0.25">
      <c r="B78" s="16"/>
      <c r="C78" s="81" t="s">
        <v>11</v>
      </c>
      <c r="D78" s="81" t="s">
        <v>1</v>
      </c>
      <c r="E78" s="83" t="s">
        <v>0</v>
      </c>
      <c r="F78" s="2"/>
      <c r="G78" s="53"/>
      <c r="H78" s="84" t="s">
        <v>57</v>
      </c>
      <c r="I78" s="84"/>
      <c r="J78" s="18" t="s">
        <v>81</v>
      </c>
      <c r="K78" s="12"/>
      <c r="L78" s="12"/>
      <c r="M78" s="12"/>
      <c r="N78" s="12"/>
      <c r="O78" s="12"/>
      <c r="P78" s="12"/>
      <c r="Q78" s="17"/>
    </row>
    <row r="79" spans="2:17" x14ac:dyDescent="0.25">
      <c r="B79" s="16"/>
      <c r="C79" s="82"/>
      <c r="D79" s="82"/>
      <c r="E79" s="83"/>
      <c r="F79" s="2"/>
      <c r="G79" s="53"/>
      <c r="H79" s="81" t="s">
        <v>11</v>
      </c>
      <c r="I79" s="81" t="s">
        <v>1</v>
      </c>
      <c r="J79" s="83" t="s">
        <v>0</v>
      </c>
      <c r="K79" s="12"/>
      <c r="L79" s="12"/>
      <c r="M79" s="12"/>
      <c r="N79" s="12"/>
      <c r="O79" s="12"/>
      <c r="P79" s="12"/>
      <c r="Q79" s="17"/>
    </row>
    <row r="80" spans="2:17" x14ac:dyDescent="0.25">
      <c r="B80" s="16"/>
      <c r="C80" s="72" t="s">
        <v>45</v>
      </c>
      <c r="D80" s="72" t="s">
        <v>28</v>
      </c>
      <c r="E80" s="70">
        <f>95.22+32.76</f>
        <v>127.97999999999999</v>
      </c>
      <c r="F80" s="2"/>
      <c r="G80" s="53"/>
      <c r="H80" s="82"/>
      <c r="I80" s="82"/>
      <c r="J80" s="83"/>
      <c r="K80" s="12"/>
      <c r="L80" s="12"/>
      <c r="M80" s="12"/>
      <c r="N80" s="12"/>
      <c r="O80" s="12"/>
      <c r="P80" s="12"/>
      <c r="Q80" s="17"/>
    </row>
    <row r="81" spans="2:17" x14ac:dyDescent="0.25">
      <c r="B81" s="16"/>
      <c r="C81" s="23" t="s">
        <v>38</v>
      </c>
      <c r="D81" s="21" t="s">
        <v>42</v>
      </c>
      <c r="E81" s="19">
        <f>15.34+14.28+17.2</f>
        <v>46.819999999999993</v>
      </c>
      <c r="F81" s="55"/>
      <c r="G81" s="53"/>
      <c r="H81" s="23" t="s">
        <v>96</v>
      </c>
      <c r="I81" s="23" t="s">
        <v>90</v>
      </c>
      <c r="J81" s="22"/>
      <c r="M81" s="12"/>
      <c r="N81" s="12"/>
      <c r="O81" s="12"/>
      <c r="P81" s="12"/>
      <c r="Q81" s="17"/>
    </row>
    <row r="82" spans="2:17" x14ac:dyDescent="0.25">
      <c r="B82" s="12"/>
      <c r="C82" s="23" t="s">
        <v>39</v>
      </c>
      <c r="D82" s="20" t="s">
        <v>43</v>
      </c>
      <c r="E82" s="19">
        <f>0.98+0.91+1.16</f>
        <v>3.05</v>
      </c>
      <c r="F82" s="12"/>
      <c r="G82" s="12"/>
      <c r="H82" s="19" t="s">
        <v>91</v>
      </c>
      <c r="I82" s="19" t="s">
        <v>67</v>
      </c>
      <c r="J82" s="19"/>
      <c r="K82" s="12"/>
      <c r="L82" s="12"/>
      <c r="M82" s="12"/>
      <c r="N82" s="12"/>
      <c r="O82" s="12"/>
      <c r="P82" s="12"/>
      <c r="Q82" s="12"/>
    </row>
    <row r="83" spans="2:17" x14ac:dyDescent="0.25">
      <c r="B83" s="12"/>
      <c r="C83" s="72" t="s">
        <v>40</v>
      </c>
      <c r="D83" s="73" t="s">
        <v>50</v>
      </c>
      <c r="E83" s="69">
        <f>7.72</f>
        <v>7.72</v>
      </c>
      <c r="F83" s="12"/>
      <c r="H83" s="23" t="s">
        <v>92</v>
      </c>
      <c r="I83" s="23" t="s">
        <v>93</v>
      </c>
      <c r="J83" s="19"/>
    </row>
    <row r="84" spans="2:17" x14ac:dyDescent="0.25">
      <c r="B84" s="12"/>
      <c r="C84" s="21" t="s">
        <v>41</v>
      </c>
      <c r="D84" s="26" t="s">
        <v>63</v>
      </c>
      <c r="E84" s="19">
        <f>5.14</f>
        <v>5.14</v>
      </c>
      <c r="F84" s="12"/>
      <c r="H84" s="23" t="s">
        <v>94</v>
      </c>
      <c r="I84" s="19" t="s">
        <v>95</v>
      </c>
      <c r="J84" s="19"/>
    </row>
    <row r="85" spans="2:17" x14ac:dyDescent="0.25">
      <c r="C85" s="23" t="s">
        <v>87</v>
      </c>
      <c r="D85" s="23" t="s">
        <v>88</v>
      </c>
      <c r="E85" s="19">
        <v>0.3</v>
      </c>
      <c r="F85" s="12"/>
      <c r="H85" s="76" t="s">
        <v>7</v>
      </c>
      <c r="I85" s="77"/>
      <c r="J85" s="28">
        <f>SUM(J81:J84)</f>
        <v>0</v>
      </c>
    </row>
    <row r="86" spans="2:17" x14ac:dyDescent="0.25">
      <c r="C86" s="20" t="s">
        <v>21</v>
      </c>
      <c r="D86" s="19" t="s">
        <v>44</v>
      </c>
      <c r="E86" s="19">
        <f>86.62+50.89</f>
        <v>137.51</v>
      </c>
    </row>
    <row r="87" spans="2:17" x14ac:dyDescent="0.25">
      <c r="C87" s="76" t="s">
        <v>7</v>
      </c>
      <c r="D87" s="77"/>
      <c r="E87" s="24">
        <f>SUM(E80:E86)</f>
        <v>328.52</v>
      </c>
    </row>
    <row r="88" spans="2:17" x14ac:dyDescent="0.25">
      <c r="C88" s="12"/>
      <c r="D88" s="12"/>
      <c r="E88" s="12"/>
    </row>
    <row r="90" spans="2:17" ht="15.75" thickBot="1" x14ac:dyDescent="0.3">
      <c r="C90" s="43"/>
      <c r="D90" s="43"/>
      <c r="E90" s="43"/>
    </row>
  </sheetData>
  <mergeCells count="59">
    <mergeCell ref="H78:I78"/>
    <mergeCell ref="H79:H80"/>
    <mergeCell ref="I79:I80"/>
    <mergeCell ref="J79:J80"/>
    <mergeCell ref="H85:I85"/>
    <mergeCell ref="D45:D50"/>
    <mergeCell ref="D64:D66"/>
    <mergeCell ref="D67:D69"/>
    <mergeCell ref="M74:N74"/>
    <mergeCell ref="C87:D87"/>
    <mergeCell ref="D59:D60"/>
    <mergeCell ref="D55:D58"/>
    <mergeCell ref="D51:D54"/>
    <mergeCell ref="H65:H66"/>
    <mergeCell ref="I65:I66"/>
    <mergeCell ref="J65:J66"/>
    <mergeCell ref="M67:N67"/>
    <mergeCell ref="C77:D77"/>
    <mergeCell ref="C78:C79"/>
    <mergeCell ref="D78:D79"/>
    <mergeCell ref="E78:E79"/>
    <mergeCell ref="H73:I73"/>
    <mergeCell ref="O56:O57"/>
    <mergeCell ref="D61:D63"/>
    <mergeCell ref="C71:D71"/>
    <mergeCell ref="H64:I64"/>
    <mergeCell ref="M64:N64"/>
    <mergeCell ref="O68:O69"/>
    <mergeCell ref="M68:M69"/>
    <mergeCell ref="N68:N69"/>
    <mergeCell ref="J43:J44"/>
    <mergeCell ref="H54:I54"/>
    <mergeCell ref="M55:N55"/>
    <mergeCell ref="M56:M57"/>
    <mergeCell ref="N56:N57"/>
    <mergeCell ref="C42:D42"/>
    <mergeCell ref="H42:I42"/>
    <mergeCell ref="C43:C44"/>
    <mergeCell ref="D43:D44"/>
    <mergeCell ref="E43:E44"/>
    <mergeCell ref="H43:H44"/>
    <mergeCell ref="I43:I44"/>
    <mergeCell ref="K15:K16"/>
    <mergeCell ref="H18:I18"/>
    <mergeCell ref="C23:D23"/>
    <mergeCell ref="C34:D34"/>
    <mergeCell ref="C37:D37"/>
    <mergeCell ref="C40:E41"/>
    <mergeCell ref="H40:I40"/>
    <mergeCell ref="C12:E13"/>
    <mergeCell ref="H12:J13"/>
    <mergeCell ref="C14:D14"/>
    <mergeCell ref="H14:I14"/>
    <mergeCell ref="C15:C16"/>
    <mergeCell ref="D15:D16"/>
    <mergeCell ref="E15:E16"/>
    <mergeCell ref="H15:H16"/>
    <mergeCell ref="I15:I16"/>
    <mergeCell ref="J15:J16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3"/>
  <sheetViews>
    <sheetView tabSelected="1" topLeftCell="A40" zoomScaleNormal="100" workbookViewId="0">
      <selection activeCell="F58" sqref="F58"/>
    </sheetView>
  </sheetViews>
  <sheetFormatPr defaultRowHeight="15" x14ac:dyDescent="0.25"/>
  <cols>
    <col min="1" max="2" width="9.140625" style="1"/>
    <col min="3" max="3" width="17.5703125" style="1" customWidth="1"/>
    <col min="4" max="4" width="15.28515625" style="1" bestFit="1" customWidth="1"/>
    <col min="5" max="5" width="13.140625" style="1" bestFit="1" customWidth="1"/>
    <col min="6" max="6" width="12" style="1" bestFit="1" customWidth="1"/>
    <col min="7" max="7" width="7.42578125" style="1" customWidth="1"/>
    <col min="8" max="8" width="14.28515625" style="1" customWidth="1"/>
    <col min="9" max="9" width="14.42578125" style="1" bestFit="1" customWidth="1"/>
    <col min="10" max="10" width="13.140625" style="1" bestFit="1" customWidth="1"/>
    <col min="11" max="11" width="9.140625" style="1"/>
    <col min="12" max="12" width="9.140625" style="1" customWidth="1"/>
    <col min="13" max="13" width="14.28515625" style="1" customWidth="1"/>
    <col min="14" max="14" width="14.42578125" style="1" bestFit="1" customWidth="1"/>
    <col min="15" max="15" width="13.140625" style="1" bestFit="1" customWidth="1"/>
    <col min="16" max="16" width="13.28515625" style="1" bestFit="1" customWidth="1"/>
    <col min="17" max="16384" width="9.140625" style="1"/>
  </cols>
  <sheetData>
    <row r="2" spans="2:19" x14ac:dyDescent="0.25">
      <c r="C2" s="61" t="s">
        <v>56</v>
      </c>
      <c r="D2" s="60">
        <f>E23 + J18</f>
        <v>0</v>
      </c>
      <c r="E2" s="59" t="s">
        <v>76</v>
      </c>
      <c r="H2" s="56" t="s">
        <v>75</v>
      </c>
      <c r="I2" s="3" t="s">
        <v>1</v>
      </c>
      <c r="J2" s="4" t="s">
        <v>0</v>
      </c>
    </row>
    <row r="3" spans="2:19" x14ac:dyDescent="0.25">
      <c r="D3" s="5"/>
      <c r="E3" s="6"/>
      <c r="I3" s="7" t="s">
        <v>26</v>
      </c>
      <c r="J3" s="6">
        <f>J54</f>
        <v>0</v>
      </c>
    </row>
    <row r="4" spans="2:19" x14ac:dyDescent="0.25">
      <c r="C4" s="2"/>
      <c r="D4" s="8"/>
      <c r="E4" s="9"/>
      <c r="H4" s="2"/>
      <c r="I4" s="7" t="s">
        <v>48</v>
      </c>
      <c r="J4" s="9">
        <f>O64</f>
        <v>0</v>
      </c>
    </row>
    <row r="5" spans="2:19" x14ac:dyDescent="0.25">
      <c r="C5" s="2"/>
      <c r="D5" s="5"/>
      <c r="E5" s="9"/>
      <c r="H5" s="2"/>
      <c r="I5" s="7" t="s">
        <v>35</v>
      </c>
      <c r="J5" s="9">
        <f>O74</f>
        <v>0</v>
      </c>
    </row>
    <row r="6" spans="2:19" x14ac:dyDescent="0.25">
      <c r="C6" s="2"/>
      <c r="D6" s="5"/>
      <c r="E6" s="9"/>
      <c r="H6" s="2"/>
      <c r="I6" s="7" t="s">
        <v>25</v>
      </c>
      <c r="J6" s="9">
        <f>E90</f>
        <v>0</v>
      </c>
    </row>
    <row r="7" spans="2:19" x14ac:dyDescent="0.25">
      <c r="C7" s="2"/>
      <c r="D7" s="10"/>
      <c r="E7" s="11"/>
      <c r="I7" s="62" t="s">
        <v>61</v>
      </c>
      <c r="J7" s="62">
        <f>J73</f>
        <v>0</v>
      </c>
    </row>
    <row r="8" spans="2:19" x14ac:dyDescent="0.25">
      <c r="C8" s="12"/>
      <c r="D8" s="10"/>
      <c r="E8" s="11"/>
      <c r="I8" s="63" t="s">
        <v>77</v>
      </c>
      <c r="J8" s="63">
        <f>SUM(J3:J7)</f>
        <v>0</v>
      </c>
    </row>
    <row r="10" spans="2:19" ht="15.75" thickBot="1" x14ac:dyDescent="0.3">
      <c r="J10" s="43"/>
      <c r="K10" s="43"/>
      <c r="L10" s="43"/>
      <c r="M10" s="12"/>
      <c r="N10" s="12"/>
      <c r="O10" s="12"/>
      <c r="P10" s="12"/>
      <c r="Q10" s="12"/>
      <c r="R10" s="12"/>
      <c r="S10" s="12"/>
    </row>
    <row r="11" spans="2:19" x14ac:dyDescent="0.25"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5"/>
      <c r="M11" s="12"/>
      <c r="N11" s="12"/>
      <c r="O11" s="12"/>
      <c r="P11" s="12"/>
      <c r="Q11" s="12"/>
      <c r="R11" s="12"/>
      <c r="S11" s="12"/>
    </row>
    <row r="12" spans="2:19" ht="15" customHeight="1" x14ac:dyDescent="0.25">
      <c r="B12" s="16"/>
      <c r="C12" s="79" t="s">
        <v>8</v>
      </c>
      <c r="D12" s="79"/>
      <c r="E12" s="79"/>
      <c r="F12" s="12"/>
      <c r="G12" s="12"/>
      <c r="H12" s="79" t="s">
        <v>8</v>
      </c>
      <c r="I12" s="79"/>
      <c r="J12" s="79"/>
      <c r="K12" s="12"/>
      <c r="L12" s="17"/>
      <c r="M12" s="12"/>
      <c r="N12" s="12"/>
      <c r="O12" s="12"/>
      <c r="P12" s="12"/>
      <c r="Q12" s="12"/>
      <c r="R12" s="12"/>
      <c r="S12" s="12"/>
    </row>
    <row r="13" spans="2:19" ht="15" customHeight="1" x14ac:dyDescent="0.25">
      <c r="B13" s="16"/>
      <c r="C13" s="79"/>
      <c r="D13" s="79"/>
      <c r="E13" s="79"/>
      <c r="F13" s="12"/>
      <c r="G13" s="12"/>
      <c r="H13" s="79"/>
      <c r="I13" s="79"/>
      <c r="J13" s="79"/>
      <c r="K13" s="12"/>
      <c r="L13" s="17"/>
      <c r="M13" s="12"/>
      <c r="N13" s="12"/>
      <c r="O13" s="12"/>
      <c r="P13" s="12"/>
      <c r="Q13" s="12"/>
      <c r="R13" s="12"/>
      <c r="S13" s="12"/>
    </row>
    <row r="14" spans="2:19" ht="15" customHeight="1" x14ac:dyDescent="0.25">
      <c r="B14" s="16"/>
      <c r="C14" s="80" t="s">
        <v>97</v>
      </c>
      <c r="D14" s="80"/>
      <c r="E14" s="18" t="s">
        <v>12</v>
      </c>
      <c r="F14" s="12"/>
      <c r="G14" s="12"/>
      <c r="H14" s="80" t="s">
        <v>79</v>
      </c>
      <c r="I14" s="80"/>
      <c r="J14" s="18" t="s">
        <v>10</v>
      </c>
      <c r="K14" s="12"/>
      <c r="L14" s="17"/>
      <c r="M14" s="12"/>
      <c r="N14" s="12"/>
      <c r="O14" s="12"/>
      <c r="P14" s="12"/>
      <c r="Q14" s="12"/>
      <c r="R14" s="12"/>
      <c r="S14" s="12"/>
    </row>
    <row r="15" spans="2:19" ht="15" customHeight="1" x14ac:dyDescent="0.25">
      <c r="B15" s="16"/>
      <c r="C15" s="81" t="s">
        <v>11</v>
      </c>
      <c r="D15" s="81" t="s">
        <v>1</v>
      </c>
      <c r="E15" s="83" t="s">
        <v>0</v>
      </c>
      <c r="F15" s="12"/>
      <c r="G15" s="12"/>
      <c r="H15" s="81" t="s">
        <v>11</v>
      </c>
      <c r="I15" s="81" t="s">
        <v>1</v>
      </c>
      <c r="J15" s="87" t="s">
        <v>0</v>
      </c>
      <c r="K15" s="85" t="s">
        <v>23</v>
      </c>
      <c r="L15" s="17"/>
      <c r="M15" s="12"/>
      <c r="N15" s="12"/>
      <c r="O15" s="12"/>
      <c r="P15" s="12"/>
      <c r="Q15" s="12"/>
      <c r="R15" s="12"/>
      <c r="S15" s="12"/>
    </row>
    <row r="16" spans="2:19" x14ac:dyDescent="0.25">
      <c r="B16" s="16"/>
      <c r="C16" s="82"/>
      <c r="D16" s="82"/>
      <c r="E16" s="83"/>
      <c r="F16" s="12"/>
      <c r="G16" s="12"/>
      <c r="H16" s="82"/>
      <c r="I16" s="82"/>
      <c r="J16" s="88"/>
      <c r="K16" s="85"/>
      <c r="L16" s="17"/>
    </row>
    <row r="17" spans="2:13" ht="15" customHeight="1" x14ac:dyDescent="0.25">
      <c r="B17" s="16"/>
      <c r="C17" s="21" t="s">
        <v>18</v>
      </c>
      <c r="D17" s="21" t="s">
        <v>2</v>
      </c>
      <c r="E17" s="22"/>
      <c r="F17" s="12"/>
      <c r="G17" s="12"/>
      <c r="H17" s="19" t="s">
        <v>13</v>
      </c>
      <c r="I17" s="20"/>
      <c r="J17" s="22"/>
      <c r="K17" s="12"/>
      <c r="L17" s="17"/>
    </row>
    <row r="18" spans="2:13" x14ac:dyDescent="0.25">
      <c r="B18" s="16"/>
      <c r="C18" s="23" t="s">
        <v>19</v>
      </c>
      <c r="D18" s="20" t="s">
        <v>4</v>
      </c>
      <c r="E18" s="22"/>
      <c r="F18" s="12"/>
      <c r="G18" s="12"/>
      <c r="H18" s="76" t="s">
        <v>7</v>
      </c>
      <c r="I18" s="77"/>
      <c r="J18" s="28">
        <f>SUM(J17)</f>
        <v>0</v>
      </c>
      <c r="K18" s="27"/>
      <c r="L18" s="17"/>
    </row>
    <row r="19" spans="2:13" x14ac:dyDescent="0.25">
      <c r="B19" s="16"/>
      <c r="C19" s="23" t="s">
        <v>20</v>
      </c>
      <c r="D19" s="25" t="s">
        <v>5</v>
      </c>
      <c r="E19" s="22"/>
      <c r="F19" s="12"/>
      <c r="G19" s="12"/>
      <c r="H19" s="9"/>
      <c r="I19" s="5"/>
      <c r="J19" s="6"/>
      <c r="K19" s="9"/>
      <c r="L19" s="17"/>
    </row>
    <row r="20" spans="2:13" x14ac:dyDescent="0.25">
      <c r="B20" s="16"/>
      <c r="C20" s="19" t="s">
        <v>17</v>
      </c>
      <c r="D20" s="20" t="s">
        <v>3</v>
      </c>
      <c r="E20" s="19"/>
      <c r="F20" s="12"/>
      <c r="G20" s="12"/>
      <c r="H20" s="9"/>
      <c r="I20" s="5"/>
      <c r="J20" s="6"/>
      <c r="K20" s="9"/>
      <c r="L20" s="17"/>
    </row>
    <row r="21" spans="2:13" x14ac:dyDescent="0.25">
      <c r="B21" s="16"/>
      <c r="C21" s="19" t="s">
        <v>21</v>
      </c>
      <c r="D21" s="20" t="s">
        <v>6</v>
      </c>
      <c r="E21" s="19"/>
      <c r="F21" s="12"/>
      <c r="G21" s="12"/>
      <c r="H21" s="9"/>
      <c r="I21" s="5"/>
      <c r="J21" s="6"/>
      <c r="K21" s="30"/>
      <c r="L21" s="17"/>
    </row>
    <row r="22" spans="2:13" x14ac:dyDescent="0.25">
      <c r="B22" s="16"/>
      <c r="C22" s="19"/>
      <c r="D22" s="20"/>
      <c r="E22" s="19"/>
      <c r="F22" s="12"/>
      <c r="G22" s="12"/>
      <c r="H22" s="9"/>
      <c r="I22" s="5"/>
      <c r="J22" s="6"/>
      <c r="K22" s="9"/>
      <c r="L22" s="17"/>
    </row>
    <row r="23" spans="2:13" x14ac:dyDescent="0.25">
      <c r="B23" s="16"/>
      <c r="C23" s="76" t="s">
        <v>7</v>
      </c>
      <c r="D23" s="77"/>
      <c r="E23" s="28">
        <f>SUM(E17:E22)</f>
        <v>0</v>
      </c>
      <c r="F23" s="12"/>
      <c r="G23" s="12"/>
      <c r="H23" s="12"/>
      <c r="I23" s="12"/>
      <c r="J23" s="12"/>
      <c r="K23" s="12"/>
      <c r="L23" s="17"/>
    </row>
    <row r="24" spans="2:13" x14ac:dyDescent="0.25">
      <c r="B24" s="16"/>
      <c r="C24" s="12"/>
      <c r="D24" s="12"/>
      <c r="E24" s="12"/>
      <c r="F24" s="12"/>
      <c r="G24" s="12"/>
      <c r="H24" s="12"/>
      <c r="I24" s="12"/>
      <c r="J24" s="12"/>
      <c r="K24" s="12"/>
      <c r="L24" s="17"/>
      <c r="M24" s="12"/>
    </row>
    <row r="25" spans="2:13" x14ac:dyDescent="0.25">
      <c r="B25" s="16"/>
      <c r="C25" s="12"/>
      <c r="D25" s="12"/>
      <c r="E25" s="12"/>
      <c r="F25" s="12"/>
      <c r="G25" s="12"/>
      <c r="H25" s="12"/>
      <c r="I25" s="12"/>
      <c r="J25" s="12"/>
      <c r="K25" s="12"/>
      <c r="L25" s="17"/>
      <c r="M25" s="12"/>
    </row>
    <row r="26" spans="2:13" x14ac:dyDescent="0.25">
      <c r="B26" s="16"/>
      <c r="C26" s="12"/>
      <c r="D26" s="12"/>
      <c r="E26" s="12"/>
      <c r="F26" s="12"/>
      <c r="G26" s="12"/>
      <c r="H26" s="12"/>
      <c r="I26" s="12"/>
      <c r="J26" s="12"/>
      <c r="K26" s="12"/>
      <c r="L26" s="17"/>
      <c r="M26" s="12"/>
    </row>
    <row r="27" spans="2:13" x14ac:dyDescent="0.25">
      <c r="B27" s="16"/>
      <c r="C27" s="12"/>
      <c r="D27" s="12"/>
      <c r="E27" s="12"/>
      <c r="F27" s="12"/>
      <c r="G27" s="12"/>
      <c r="H27" s="12"/>
      <c r="I27" s="12"/>
      <c r="J27" s="12"/>
      <c r="K27" s="12"/>
      <c r="L27" s="17"/>
      <c r="M27" s="12"/>
    </row>
    <row r="28" spans="2:13" x14ac:dyDescent="0.25">
      <c r="B28" s="16"/>
      <c r="C28" s="12"/>
      <c r="D28" s="12"/>
      <c r="E28" s="12"/>
      <c r="F28" s="12"/>
      <c r="G28" s="12"/>
      <c r="H28" s="12"/>
      <c r="I28" s="12"/>
      <c r="J28" s="12"/>
      <c r="K28" s="12"/>
      <c r="L28" s="17"/>
      <c r="M28" s="12"/>
    </row>
    <row r="29" spans="2:13" x14ac:dyDescent="0.25">
      <c r="B29" s="16"/>
      <c r="C29" s="12"/>
      <c r="D29" s="12"/>
      <c r="E29" s="12"/>
      <c r="F29" s="12"/>
      <c r="G29" s="12"/>
      <c r="H29" s="12"/>
      <c r="I29" s="12"/>
      <c r="J29" s="12"/>
      <c r="K29" s="12"/>
      <c r="L29" s="17"/>
      <c r="M29" s="12"/>
    </row>
    <row r="30" spans="2:13" x14ac:dyDescent="0.25">
      <c r="B30" s="16"/>
      <c r="C30" s="12"/>
      <c r="D30" s="12"/>
      <c r="E30" s="12"/>
      <c r="F30" s="12"/>
      <c r="G30" s="12"/>
      <c r="H30" s="12"/>
      <c r="I30" s="12"/>
      <c r="J30" s="12"/>
      <c r="K30" s="12"/>
      <c r="L30" s="17"/>
      <c r="M30" s="12"/>
    </row>
    <row r="31" spans="2:13" x14ac:dyDescent="0.25">
      <c r="B31" s="16"/>
      <c r="C31" s="12"/>
      <c r="D31" s="12"/>
      <c r="E31" s="12"/>
      <c r="F31" s="4"/>
      <c r="G31" s="12"/>
      <c r="H31" s="12"/>
      <c r="I31" s="12"/>
      <c r="J31" s="12"/>
      <c r="K31" s="12"/>
      <c r="L31" s="17"/>
      <c r="M31" s="12"/>
    </row>
    <row r="32" spans="2:13" x14ac:dyDescent="0.25">
      <c r="B32" s="16"/>
      <c r="C32" s="32"/>
      <c r="D32" s="2"/>
      <c r="E32" s="3"/>
      <c r="F32" s="6"/>
      <c r="G32" s="12"/>
      <c r="H32" s="2"/>
      <c r="I32" s="8"/>
      <c r="J32" s="9"/>
      <c r="K32" s="12"/>
      <c r="L32" s="17"/>
      <c r="M32" s="12"/>
    </row>
    <row r="33" spans="1:18" x14ac:dyDescent="0.25">
      <c r="B33" s="16"/>
      <c r="C33" s="32"/>
      <c r="D33" s="12"/>
      <c r="E33" s="5"/>
      <c r="F33" s="31"/>
      <c r="G33" s="32"/>
      <c r="H33" s="2"/>
      <c r="I33" s="5"/>
      <c r="J33" s="9"/>
      <c r="K33" s="12"/>
      <c r="L33" s="17"/>
      <c r="M33" s="12"/>
      <c r="P33" s="12"/>
      <c r="Q33" s="12"/>
      <c r="R33" s="12"/>
    </row>
    <row r="34" spans="1:18" x14ac:dyDescent="0.25">
      <c r="B34" s="16"/>
      <c r="C34" s="89"/>
      <c r="D34" s="89"/>
      <c r="E34" s="33"/>
      <c r="F34" s="31"/>
      <c r="G34" s="32"/>
      <c r="H34" s="2"/>
      <c r="I34" s="5"/>
      <c r="J34" s="9"/>
      <c r="K34" s="12"/>
      <c r="L34" s="17"/>
      <c r="M34" s="12"/>
      <c r="P34" s="12"/>
      <c r="Q34" s="12"/>
      <c r="R34" s="12"/>
    </row>
    <row r="35" spans="1:18" x14ac:dyDescent="0.25">
      <c r="B35" s="16"/>
      <c r="C35" s="34"/>
      <c r="D35" s="34"/>
      <c r="E35" s="35"/>
      <c r="F35" s="31"/>
      <c r="G35" s="32"/>
      <c r="H35" s="2"/>
      <c r="I35" s="10"/>
      <c r="J35" s="11"/>
      <c r="K35" s="12"/>
      <c r="L35" s="17"/>
      <c r="M35" s="12"/>
      <c r="P35" s="12"/>
      <c r="Q35" s="12"/>
      <c r="R35" s="12"/>
    </row>
    <row r="36" spans="1:18" x14ac:dyDescent="0.25">
      <c r="B36" s="16"/>
      <c r="C36" s="36"/>
      <c r="D36" s="10"/>
      <c r="E36" s="37"/>
      <c r="F36" s="31"/>
      <c r="G36" s="32"/>
      <c r="H36" s="12"/>
      <c r="I36" s="10"/>
      <c r="J36" s="11"/>
      <c r="K36" s="12"/>
      <c r="L36" s="17"/>
      <c r="M36" s="38"/>
      <c r="N36" s="12"/>
      <c r="O36" s="12"/>
      <c r="P36" s="12"/>
      <c r="Q36" s="12"/>
      <c r="R36" s="12"/>
    </row>
    <row r="37" spans="1:18" x14ac:dyDescent="0.25">
      <c r="B37" s="16"/>
      <c r="C37" s="86"/>
      <c r="D37" s="86"/>
      <c r="E37" s="39"/>
      <c r="F37" s="12"/>
      <c r="G37" s="12"/>
      <c r="H37" s="12"/>
      <c r="I37" s="12"/>
      <c r="J37" s="12"/>
      <c r="K37" s="12"/>
      <c r="L37" s="17"/>
      <c r="M37" s="12"/>
      <c r="N37" s="12"/>
      <c r="O37" s="12"/>
      <c r="P37" s="12"/>
      <c r="Q37" s="12"/>
      <c r="R37" s="12"/>
    </row>
    <row r="38" spans="1:18" ht="15.75" thickBot="1" x14ac:dyDescent="0.3">
      <c r="B38" s="40"/>
      <c r="C38" s="41"/>
      <c r="D38" s="41"/>
      <c r="E38" s="42"/>
      <c r="F38" s="43"/>
      <c r="G38" s="43"/>
      <c r="H38" s="43"/>
      <c r="I38" s="43"/>
      <c r="J38" s="43"/>
      <c r="K38" s="43"/>
      <c r="L38" s="44"/>
      <c r="M38" s="43"/>
      <c r="N38" s="43"/>
      <c r="O38" s="43"/>
      <c r="P38" s="43"/>
      <c r="Q38" s="43"/>
      <c r="R38" s="12"/>
    </row>
    <row r="39" spans="1:18" x14ac:dyDescent="0.25">
      <c r="A39" s="12"/>
      <c r="B39" s="13"/>
      <c r="C39" s="45"/>
      <c r="D39" s="45"/>
      <c r="E39" s="46"/>
      <c r="F39" s="47"/>
      <c r="G39" s="12"/>
      <c r="H39" s="12"/>
      <c r="I39" s="12"/>
      <c r="J39" s="12"/>
      <c r="K39" s="12"/>
      <c r="L39" s="12"/>
      <c r="M39" s="12"/>
      <c r="N39" s="14"/>
      <c r="O39" s="14"/>
      <c r="P39" s="14"/>
      <c r="Q39" s="17"/>
    </row>
    <row r="40" spans="1:18" x14ac:dyDescent="0.25">
      <c r="A40" s="12"/>
      <c r="B40" s="16"/>
      <c r="C40" s="79" t="s">
        <v>9</v>
      </c>
      <c r="D40" s="79"/>
      <c r="E40" s="79"/>
      <c r="F40" s="30"/>
      <c r="G40" s="12"/>
      <c r="H40" s="86"/>
      <c r="I40" s="86"/>
      <c r="J40" s="39"/>
      <c r="K40" s="12"/>
      <c r="L40" s="12"/>
      <c r="M40" s="12"/>
      <c r="N40" s="12"/>
      <c r="O40" s="12"/>
      <c r="P40" s="12"/>
      <c r="Q40" s="17"/>
    </row>
    <row r="41" spans="1:18" x14ac:dyDescent="0.25">
      <c r="A41" s="12"/>
      <c r="B41" s="16"/>
      <c r="C41" s="79"/>
      <c r="D41" s="79"/>
      <c r="E41" s="79"/>
      <c r="F41" s="30"/>
      <c r="G41" s="12"/>
      <c r="H41" s="30" t="s">
        <v>52</v>
      </c>
      <c r="I41" s="30"/>
      <c r="J41" s="30"/>
      <c r="K41" s="12"/>
      <c r="L41" s="12"/>
      <c r="M41" s="12"/>
      <c r="N41" s="12"/>
      <c r="O41" s="12"/>
      <c r="P41" s="12"/>
      <c r="Q41" s="17"/>
    </row>
    <row r="42" spans="1:18" x14ac:dyDescent="0.25">
      <c r="A42" s="12"/>
      <c r="B42" s="16"/>
      <c r="C42" s="80" t="s">
        <v>97</v>
      </c>
      <c r="D42" s="80"/>
      <c r="E42" s="18" t="s">
        <v>12</v>
      </c>
      <c r="F42" s="30"/>
      <c r="G42" s="12"/>
      <c r="H42" s="84" t="s">
        <v>57</v>
      </c>
      <c r="I42" s="84"/>
      <c r="J42" s="18" t="s">
        <v>26</v>
      </c>
      <c r="K42" s="12"/>
      <c r="L42" s="12"/>
      <c r="M42" s="12"/>
      <c r="N42" s="12"/>
      <c r="O42" s="12"/>
      <c r="P42" s="12"/>
      <c r="Q42" s="17"/>
    </row>
    <row r="43" spans="1:18" x14ac:dyDescent="0.25">
      <c r="A43" s="12"/>
      <c r="B43" s="16"/>
      <c r="C43" s="81" t="s">
        <v>24</v>
      </c>
      <c r="D43" s="81" t="s">
        <v>1</v>
      </c>
      <c r="E43" s="83" t="s">
        <v>0</v>
      </c>
      <c r="F43" s="30"/>
      <c r="G43" s="12"/>
      <c r="H43" s="81" t="s">
        <v>11</v>
      </c>
      <c r="I43" s="81" t="s">
        <v>1</v>
      </c>
      <c r="J43" s="83" t="s">
        <v>0</v>
      </c>
      <c r="K43" s="12"/>
      <c r="L43" s="12"/>
      <c r="M43" s="48"/>
      <c r="N43" s="48"/>
      <c r="O43" s="33"/>
      <c r="P43" s="12"/>
      <c r="Q43" s="17"/>
    </row>
    <row r="44" spans="1:18" x14ac:dyDescent="0.25">
      <c r="A44" s="12"/>
      <c r="B44" s="16"/>
      <c r="C44" s="82"/>
      <c r="D44" s="82"/>
      <c r="E44" s="83"/>
      <c r="F44" s="30"/>
      <c r="G44" s="12"/>
      <c r="H44" s="82"/>
      <c r="I44" s="82"/>
      <c r="J44" s="83"/>
      <c r="K44" s="12"/>
      <c r="L44" s="12"/>
      <c r="M44" s="34"/>
      <c r="N44" s="34"/>
      <c r="O44" s="35"/>
      <c r="P44" s="12"/>
      <c r="Q44" s="17"/>
    </row>
    <row r="45" spans="1:18" x14ac:dyDescent="0.25">
      <c r="A45" s="12"/>
      <c r="B45" s="16"/>
      <c r="C45" s="21" t="s">
        <v>16</v>
      </c>
      <c r="D45" s="93" t="s">
        <v>26</v>
      </c>
      <c r="E45" s="49"/>
      <c r="F45" s="12"/>
      <c r="G45" s="12"/>
      <c r="H45" s="100" t="s">
        <v>27</v>
      </c>
      <c r="I45" s="100" t="s">
        <v>28</v>
      </c>
      <c r="J45" s="49"/>
      <c r="K45" s="12"/>
      <c r="L45" s="12"/>
      <c r="M45" s="34"/>
      <c r="N45" s="34"/>
      <c r="O45" s="35"/>
      <c r="P45" s="12"/>
      <c r="Q45" s="17"/>
    </row>
    <row r="46" spans="1:18" x14ac:dyDescent="0.25">
      <c r="A46" s="12"/>
      <c r="B46" s="16"/>
      <c r="C46" s="21" t="s">
        <v>58</v>
      </c>
      <c r="D46" s="94"/>
      <c r="E46" s="49"/>
      <c r="F46" s="12"/>
      <c r="G46" s="12"/>
      <c r="H46" s="101" t="s">
        <v>29</v>
      </c>
      <c r="I46" s="100"/>
      <c r="J46" s="29"/>
      <c r="K46" s="12"/>
      <c r="L46" s="12"/>
      <c r="M46" s="10"/>
      <c r="N46" s="30"/>
      <c r="O46" s="11"/>
      <c r="P46" s="12"/>
      <c r="Q46" s="17"/>
    </row>
    <row r="47" spans="1:18" x14ac:dyDescent="0.25">
      <c r="B47" s="16"/>
      <c r="C47" s="19" t="s">
        <v>15</v>
      </c>
      <c r="D47" s="94"/>
      <c r="E47" s="29"/>
      <c r="F47" s="12"/>
      <c r="G47" s="12"/>
      <c r="H47" s="101" t="s">
        <v>30</v>
      </c>
      <c r="I47" s="25"/>
      <c r="J47" s="29"/>
      <c r="K47" s="12"/>
      <c r="L47" s="12"/>
      <c r="M47" s="50"/>
      <c r="N47" s="50"/>
      <c r="O47" s="39"/>
      <c r="P47" s="12"/>
      <c r="Q47" s="17"/>
    </row>
    <row r="48" spans="1:18" x14ac:dyDescent="0.25">
      <c r="B48" s="16"/>
      <c r="C48" s="19" t="s">
        <v>59</v>
      </c>
      <c r="D48" s="94"/>
      <c r="E48" s="29"/>
      <c r="F48" s="12"/>
      <c r="G48" s="12"/>
      <c r="H48" s="29" t="s">
        <v>31</v>
      </c>
      <c r="I48" s="29" t="s">
        <v>32</v>
      </c>
      <c r="J48" s="29"/>
      <c r="K48" s="12"/>
      <c r="L48" s="12"/>
      <c r="M48" s="12"/>
      <c r="N48" s="12"/>
      <c r="O48" s="12"/>
      <c r="P48" s="12"/>
      <c r="Q48" s="17"/>
    </row>
    <row r="49" spans="2:17" x14ac:dyDescent="0.25">
      <c r="B49" s="16"/>
      <c r="C49" s="19" t="s">
        <v>22</v>
      </c>
      <c r="D49" s="94"/>
      <c r="E49" s="29"/>
      <c r="F49" s="12"/>
      <c r="G49" s="12"/>
      <c r="H49" s="29" t="s">
        <v>33</v>
      </c>
      <c r="I49" s="29" t="s">
        <v>34</v>
      </c>
      <c r="J49" s="29"/>
      <c r="K49" s="12"/>
      <c r="L49" s="12"/>
      <c r="M49" s="12"/>
      <c r="N49" s="12"/>
      <c r="O49" s="12"/>
      <c r="P49" s="12"/>
      <c r="Q49" s="17"/>
    </row>
    <row r="50" spans="2:17" x14ac:dyDescent="0.25">
      <c r="B50" s="16"/>
      <c r="C50" s="58" t="s">
        <v>74</v>
      </c>
      <c r="D50" s="95"/>
      <c r="E50" s="29"/>
      <c r="F50" s="12"/>
      <c r="G50" s="12"/>
      <c r="H50" s="101" t="s">
        <v>19</v>
      </c>
      <c r="I50" s="25" t="s">
        <v>4</v>
      </c>
      <c r="J50" s="29"/>
      <c r="K50" s="12"/>
      <c r="L50" s="12"/>
      <c r="M50" s="12"/>
      <c r="N50" s="12"/>
      <c r="O50" s="12"/>
      <c r="P50" s="12"/>
      <c r="Q50" s="17"/>
    </row>
    <row r="51" spans="2:17" x14ac:dyDescent="0.25">
      <c r="B51" s="16"/>
      <c r="C51" s="19" t="s">
        <v>16</v>
      </c>
      <c r="D51" s="90" t="s">
        <v>25</v>
      </c>
      <c r="E51" s="29">
        <f>9.6 + 24 + 17.9 + 12.92 + 24.25 + 9.8 + 5.8 + 10 + 18.6</f>
        <v>132.87</v>
      </c>
      <c r="F51" s="12"/>
      <c r="G51" s="12"/>
      <c r="H51" s="29" t="s">
        <v>18</v>
      </c>
      <c r="I51" s="29" t="s">
        <v>2</v>
      </c>
      <c r="J51" s="29"/>
      <c r="K51" s="12"/>
      <c r="L51" s="12"/>
      <c r="M51" s="12"/>
      <c r="N51" s="12"/>
      <c r="O51" s="12"/>
      <c r="P51" s="12"/>
      <c r="Q51" s="17"/>
    </row>
    <row r="52" spans="2:17" x14ac:dyDescent="0.25">
      <c r="B52" s="16"/>
      <c r="C52" s="20" t="s">
        <v>58</v>
      </c>
      <c r="D52" s="91"/>
      <c r="E52" s="29">
        <f>10.96 + 2.58 + 5.72 + 11.8</f>
        <v>31.060000000000002</v>
      </c>
      <c r="F52" s="12"/>
      <c r="G52" s="12"/>
      <c r="H52" s="100" t="s">
        <v>17</v>
      </c>
      <c r="I52" s="102" t="s">
        <v>3</v>
      </c>
      <c r="J52" s="29"/>
      <c r="K52" s="12"/>
      <c r="L52" s="12"/>
      <c r="M52" s="12"/>
      <c r="N52" s="12"/>
      <c r="O52" s="12"/>
      <c r="P52" s="12"/>
      <c r="Q52" s="17"/>
    </row>
    <row r="53" spans="2:17" x14ac:dyDescent="0.25">
      <c r="B53" s="16"/>
      <c r="C53" s="20" t="s">
        <v>15</v>
      </c>
      <c r="D53" s="91"/>
      <c r="E53" s="29">
        <f>24.48 + 13.06 + 18.34 + 9.8 + 3.9</f>
        <v>69.58</v>
      </c>
      <c r="F53" s="12"/>
      <c r="G53" s="12"/>
      <c r="H53" s="20" t="s">
        <v>14</v>
      </c>
      <c r="I53" s="51"/>
      <c r="J53" s="19"/>
      <c r="K53" s="12"/>
      <c r="L53" s="12"/>
      <c r="M53" s="12"/>
      <c r="N53" s="12"/>
      <c r="O53" s="12"/>
      <c r="P53" s="12"/>
      <c r="Q53" s="17"/>
    </row>
    <row r="54" spans="2:17" x14ac:dyDescent="0.25">
      <c r="B54" s="16"/>
      <c r="C54" s="20" t="s">
        <v>59</v>
      </c>
      <c r="D54" s="91"/>
      <c r="E54" s="29"/>
      <c r="F54" s="12"/>
      <c r="G54" s="12"/>
      <c r="H54" s="76" t="s">
        <v>7</v>
      </c>
      <c r="I54" s="77"/>
      <c r="J54" s="24">
        <f>SUM(J45:J53)</f>
        <v>0</v>
      </c>
      <c r="K54" s="12"/>
      <c r="L54" s="12"/>
      <c r="M54" s="12" t="s">
        <v>53</v>
      </c>
      <c r="N54" s="12"/>
      <c r="O54" s="12"/>
      <c r="P54" s="12"/>
      <c r="Q54" s="17"/>
    </row>
    <row r="55" spans="2:17" x14ac:dyDescent="0.25">
      <c r="B55" s="16"/>
      <c r="C55" s="20" t="s">
        <v>22</v>
      </c>
      <c r="D55" s="92"/>
      <c r="E55" s="29">
        <f>9.36</f>
        <v>9.36</v>
      </c>
      <c r="F55" s="12"/>
      <c r="G55" s="12"/>
      <c r="H55" s="12"/>
      <c r="I55" s="12"/>
      <c r="J55" s="12"/>
      <c r="K55" s="12"/>
      <c r="L55" s="12"/>
      <c r="M55" s="84" t="s">
        <v>57</v>
      </c>
      <c r="N55" s="84"/>
      <c r="O55" s="18" t="s">
        <v>48</v>
      </c>
      <c r="P55" s="12"/>
      <c r="Q55" s="17"/>
    </row>
    <row r="56" spans="2:17" x14ac:dyDescent="0.25">
      <c r="B56" s="16"/>
      <c r="C56" s="21" t="s">
        <v>16</v>
      </c>
      <c r="D56" s="93" t="s">
        <v>48</v>
      </c>
      <c r="E56" s="29">
        <f>4.62 + 5.38 + 6.76 + 13.4 + 16.16 + 16.75 + 11.25 + 13.85 + 16.8</f>
        <v>104.96999999999998</v>
      </c>
      <c r="F56" s="12"/>
      <c r="G56" s="12"/>
      <c r="H56" s="12"/>
      <c r="I56" s="12"/>
      <c r="J56" s="12"/>
      <c r="K56" s="12"/>
      <c r="L56" s="12"/>
      <c r="M56" s="98" t="s">
        <v>11</v>
      </c>
      <c r="N56" s="98" t="s">
        <v>1</v>
      </c>
      <c r="O56" s="96" t="s">
        <v>0</v>
      </c>
      <c r="P56" s="12"/>
      <c r="Q56" s="17"/>
    </row>
    <row r="57" spans="2:17" x14ac:dyDescent="0.25">
      <c r="B57" s="16"/>
      <c r="C57" s="21" t="s">
        <v>58</v>
      </c>
      <c r="D57" s="94"/>
      <c r="E57" s="29">
        <f>8.76 + 3.34 + 6.6 + 9.82 + 2.16 + 9.44 + 5.56</f>
        <v>45.68</v>
      </c>
      <c r="F57" s="12"/>
      <c r="G57" s="12"/>
      <c r="H57" s="12"/>
      <c r="I57" s="12"/>
      <c r="J57" s="12"/>
      <c r="K57" s="12"/>
      <c r="L57" s="12"/>
      <c r="M57" s="99"/>
      <c r="N57" s="99"/>
      <c r="O57" s="97"/>
      <c r="P57" s="12"/>
      <c r="Q57" s="17"/>
    </row>
    <row r="58" spans="2:17" x14ac:dyDescent="0.25">
      <c r="B58" s="16"/>
      <c r="C58" s="21" t="s">
        <v>15</v>
      </c>
      <c r="D58" s="94"/>
      <c r="E58" s="49">
        <f>15.28</f>
        <v>15.28</v>
      </c>
      <c r="F58" s="12"/>
      <c r="G58" s="12"/>
      <c r="H58" s="12"/>
      <c r="I58" s="12"/>
      <c r="J58" s="12"/>
      <c r="K58" s="12"/>
      <c r="L58" s="12"/>
      <c r="M58" s="21" t="s">
        <v>47</v>
      </c>
      <c r="N58" s="21" t="s">
        <v>28</v>
      </c>
      <c r="O58" s="22"/>
      <c r="P58" s="12"/>
      <c r="Q58" s="17"/>
    </row>
    <row r="59" spans="2:17" x14ac:dyDescent="0.25">
      <c r="B59" s="16"/>
      <c r="C59" s="21" t="s">
        <v>59</v>
      </c>
      <c r="D59" s="94"/>
      <c r="E59" s="49"/>
      <c r="F59" s="12"/>
      <c r="G59" s="12"/>
      <c r="H59" s="12"/>
      <c r="I59" s="12"/>
      <c r="J59" s="12"/>
      <c r="K59" s="12"/>
      <c r="L59" s="12"/>
      <c r="M59" s="23" t="s">
        <v>38</v>
      </c>
      <c r="N59" s="21" t="s">
        <v>42</v>
      </c>
      <c r="O59" s="19"/>
      <c r="P59" s="12"/>
      <c r="Q59" s="17"/>
    </row>
    <row r="60" spans="2:17" x14ac:dyDescent="0.25">
      <c r="B60" s="16"/>
      <c r="C60" s="21" t="s">
        <v>22</v>
      </c>
      <c r="D60" s="95"/>
      <c r="E60" s="49">
        <f>4.3</f>
        <v>4.3</v>
      </c>
      <c r="F60" s="12"/>
      <c r="G60" s="12"/>
      <c r="H60" s="12"/>
      <c r="I60" s="12"/>
      <c r="J60" s="12"/>
      <c r="K60" s="12"/>
      <c r="L60" s="12"/>
      <c r="M60" s="23" t="s">
        <v>39</v>
      </c>
      <c r="N60" s="21" t="s">
        <v>64</v>
      </c>
      <c r="O60" s="19"/>
      <c r="P60" s="12"/>
      <c r="Q60" s="17"/>
    </row>
    <row r="61" spans="2:17" x14ac:dyDescent="0.25">
      <c r="B61" s="16"/>
      <c r="C61" s="21" t="s">
        <v>16</v>
      </c>
      <c r="D61" s="93" t="s">
        <v>35</v>
      </c>
      <c r="E61" s="49"/>
      <c r="F61" s="12"/>
      <c r="G61" s="12"/>
      <c r="H61" s="12"/>
      <c r="I61" s="12"/>
      <c r="J61" s="12"/>
      <c r="K61" s="12"/>
      <c r="L61" s="12"/>
      <c r="M61" s="21" t="s">
        <v>49</v>
      </c>
      <c r="N61" s="19" t="s">
        <v>50</v>
      </c>
      <c r="O61" s="19"/>
      <c r="P61" s="12"/>
      <c r="Q61" s="17"/>
    </row>
    <row r="62" spans="2:17" x14ac:dyDescent="0.25">
      <c r="B62" s="16"/>
      <c r="C62" s="21" t="s">
        <v>58</v>
      </c>
      <c r="D62" s="95"/>
      <c r="E62" s="49"/>
      <c r="F62" s="12"/>
      <c r="G62" s="12"/>
      <c r="H62" s="12"/>
      <c r="I62" s="12"/>
      <c r="J62" s="12"/>
      <c r="K62" s="12"/>
      <c r="L62" s="12"/>
      <c r="M62" s="21" t="s">
        <v>51</v>
      </c>
      <c r="N62" s="19" t="s">
        <v>46</v>
      </c>
      <c r="O62" s="19"/>
      <c r="P62" s="12"/>
      <c r="Q62" s="17"/>
    </row>
    <row r="63" spans="2:17" x14ac:dyDescent="0.25">
      <c r="B63" s="16"/>
      <c r="C63" s="19" t="s">
        <v>16</v>
      </c>
      <c r="D63" s="78" t="s">
        <v>61</v>
      </c>
      <c r="E63" s="29"/>
      <c r="F63" s="12"/>
      <c r="G63" s="12"/>
      <c r="H63" s="12" t="s">
        <v>65</v>
      </c>
      <c r="I63" s="12"/>
      <c r="J63" s="12"/>
      <c r="K63" s="12"/>
      <c r="L63" s="12"/>
      <c r="M63" s="20" t="s">
        <v>21</v>
      </c>
      <c r="N63" s="19" t="s">
        <v>44</v>
      </c>
      <c r="O63" s="19"/>
      <c r="P63" s="12"/>
      <c r="Q63" s="17"/>
    </row>
    <row r="64" spans="2:17" x14ac:dyDescent="0.25">
      <c r="B64" s="16"/>
      <c r="C64" s="21" t="s">
        <v>15</v>
      </c>
      <c r="D64" s="78"/>
      <c r="E64" s="49"/>
      <c r="F64" s="12"/>
      <c r="G64" s="57"/>
      <c r="H64" s="84" t="s">
        <v>57</v>
      </c>
      <c r="I64" s="84"/>
      <c r="J64" s="18" t="s">
        <v>66</v>
      </c>
      <c r="K64" s="12"/>
      <c r="L64" s="12"/>
      <c r="M64" s="76" t="s">
        <v>7</v>
      </c>
      <c r="N64" s="77"/>
      <c r="O64" s="24">
        <f>SUM(O58:O63)</f>
        <v>0</v>
      </c>
      <c r="P64" s="12"/>
      <c r="Q64" s="17"/>
    </row>
    <row r="65" spans="2:17" x14ac:dyDescent="0.25">
      <c r="B65" s="16"/>
      <c r="C65" s="20" t="s">
        <v>59</v>
      </c>
      <c r="D65" s="78"/>
      <c r="E65" s="49"/>
      <c r="F65" s="12"/>
      <c r="G65" s="57"/>
      <c r="H65" s="81" t="s">
        <v>11</v>
      </c>
      <c r="I65" s="81" t="s">
        <v>1</v>
      </c>
      <c r="J65" s="83" t="s">
        <v>0</v>
      </c>
      <c r="K65" s="12"/>
      <c r="L65" s="12"/>
      <c r="M65" s="12"/>
      <c r="N65" s="12"/>
      <c r="O65" s="12"/>
      <c r="P65" s="12"/>
      <c r="Q65" s="17"/>
    </row>
    <row r="66" spans="2:17" x14ac:dyDescent="0.25">
      <c r="B66" s="16"/>
      <c r="C66" s="20" t="s">
        <v>16</v>
      </c>
      <c r="D66" s="93" t="s">
        <v>81</v>
      </c>
      <c r="E66" s="49">
        <f>3</f>
        <v>3</v>
      </c>
      <c r="F66" s="12"/>
      <c r="G66" s="12"/>
      <c r="H66" s="82"/>
      <c r="I66" s="82"/>
      <c r="J66" s="83"/>
      <c r="K66" s="12"/>
      <c r="L66" s="12"/>
      <c r="M66" s="12" t="s">
        <v>55</v>
      </c>
      <c r="N66" s="12"/>
      <c r="O66" s="12"/>
      <c r="P66" s="12"/>
      <c r="Q66" s="17"/>
    </row>
    <row r="67" spans="2:17" x14ac:dyDescent="0.25">
      <c r="B67" s="16"/>
      <c r="C67" s="20" t="s">
        <v>58</v>
      </c>
      <c r="D67" s="94"/>
      <c r="E67" s="49">
        <f>6.7 + 4.36 + 7.9</f>
        <v>18.96</v>
      </c>
      <c r="F67" s="12"/>
      <c r="G67" s="12"/>
      <c r="H67" s="29" t="s">
        <v>45</v>
      </c>
      <c r="I67" s="29" t="s">
        <v>67</v>
      </c>
      <c r="J67" s="49"/>
      <c r="K67" s="12"/>
      <c r="L67" s="12"/>
      <c r="M67" s="84" t="s">
        <v>57</v>
      </c>
      <c r="N67" s="84"/>
      <c r="O67" s="18" t="s">
        <v>35</v>
      </c>
      <c r="P67" s="12"/>
      <c r="Q67" s="17"/>
    </row>
    <row r="68" spans="2:17" x14ac:dyDescent="0.25">
      <c r="B68" s="16"/>
      <c r="C68" s="66" t="s">
        <v>15</v>
      </c>
      <c r="D68" s="94"/>
      <c r="E68" s="49">
        <f>9.4 + 5.15</f>
        <v>14.55</v>
      </c>
      <c r="F68" s="12"/>
      <c r="G68" s="12"/>
      <c r="H68" s="29" t="s">
        <v>38</v>
      </c>
      <c r="I68" s="29" t="s">
        <v>42</v>
      </c>
      <c r="J68" s="29"/>
      <c r="K68" s="12"/>
      <c r="L68" s="12"/>
      <c r="M68" s="81" t="s">
        <v>11</v>
      </c>
      <c r="N68" s="81" t="s">
        <v>1</v>
      </c>
      <c r="O68" s="83" t="s">
        <v>0</v>
      </c>
      <c r="P68" s="12"/>
      <c r="Q68" s="17"/>
    </row>
    <row r="69" spans="2:17" x14ac:dyDescent="0.25">
      <c r="B69" s="16"/>
      <c r="C69" s="66" t="s">
        <v>59</v>
      </c>
      <c r="D69" s="95"/>
      <c r="E69" s="49"/>
      <c r="F69" s="12"/>
      <c r="G69" s="12"/>
      <c r="H69" s="29" t="s">
        <v>39</v>
      </c>
      <c r="I69" s="29" t="s">
        <v>64</v>
      </c>
      <c r="J69" s="29"/>
      <c r="K69" s="12"/>
      <c r="L69" s="12"/>
      <c r="M69" s="82"/>
      <c r="N69" s="82"/>
      <c r="O69" s="83"/>
      <c r="P69" s="12"/>
      <c r="Q69" s="17"/>
    </row>
    <row r="70" spans="2:17" x14ac:dyDescent="0.25">
      <c r="B70" s="16"/>
      <c r="C70" s="66" t="s">
        <v>15</v>
      </c>
      <c r="D70" s="93" t="s">
        <v>83</v>
      </c>
      <c r="E70" s="49"/>
      <c r="F70" s="12"/>
      <c r="G70" s="12"/>
      <c r="H70" s="101" t="s">
        <v>68</v>
      </c>
      <c r="I70" s="101" t="s">
        <v>69</v>
      </c>
      <c r="J70" s="29"/>
      <c r="K70" s="12"/>
      <c r="L70" s="12"/>
      <c r="M70" s="21" t="s">
        <v>85</v>
      </c>
      <c r="N70" s="21" t="s">
        <v>28</v>
      </c>
      <c r="O70" s="22"/>
      <c r="P70" s="12"/>
      <c r="Q70" s="17"/>
    </row>
    <row r="71" spans="2:17" x14ac:dyDescent="0.25">
      <c r="B71" s="16"/>
      <c r="C71" s="66" t="s">
        <v>59</v>
      </c>
      <c r="D71" s="94"/>
      <c r="E71" s="49"/>
      <c r="F71" s="12"/>
      <c r="G71" s="12"/>
      <c r="H71" s="101" t="s">
        <v>41</v>
      </c>
      <c r="I71" s="101" t="s">
        <v>70</v>
      </c>
      <c r="J71" s="29"/>
      <c r="K71" s="12"/>
      <c r="L71" s="12"/>
      <c r="M71" s="23" t="s">
        <v>86</v>
      </c>
      <c r="N71" s="21" t="s">
        <v>28</v>
      </c>
      <c r="O71" s="19"/>
      <c r="P71" s="12"/>
      <c r="Q71" s="17"/>
    </row>
    <row r="72" spans="2:17" x14ac:dyDescent="0.25">
      <c r="B72" s="16"/>
      <c r="C72" s="66" t="s">
        <v>82</v>
      </c>
      <c r="D72" s="95"/>
      <c r="E72" s="49"/>
      <c r="F72" s="12"/>
      <c r="G72" s="12"/>
      <c r="H72" s="23" t="s">
        <v>21</v>
      </c>
      <c r="I72" s="23" t="s">
        <v>71</v>
      </c>
      <c r="J72" s="19"/>
      <c r="K72" s="12"/>
      <c r="L72" s="12"/>
      <c r="M72" s="23" t="s">
        <v>18</v>
      </c>
      <c r="N72" s="20" t="s">
        <v>2</v>
      </c>
      <c r="O72" s="19"/>
      <c r="P72" s="12"/>
      <c r="Q72" s="17"/>
    </row>
    <row r="73" spans="2:17" x14ac:dyDescent="0.25">
      <c r="B73" s="16"/>
      <c r="C73" s="66" t="s">
        <v>16</v>
      </c>
      <c r="D73" s="75" t="s">
        <v>84</v>
      </c>
      <c r="E73" s="49"/>
      <c r="F73" s="12"/>
      <c r="G73" s="12"/>
      <c r="H73" s="76" t="s">
        <v>7</v>
      </c>
      <c r="I73" s="77"/>
      <c r="J73" s="24">
        <f>SUM(J67:J72)</f>
        <v>0</v>
      </c>
      <c r="K73" s="12"/>
      <c r="L73" s="12"/>
      <c r="M73" s="19" t="s">
        <v>20</v>
      </c>
      <c r="N73" s="19" t="s">
        <v>5</v>
      </c>
      <c r="O73" s="19"/>
      <c r="P73" s="12"/>
      <c r="Q73" s="17"/>
    </row>
    <row r="74" spans="2:17" x14ac:dyDescent="0.25">
      <c r="B74" s="16"/>
      <c r="C74" s="76" t="s">
        <v>7</v>
      </c>
      <c r="D74" s="77"/>
      <c r="E74" s="28">
        <f>SUM(E45:E65)</f>
        <v>413.09999999999997</v>
      </c>
      <c r="F74" s="12"/>
      <c r="G74" s="12"/>
      <c r="H74" s="2"/>
      <c r="I74" s="10"/>
      <c r="J74" s="11"/>
      <c r="K74" s="12"/>
      <c r="L74" s="12"/>
      <c r="M74" s="76" t="s">
        <v>7</v>
      </c>
      <c r="N74" s="77"/>
      <c r="O74" s="28">
        <f>SUM(O70:O73)</f>
        <v>0</v>
      </c>
      <c r="P74" s="12"/>
      <c r="Q74" s="17"/>
    </row>
    <row r="75" spans="2:17" x14ac:dyDescent="0.25">
      <c r="B75" s="16"/>
      <c r="C75" s="74"/>
      <c r="D75" s="74"/>
      <c r="E75" s="39"/>
      <c r="F75" s="12"/>
      <c r="G75" s="12"/>
      <c r="H75" s="12"/>
      <c r="I75" s="10"/>
      <c r="J75" s="11"/>
      <c r="K75" s="12"/>
      <c r="L75" s="12"/>
      <c r="M75" s="12"/>
      <c r="N75" s="12"/>
      <c r="O75" s="12"/>
      <c r="P75" s="12"/>
      <c r="Q75" s="17"/>
    </row>
    <row r="76" spans="2:17" x14ac:dyDescent="0.25">
      <c r="B76" s="16"/>
      <c r="C76" s="74"/>
      <c r="D76" s="74"/>
      <c r="E76" s="39"/>
      <c r="F76" s="12"/>
      <c r="G76" s="12"/>
      <c r="K76" s="12"/>
      <c r="L76" s="12"/>
      <c r="M76" s="12"/>
      <c r="N76" s="12"/>
      <c r="O76" s="12"/>
      <c r="P76" s="12"/>
      <c r="Q76" s="17"/>
    </row>
    <row r="77" spans="2:17" x14ac:dyDescent="0.25">
      <c r="B77" s="16"/>
      <c r="F77" s="12"/>
      <c r="G77" s="12"/>
      <c r="H77" s="12" t="s">
        <v>89</v>
      </c>
      <c r="I77" s="12"/>
      <c r="J77" s="12"/>
      <c r="K77" s="12"/>
      <c r="L77" s="12"/>
      <c r="M77" s="12"/>
      <c r="N77" s="12"/>
      <c r="O77" s="12"/>
      <c r="P77" s="12"/>
      <c r="Q77" s="17"/>
    </row>
    <row r="78" spans="2:17" x14ac:dyDescent="0.25">
      <c r="B78" s="16"/>
      <c r="F78" s="2"/>
      <c r="G78" s="53"/>
      <c r="H78" s="84" t="s">
        <v>57</v>
      </c>
      <c r="I78" s="84"/>
      <c r="J78" s="18" t="s">
        <v>81</v>
      </c>
      <c r="K78" s="12"/>
      <c r="L78" s="12"/>
      <c r="M78" s="12"/>
      <c r="N78" s="12"/>
      <c r="O78" s="12"/>
      <c r="P78" s="12"/>
      <c r="Q78" s="17"/>
    </row>
    <row r="79" spans="2:17" x14ac:dyDescent="0.25">
      <c r="B79" s="16"/>
      <c r="C79" s="12" t="s">
        <v>54</v>
      </c>
      <c r="D79" s="12"/>
      <c r="E79" s="12"/>
      <c r="F79" s="2"/>
      <c r="G79" s="53"/>
      <c r="H79" s="81" t="s">
        <v>11</v>
      </c>
      <c r="I79" s="81" t="s">
        <v>1</v>
      </c>
      <c r="J79" s="83" t="s">
        <v>0</v>
      </c>
      <c r="K79" s="12"/>
      <c r="L79" s="12"/>
      <c r="M79" s="12"/>
      <c r="N79" s="12"/>
      <c r="O79" s="12"/>
      <c r="P79" s="12"/>
      <c r="Q79" s="17"/>
    </row>
    <row r="80" spans="2:17" x14ac:dyDescent="0.25">
      <c r="B80" s="16"/>
      <c r="C80" s="84" t="s">
        <v>57</v>
      </c>
      <c r="D80" s="84"/>
      <c r="E80" s="18" t="s">
        <v>25</v>
      </c>
      <c r="F80" s="2"/>
      <c r="G80" s="53"/>
      <c r="H80" s="82"/>
      <c r="I80" s="82"/>
      <c r="J80" s="83"/>
      <c r="K80" s="12"/>
      <c r="L80" s="12"/>
      <c r="M80" s="12"/>
      <c r="N80" s="12"/>
      <c r="O80" s="12"/>
      <c r="P80" s="12"/>
      <c r="Q80" s="17"/>
    </row>
    <row r="81" spans="2:17" x14ac:dyDescent="0.25">
      <c r="B81" s="16"/>
      <c r="C81" s="81" t="s">
        <v>11</v>
      </c>
      <c r="D81" s="81" t="s">
        <v>1</v>
      </c>
      <c r="E81" s="83" t="s">
        <v>0</v>
      </c>
      <c r="F81" s="55"/>
      <c r="G81" s="53"/>
      <c r="H81" s="23" t="s">
        <v>96</v>
      </c>
      <c r="I81" s="23" t="s">
        <v>90</v>
      </c>
      <c r="J81" s="22"/>
      <c r="M81" s="12"/>
      <c r="N81" s="12"/>
      <c r="O81" s="12"/>
      <c r="P81" s="12"/>
      <c r="Q81" s="17"/>
    </row>
    <row r="82" spans="2:17" x14ac:dyDescent="0.25">
      <c r="B82" s="12"/>
      <c r="C82" s="82"/>
      <c r="D82" s="82"/>
      <c r="E82" s="83"/>
      <c r="F82" s="12"/>
      <c r="G82" s="12"/>
      <c r="H82" s="19" t="s">
        <v>91</v>
      </c>
      <c r="I82" s="19" t="s">
        <v>67</v>
      </c>
      <c r="J82" s="19"/>
      <c r="K82" s="12"/>
      <c r="L82" s="12"/>
      <c r="M82" s="12"/>
      <c r="N82" s="12"/>
      <c r="O82" s="12"/>
      <c r="P82" s="12"/>
      <c r="Q82" s="12"/>
    </row>
    <row r="83" spans="2:17" x14ac:dyDescent="0.25">
      <c r="B83" s="12"/>
      <c r="C83" s="100" t="s">
        <v>45</v>
      </c>
      <c r="D83" s="100" t="s">
        <v>28</v>
      </c>
      <c r="E83" s="49"/>
      <c r="F83" s="12"/>
      <c r="H83" s="23" t="s">
        <v>92</v>
      </c>
      <c r="I83" s="23" t="s">
        <v>93</v>
      </c>
      <c r="J83" s="19"/>
    </row>
    <row r="84" spans="2:17" x14ac:dyDescent="0.25">
      <c r="B84" s="12"/>
      <c r="C84" s="101" t="s">
        <v>38</v>
      </c>
      <c r="D84" s="100" t="s">
        <v>42</v>
      </c>
      <c r="E84" s="29"/>
      <c r="F84" s="12"/>
      <c r="H84" s="23" t="s">
        <v>94</v>
      </c>
      <c r="I84" s="19" t="s">
        <v>95</v>
      </c>
      <c r="J84" s="19"/>
    </row>
    <row r="85" spans="2:17" x14ac:dyDescent="0.25">
      <c r="C85" s="101" t="s">
        <v>39</v>
      </c>
      <c r="D85" s="25" t="s">
        <v>43</v>
      </c>
      <c r="E85" s="29"/>
      <c r="F85" s="12"/>
      <c r="H85" s="76" t="s">
        <v>7</v>
      </c>
      <c r="I85" s="77"/>
      <c r="J85" s="28">
        <f>SUM(J81:J84)</f>
        <v>0</v>
      </c>
    </row>
    <row r="86" spans="2:17" x14ac:dyDescent="0.25">
      <c r="C86" s="100" t="s">
        <v>40</v>
      </c>
      <c r="D86" s="102" t="s">
        <v>50</v>
      </c>
      <c r="E86" s="29"/>
    </row>
    <row r="87" spans="2:17" x14ac:dyDescent="0.25">
      <c r="C87" s="100" t="s">
        <v>41</v>
      </c>
      <c r="D87" s="102" t="s">
        <v>63</v>
      </c>
      <c r="E87" s="29"/>
    </row>
    <row r="88" spans="2:17" x14ac:dyDescent="0.25">
      <c r="C88" s="101" t="s">
        <v>87</v>
      </c>
      <c r="D88" s="101" t="s">
        <v>88</v>
      </c>
      <c r="E88" s="29"/>
    </row>
    <row r="89" spans="2:17" x14ac:dyDescent="0.25">
      <c r="C89" s="20" t="s">
        <v>21</v>
      </c>
      <c r="D89" s="19" t="s">
        <v>44</v>
      </c>
      <c r="E89" s="19"/>
    </row>
    <row r="90" spans="2:17" x14ac:dyDescent="0.25">
      <c r="C90" s="76" t="s">
        <v>7</v>
      </c>
      <c r="D90" s="77"/>
      <c r="E90" s="24">
        <f>SUM(E83:E89)</f>
        <v>0</v>
      </c>
    </row>
    <row r="91" spans="2:17" x14ac:dyDescent="0.25">
      <c r="C91" s="12"/>
      <c r="D91" s="12"/>
      <c r="E91" s="12"/>
    </row>
    <row r="93" spans="2:17" ht="15.75" thickBot="1" x14ac:dyDescent="0.3">
      <c r="C93" s="43"/>
      <c r="D93" s="43"/>
      <c r="E93" s="43"/>
    </row>
  </sheetData>
  <mergeCells count="59">
    <mergeCell ref="H85:I85"/>
    <mergeCell ref="C90:D90"/>
    <mergeCell ref="D61:D62"/>
    <mergeCell ref="D56:D60"/>
    <mergeCell ref="D51:D55"/>
    <mergeCell ref="D66:D69"/>
    <mergeCell ref="H73:I73"/>
    <mergeCell ref="M74:N74"/>
    <mergeCell ref="C80:D80"/>
    <mergeCell ref="C81:C82"/>
    <mergeCell ref="D81:D82"/>
    <mergeCell ref="E81:E82"/>
    <mergeCell ref="H78:I78"/>
    <mergeCell ref="H79:H80"/>
    <mergeCell ref="I79:I80"/>
    <mergeCell ref="J79:J80"/>
    <mergeCell ref="D70:D72"/>
    <mergeCell ref="M67:N67"/>
    <mergeCell ref="M68:M69"/>
    <mergeCell ref="N68:N69"/>
    <mergeCell ref="O68:O69"/>
    <mergeCell ref="C74:D74"/>
    <mergeCell ref="O56:O57"/>
    <mergeCell ref="D63:D65"/>
    <mergeCell ref="H64:I64"/>
    <mergeCell ref="M64:N64"/>
    <mergeCell ref="H65:H66"/>
    <mergeCell ref="I65:I66"/>
    <mergeCell ref="J65:J66"/>
    <mergeCell ref="J43:J44"/>
    <mergeCell ref="D45:D50"/>
    <mergeCell ref="H54:I54"/>
    <mergeCell ref="M55:N55"/>
    <mergeCell ref="M56:M57"/>
    <mergeCell ref="N56:N57"/>
    <mergeCell ref="C42:D42"/>
    <mergeCell ref="H42:I42"/>
    <mergeCell ref="C43:C44"/>
    <mergeCell ref="D43:D44"/>
    <mergeCell ref="E43:E44"/>
    <mergeCell ref="H43:H44"/>
    <mergeCell ref="I43:I44"/>
    <mergeCell ref="K15:K16"/>
    <mergeCell ref="H18:I18"/>
    <mergeCell ref="C23:D23"/>
    <mergeCell ref="C34:D34"/>
    <mergeCell ref="C37:D37"/>
    <mergeCell ref="C40:E41"/>
    <mergeCell ref="H40:I40"/>
    <mergeCell ref="C12:E13"/>
    <mergeCell ref="H12:J13"/>
    <mergeCell ref="C14:D14"/>
    <mergeCell ref="H14:I14"/>
    <mergeCell ref="C15:C16"/>
    <mergeCell ref="D15:D16"/>
    <mergeCell ref="E15:E16"/>
    <mergeCell ref="H15:H16"/>
    <mergeCell ref="I15:I16"/>
    <mergeCell ref="J15:J16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01</vt:lpstr>
      <vt:lpstr>02</vt:lpstr>
      <vt:lpstr>03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cp:lastPrinted>2023-09-12T03:49:39Z</cp:lastPrinted>
  <dcterms:created xsi:type="dcterms:W3CDTF">2023-08-12T03:13:47Z</dcterms:created>
  <dcterms:modified xsi:type="dcterms:W3CDTF">2024-03-18T07:49:48Z</dcterms:modified>
</cp:coreProperties>
</file>