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nable\git\otto_public\setup\"/>
    </mc:Choice>
  </mc:AlternateContent>
  <xr:revisionPtr revIDLastSave="0" documentId="13_ncr:1_{7F9480E1-0225-4925-B512-7FDB2D456DBD}" xr6:coauthVersionLast="47" xr6:coauthVersionMax="47" xr10:uidLastSave="{00000000-0000-0000-0000-000000000000}"/>
  <bookViews>
    <workbookView xWindow="-120" yWindow="-120" windowWidth="29040" windowHeight="15840" xr2:uid="{B6676DDB-47BF-48BB-9114-E599C47D7C71}"/>
  </bookViews>
  <sheets>
    <sheet name="DEV" sheetId="1" r:id="rId1"/>
    <sheet name="UAT &amp; PR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H21" i="1"/>
  <c r="G21" i="1"/>
  <c r="I21" i="1" s="1"/>
  <c r="H20" i="1"/>
  <c r="I20" i="1" s="1"/>
  <c r="G20" i="1"/>
  <c r="H19" i="1"/>
  <c r="G19" i="1"/>
  <c r="I19" i="1" s="1"/>
  <c r="H21" i="2"/>
  <c r="G21" i="2"/>
  <c r="I21" i="2" s="1"/>
  <c r="H20" i="2"/>
  <c r="G20" i="2"/>
  <c r="H19" i="2"/>
  <c r="G19" i="2"/>
  <c r="B6" i="2"/>
  <c r="B6" i="1"/>
  <c r="I19" i="2" l="1"/>
  <c r="K19" i="2" s="1"/>
  <c r="I20" i="2"/>
  <c r="N20" i="2" s="1"/>
  <c r="M20" i="2" s="1"/>
  <c r="O20" i="2" s="1"/>
  <c r="K19" i="1"/>
  <c r="N19" i="1"/>
  <c r="M19" i="1"/>
  <c r="O19" i="1" s="1"/>
  <c r="J19" i="1"/>
  <c r="L19" i="1" s="1"/>
  <c r="N20" i="1"/>
  <c r="M20" i="1" s="1"/>
  <c r="O20" i="1" s="1"/>
  <c r="K20" i="1"/>
  <c r="J20" i="1" s="1"/>
  <c r="L20" i="1" s="1"/>
  <c r="N21" i="1"/>
  <c r="M21" i="1"/>
  <c r="O21" i="1" s="1"/>
  <c r="K21" i="1"/>
  <c r="J21" i="1" s="1"/>
  <c r="L21" i="1" s="1"/>
  <c r="K21" i="2"/>
  <c r="N21" i="2"/>
  <c r="M21" i="2" s="1"/>
  <c r="O21" i="2" s="1"/>
  <c r="B25" i="1"/>
  <c r="B26" i="1" s="1"/>
  <c r="B27" i="1" s="1"/>
  <c r="B25" i="2" l="1"/>
  <c r="B26" i="2" s="1"/>
  <c r="B27" i="2" s="1"/>
  <c r="N19" i="2"/>
  <c r="M19" i="2" s="1"/>
  <c r="O19" i="2" s="1"/>
  <c r="K20" i="2"/>
  <c r="J21" i="2"/>
  <c r="L21" i="2" s="1"/>
  <c r="J20" i="2"/>
  <c r="L20" i="2" s="1"/>
  <c r="J19" i="2"/>
  <c r="L19" i="2" s="1"/>
</calcChain>
</file>

<file path=xl/sharedStrings.xml><?xml version="1.0" encoding="utf-8"?>
<sst xmlns="http://schemas.openxmlformats.org/spreadsheetml/2006/main" count="100" uniqueCount="50">
  <si>
    <t>Component</t>
  </si>
  <si>
    <t>CPU Request</t>
  </si>
  <si>
    <t>CPU Limit</t>
  </si>
  <si>
    <t>Memory Request</t>
  </si>
  <si>
    <t>Memory Limit</t>
  </si>
  <si>
    <t>Django</t>
  </si>
  <si>
    <t>Celery Worker</t>
  </si>
  <si>
    <t>PostgreSQL (Django DB)</t>
  </si>
  <si>
    <t>PostgreSQL (Vector DB)</t>
  </si>
  <si>
    <t>Scenario</t>
  </si>
  <si>
    <t>Celery Worker Replicas</t>
  </si>
  <si>
    <t>Total Memory Usage</t>
  </si>
  <si>
    <t>Baseline</t>
  </si>
  <si>
    <t>High Load</t>
  </si>
  <si>
    <t>Max Load</t>
  </si>
  <si>
    <t>VM Size</t>
  </si>
  <si>
    <t>vCPUs per node</t>
  </si>
  <si>
    <t>Memory per node</t>
  </si>
  <si>
    <t>Max nodes</t>
  </si>
  <si>
    <t>Standard_D4s_v3</t>
  </si>
  <si>
    <t>Django DB Replicas</t>
  </si>
  <si>
    <t>Vector DB Replicas</t>
  </si>
  <si>
    <t>Approved vCPU Quota</t>
  </si>
  <si>
    <t>Total CPU
Usage</t>
  </si>
  <si>
    <t>Django
Replicas</t>
  </si>
  <si>
    <t>^^^</t>
  </si>
  <si>
    <t>Keep Low</t>
  </si>
  <si>
    <t>Unused
Memory</t>
  </si>
  <si>
    <t>Max Nodes Required</t>
  </si>
  <si>
    <t>Max vCPU Quota Used</t>
  </si>
  <si>
    <t>Unused Quota</t>
  </si>
  <si>
    <t>&lt;&lt; Keep Low</t>
  </si>
  <si>
    <t>Celery workers handle background tasks, needing moderate CPU and memory.</t>
  </si>
  <si>
    <t>Django is the main application server, requiring substantial resources.</t>
  </si>
  <si>
    <t>Databases require stable resources. Somewhat equal requests and limits prevent resource contention.</t>
  </si>
  <si>
    <t>Redis Cache</t>
  </si>
  <si>
    <t>Redis Cache
Replicas</t>
  </si>
  <si>
    <t>Redis is used for caching and as a message broker, typically requiring moderate memory but less CPU.</t>
  </si>
  <si>
    <t>System vCPU per node</t>
  </si>
  <si>
    <t>System memory per node</t>
  </si>
  <si>
    <t>App Nodes Required</t>
  </si>
  <si>
    <t>Available Memory</t>
  </si>
  <si>
    <t>Available
CPU</t>
  </si>
  <si>
    <t>Unused
CPU</t>
  </si>
  <si>
    <t>System Memory</t>
  </si>
  <si>
    <t>System
CPU</t>
  </si>
  <si>
    <t>TODO:</t>
  </si>
  <si>
    <t>Add monitoring thresholds to trigger scaling up and down</t>
  </si>
  <si>
    <t>Document rationale for replica counts for different scenarios</t>
  </si>
  <si>
    <t>Address failover and recovery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</si>
</sst>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9AA4-2092-4C18-BD56-AF3687BBC0FD}">
  <dimension ref="A1:O59"/>
  <sheetViews>
    <sheetView tabSelected="1" workbookViewId="0">
      <selection activeCell="D9" sqref="D9"/>
    </sheetView>
  </sheetViews>
  <sheetFormatPr defaultRowHeight="15" x14ac:dyDescent="0.25"/>
  <cols>
    <col min="1" max="1" width="25.140625" customWidth="1"/>
    <col min="2" max="6" width="15.85546875" customWidth="1"/>
    <col min="7" max="15" width="12.85546875" customWidth="1"/>
  </cols>
  <sheetData>
    <row r="1" spans="1:7" x14ac:dyDescent="0.25">
      <c r="A1" t="s">
        <v>22</v>
      </c>
      <c r="B1" s="2">
        <v>16</v>
      </c>
    </row>
    <row r="2" spans="1:7" x14ac:dyDescent="0.25">
      <c r="B2" s="1"/>
    </row>
    <row r="3" spans="1:7" x14ac:dyDescent="0.25">
      <c r="A3" t="s">
        <v>15</v>
      </c>
      <c r="B3" s="1" t="s">
        <v>19</v>
      </c>
    </row>
    <row r="4" spans="1:7" x14ac:dyDescent="0.25">
      <c r="A4" t="s">
        <v>16</v>
      </c>
      <c r="B4" s="2">
        <v>4</v>
      </c>
    </row>
    <row r="5" spans="1:7" x14ac:dyDescent="0.25">
      <c r="A5" t="s">
        <v>17</v>
      </c>
      <c r="B5" s="2">
        <v>16</v>
      </c>
    </row>
    <row r="6" spans="1:7" x14ac:dyDescent="0.25">
      <c r="A6" t="s">
        <v>18</v>
      </c>
      <c r="B6" s="1">
        <f>B1/B4</f>
        <v>4</v>
      </c>
    </row>
    <row r="8" spans="1:7" x14ac:dyDescent="0.25">
      <c r="A8" t="s">
        <v>38</v>
      </c>
      <c r="B8">
        <v>0.5</v>
      </c>
    </row>
    <row r="9" spans="1:7" x14ac:dyDescent="0.25">
      <c r="A9" t="s">
        <v>39</v>
      </c>
      <c r="B9">
        <v>1</v>
      </c>
    </row>
    <row r="11" spans="1:7" x14ac:dyDescent="0.25">
      <c r="A11" t="s">
        <v>0</v>
      </c>
      <c r="B11" s="4" t="s">
        <v>1</v>
      </c>
      <c r="C11" s="4" t="s">
        <v>2</v>
      </c>
      <c r="D11" s="4" t="s">
        <v>3</v>
      </c>
      <c r="E11" s="4" t="s">
        <v>4</v>
      </c>
    </row>
    <row r="12" spans="1:7" x14ac:dyDescent="0.25">
      <c r="A12" t="s">
        <v>5</v>
      </c>
      <c r="B12" s="3">
        <v>1</v>
      </c>
      <c r="C12" s="3">
        <v>2</v>
      </c>
      <c r="D12" s="3">
        <v>3</v>
      </c>
      <c r="E12" s="3">
        <v>8</v>
      </c>
      <c r="G12" t="s">
        <v>33</v>
      </c>
    </row>
    <row r="13" spans="1:7" x14ac:dyDescent="0.25">
      <c r="A13" t="s">
        <v>6</v>
      </c>
      <c r="B13" s="3">
        <v>0.5</v>
      </c>
      <c r="C13" s="3">
        <v>1</v>
      </c>
      <c r="D13" s="3">
        <v>3</v>
      </c>
      <c r="E13" s="3">
        <v>4</v>
      </c>
      <c r="G13" t="s">
        <v>32</v>
      </c>
    </row>
    <row r="14" spans="1:7" x14ac:dyDescent="0.25">
      <c r="A14" t="s">
        <v>35</v>
      </c>
      <c r="B14" s="3">
        <v>0.5</v>
      </c>
      <c r="C14" s="3">
        <v>1</v>
      </c>
      <c r="D14" s="3">
        <v>1</v>
      </c>
      <c r="E14" s="3">
        <v>2</v>
      </c>
      <c r="G14" t="s">
        <v>37</v>
      </c>
    </row>
    <row r="15" spans="1:7" x14ac:dyDescent="0.25">
      <c r="A15" t="s">
        <v>7</v>
      </c>
      <c r="B15" s="3">
        <v>0.5</v>
      </c>
      <c r="C15" s="3">
        <v>1</v>
      </c>
      <c r="D15" s="3">
        <v>3</v>
      </c>
      <c r="E15" s="3">
        <v>6</v>
      </c>
      <c r="G15" t="s">
        <v>34</v>
      </c>
    </row>
    <row r="16" spans="1:7" x14ac:dyDescent="0.25">
      <c r="A16" t="s">
        <v>8</v>
      </c>
      <c r="B16" s="3">
        <v>0.5</v>
      </c>
      <c r="C16" s="3">
        <v>1</v>
      </c>
      <c r="D16" s="3">
        <v>3</v>
      </c>
      <c r="E16" s="3">
        <v>6</v>
      </c>
    </row>
    <row r="18" spans="1:15" ht="30" x14ac:dyDescent="0.25">
      <c r="A18" t="s">
        <v>9</v>
      </c>
      <c r="B18" s="4" t="s">
        <v>24</v>
      </c>
      <c r="C18" s="4" t="s">
        <v>10</v>
      </c>
      <c r="D18" s="4" t="s">
        <v>36</v>
      </c>
      <c r="E18" s="4" t="s">
        <v>20</v>
      </c>
      <c r="F18" s="4" t="s">
        <v>21</v>
      </c>
      <c r="G18" s="4" t="s">
        <v>23</v>
      </c>
      <c r="H18" s="4" t="s">
        <v>11</v>
      </c>
      <c r="I18" s="4" t="s">
        <v>40</v>
      </c>
      <c r="J18" s="4" t="s">
        <v>42</v>
      </c>
      <c r="K18" s="4" t="s">
        <v>45</v>
      </c>
      <c r="L18" s="4" t="s">
        <v>43</v>
      </c>
      <c r="M18" s="4" t="s">
        <v>41</v>
      </c>
      <c r="N18" s="4" t="s">
        <v>44</v>
      </c>
      <c r="O18" s="4" t="s">
        <v>27</v>
      </c>
    </row>
    <row r="19" spans="1:15" x14ac:dyDescent="0.25">
      <c r="A19" t="s">
        <v>12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>
        <f>B19*B$12+C19*B$13+D19*B$14+E19*B$15+F19*B$16</f>
        <v>3</v>
      </c>
      <c r="H19">
        <f>B19*D$12+C19*D$13+D19*D$14+E19*D$15+F19*D$16</f>
        <v>13</v>
      </c>
      <c r="I19">
        <f>MAX(ROUNDUP(G19/B$4,0),ROUNDUP(H19/B$5,0))</f>
        <v>1</v>
      </c>
      <c r="J19">
        <f>I19*B$4+K19</f>
        <v>4.5</v>
      </c>
      <c r="K19">
        <f>I19*B$8</f>
        <v>0.5</v>
      </c>
      <c r="L19" s="5">
        <f>J19-G19-K19</f>
        <v>1</v>
      </c>
      <c r="M19">
        <f>I19*B$5+N19</f>
        <v>17</v>
      </c>
      <c r="N19">
        <f>I19*B$9</f>
        <v>1</v>
      </c>
      <c r="O19" s="5">
        <f>M19-H19-N19</f>
        <v>3</v>
      </c>
    </row>
    <row r="20" spans="1:15" x14ac:dyDescent="0.25">
      <c r="A20" t="s">
        <v>13</v>
      </c>
      <c r="B20" s="3">
        <v>2</v>
      </c>
      <c r="C20" s="3">
        <v>2</v>
      </c>
      <c r="D20" s="3">
        <v>2</v>
      </c>
      <c r="E20" s="3">
        <v>2</v>
      </c>
      <c r="F20" s="3">
        <v>2</v>
      </c>
      <c r="G20">
        <f>B20*B$12+C20*B$13+D20*B$14+E20*B$15+F20*B$16</f>
        <v>6</v>
      </c>
      <c r="H20">
        <f>B20*D$12+C20*D$13+D20*D$14+E20*D$15+F20*D$16</f>
        <v>26</v>
      </c>
      <c r="I20">
        <f>MAX(ROUNDUP(G20/B$4,0),ROUNDUP(H20/B$5,0))</f>
        <v>2</v>
      </c>
      <c r="J20">
        <f>I20*B$4+K20</f>
        <v>9</v>
      </c>
      <c r="K20">
        <f>I20*B$8</f>
        <v>1</v>
      </c>
      <c r="L20" s="5">
        <f>J20-G20-K20</f>
        <v>2</v>
      </c>
      <c r="M20">
        <f>I20*B$5+N20</f>
        <v>34</v>
      </c>
      <c r="N20">
        <f>I20*B$9</f>
        <v>2</v>
      </c>
      <c r="O20" s="5">
        <f>M20-H20-N20</f>
        <v>6</v>
      </c>
    </row>
    <row r="21" spans="1:15" x14ac:dyDescent="0.25">
      <c r="A21" t="s">
        <v>14</v>
      </c>
      <c r="B21" s="3">
        <v>3</v>
      </c>
      <c r="C21" s="3">
        <v>3</v>
      </c>
      <c r="D21" s="3">
        <v>2</v>
      </c>
      <c r="E21" s="3">
        <v>2</v>
      </c>
      <c r="F21" s="3">
        <v>2</v>
      </c>
      <c r="G21">
        <f>B21*C$12+C21*C$13+D21*C$14+E21*C$15+F21*C$16</f>
        <v>15</v>
      </c>
      <c r="H21">
        <f>B21*E$12+C21*E$13+D21*E$14+E21*E$15+F21*E$16</f>
        <v>64</v>
      </c>
      <c r="I21">
        <f>MAX(ROUNDUP(G21/B$4,0),ROUNDUP(H21/B$5,0))</f>
        <v>4</v>
      </c>
      <c r="J21">
        <f>I21*B$4+K21</f>
        <v>18</v>
      </c>
      <c r="K21">
        <f>I21*B$8</f>
        <v>2</v>
      </c>
      <c r="L21" s="5">
        <f>J21-G21-K21</f>
        <v>1</v>
      </c>
      <c r="M21">
        <f>I21*B$5+N21</f>
        <v>68</v>
      </c>
      <c r="N21">
        <f>I21*B$9</f>
        <v>4</v>
      </c>
      <c r="O21" s="5">
        <f>M21-H21-N21</f>
        <v>0</v>
      </c>
    </row>
    <row r="23" spans="1:15" x14ac:dyDescent="0.25">
      <c r="L23" s="1" t="s">
        <v>25</v>
      </c>
      <c r="M23" s="1"/>
      <c r="O23" s="1" t="s">
        <v>25</v>
      </c>
    </row>
    <row r="24" spans="1:15" x14ac:dyDescent="0.25">
      <c r="L24" s="1" t="s">
        <v>26</v>
      </c>
      <c r="M24" s="1"/>
      <c r="O24" s="1" t="s">
        <v>26</v>
      </c>
    </row>
    <row r="25" spans="1:15" x14ac:dyDescent="0.25">
      <c r="A25" t="s">
        <v>28</v>
      </c>
      <c r="B25">
        <f>MAX(I19:I21)</f>
        <v>4</v>
      </c>
    </row>
    <row r="26" spans="1:15" x14ac:dyDescent="0.25">
      <c r="A26" t="s">
        <v>29</v>
      </c>
      <c r="B26">
        <f>B25*B4</f>
        <v>16</v>
      </c>
    </row>
    <row r="27" spans="1:15" x14ac:dyDescent="0.25">
      <c r="A27" t="s">
        <v>30</v>
      </c>
      <c r="B27" s="5">
        <f>B1-B26</f>
        <v>0</v>
      </c>
      <c r="C27" t="s">
        <v>31</v>
      </c>
    </row>
    <row r="30" spans="1:15" x14ac:dyDescent="0.25">
      <c r="A30" t="str">
        <f>"DJANGO_REPLICAS_MIN="&amp;B19</f>
        <v>DJANGO_REPLICAS_MIN=1</v>
      </c>
    </row>
    <row r="31" spans="1:15" x14ac:dyDescent="0.25">
      <c r="A31" t="str">
        <f>"DJANGO_REPLICAS_MAX="&amp;B21</f>
        <v>DJANGO_REPLICAS_MAX=3</v>
      </c>
    </row>
    <row r="32" spans="1:15" x14ac:dyDescent="0.25">
      <c r="A32" t="str">
        <f>"DJANGO_CPU_MIN="&amp;B12</f>
        <v>DJANGO_CPU_MIN=1</v>
      </c>
    </row>
    <row r="33" spans="1:1" x14ac:dyDescent="0.25">
      <c r="A33" t="str">
        <f>"DJANGO_CPU_MAX="&amp;C12</f>
        <v>DJANGO_CPU_MAX=2</v>
      </c>
    </row>
    <row r="34" spans="1:1" x14ac:dyDescent="0.25">
      <c r="A34" t="str">
        <f>"DJANGO_MEMORY_MAX="&amp;D12</f>
        <v>DJANGO_MEMORY_MAX=3</v>
      </c>
    </row>
    <row r="35" spans="1:1" x14ac:dyDescent="0.25">
      <c r="A35" t="str">
        <f>"DJANGO_MEMORY_MAX="&amp;E12</f>
        <v>DJANGO_MEMORY_MAX=8</v>
      </c>
    </row>
    <row r="36" spans="1:1" x14ac:dyDescent="0.25">
      <c r="A36" t="str">
        <f>"CELERY_REPLICAS_MIN="&amp;C19</f>
        <v>CELERY_REPLICAS_MIN=1</v>
      </c>
    </row>
    <row r="37" spans="1:1" x14ac:dyDescent="0.25">
      <c r="A37" t="str">
        <f>"CELERY_REPLICAS_MAX="&amp;C21</f>
        <v>CELERY_REPLICAS_MAX=3</v>
      </c>
    </row>
    <row r="38" spans="1:1" x14ac:dyDescent="0.25">
      <c r="A38" t="str">
        <f>"CELERY_CPU_MIN="&amp;B13</f>
        <v>CELERY_CPU_MIN=0.5</v>
      </c>
    </row>
    <row r="39" spans="1:1" x14ac:dyDescent="0.25">
      <c r="A39" t="str">
        <f>"CELERY_CPU_MAX="&amp;C13</f>
        <v>CELERY_CPU_MAX=1</v>
      </c>
    </row>
    <row r="40" spans="1:1" x14ac:dyDescent="0.25">
      <c r="A40" t="str">
        <f>"CELERY_MEMORY_MAX="&amp;D13</f>
        <v>CELERY_MEMORY_MAX=3</v>
      </c>
    </row>
    <row r="41" spans="1:1" x14ac:dyDescent="0.25">
      <c r="A41" t="str">
        <f>"CELERY_MEMORY_MAX="&amp;E13</f>
        <v>CELERY_MEMORY_MAX=4</v>
      </c>
    </row>
    <row r="42" spans="1:1" x14ac:dyDescent="0.25">
      <c r="A42" t="str">
        <f>"REDIS_REPLICAS_MIN="&amp;D19</f>
        <v>REDIS_REPLICAS_MIN=1</v>
      </c>
    </row>
    <row r="43" spans="1:1" x14ac:dyDescent="0.25">
      <c r="A43" t="str">
        <f>"REDIS_REPLICAS_MAX="&amp;D21</f>
        <v>REDIS_REPLICAS_MAX=2</v>
      </c>
    </row>
    <row r="44" spans="1:1" x14ac:dyDescent="0.25">
      <c r="A44" t="str">
        <f>"REDIS_CPU_MIN="&amp;B14</f>
        <v>REDIS_CPU_MIN=0.5</v>
      </c>
    </row>
    <row r="45" spans="1:1" x14ac:dyDescent="0.25">
      <c r="A45" t="str">
        <f>"REDIS_CPU_MAX="&amp;C14</f>
        <v>REDIS_CPU_MAX=1</v>
      </c>
    </row>
    <row r="46" spans="1:1" x14ac:dyDescent="0.25">
      <c r="A46" t="str">
        <f>"REDIS_MEMORY_MAX="&amp;D14</f>
        <v>REDIS_MEMORY_MAX=1</v>
      </c>
    </row>
    <row r="47" spans="1:1" x14ac:dyDescent="0.25">
      <c r="A47" t="str">
        <f>"REDIS_MEMORY_MAX="&amp;E14</f>
        <v>REDIS_MEMORY_MAX=2</v>
      </c>
    </row>
    <row r="48" spans="1:1" x14ac:dyDescent="0.25">
      <c r="A48" t="str">
        <f>"DJANGODB_REPLICAS_MIN="&amp;E19</f>
        <v>DJANGODB_REPLICAS_MIN=1</v>
      </c>
    </row>
    <row r="49" spans="1:1" x14ac:dyDescent="0.25">
      <c r="A49" t="str">
        <f>"DJANGODB_REPLICAS_MAX="&amp;E21</f>
        <v>DJANGODB_REPLICAS_MAX=2</v>
      </c>
    </row>
    <row r="50" spans="1:1" x14ac:dyDescent="0.25">
      <c r="A50" t="str">
        <f>"DJANGODB_CPU_MIN="&amp;B15</f>
        <v>DJANGODB_CPU_MIN=0.5</v>
      </c>
    </row>
    <row r="51" spans="1:1" x14ac:dyDescent="0.25">
      <c r="A51" t="str">
        <f>"DJANGODB_CPU_MAX="&amp;C15</f>
        <v>DJANGODB_CPU_MAX=1</v>
      </c>
    </row>
    <row r="52" spans="1:1" x14ac:dyDescent="0.25">
      <c r="A52" t="str">
        <f>"DJANGODB_MEMORY_MAX="&amp;D15</f>
        <v>DJANGODB_MEMORY_MAX=3</v>
      </c>
    </row>
    <row r="53" spans="1:1" x14ac:dyDescent="0.25">
      <c r="A53" t="str">
        <f>"DJANGODB_MEMORY_MAX="&amp;E15</f>
        <v>DJANGODB_MEMORY_MAX=6</v>
      </c>
    </row>
    <row r="54" spans="1:1" x14ac:dyDescent="0.25">
      <c r="A54" t="str">
        <f>"VECTORDB_REPLICAS_MIN="&amp;F19</f>
        <v>VECTORDB_REPLICAS_MIN=1</v>
      </c>
    </row>
    <row r="55" spans="1:1" x14ac:dyDescent="0.25">
      <c r="A55" t="str">
        <f>"VECTORDB_REPLICAS_MAX="&amp;F21</f>
        <v>VECTORDB_REPLICAS_MAX=2</v>
      </c>
    </row>
    <row r="56" spans="1:1" x14ac:dyDescent="0.25">
      <c r="A56" t="str">
        <f>"VECTORDB_CPU_MIN="&amp;B16</f>
        <v>VECTORDB_CPU_MIN=0.5</v>
      </c>
    </row>
    <row r="57" spans="1:1" x14ac:dyDescent="0.25">
      <c r="A57" t="str">
        <f>"VECTORDB_CPU_MAX="&amp;C16</f>
        <v>VECTORDB_CPU_MAX=1</v>
      </c>
    </row>
    <row r="58" spans="1:1" x14ac:dyDescent="0.25">
      <c r="A58" t="str">
        <f>"VECTORDB_MEMORY_MAX="&amp;D16</f>
        <v>VECTORDB_MEMORY_MAX=3</v>
      </c>
    </row>
    <row r="59" spans="1:1" x14ac:dyDescent="0.25">
      <c r="A59" t="str">
        <f>"VECTORDB_MEMORY_MAX="&amp;E16</f>
        <v>VECTORDB_MEMORY_MAX=6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24FB-F203-4A88-8471-D8DDB2FC2483}">
  <dimension ref="A1:O59"/>
  <sheetViews>
    <sheetView workbookViewId="0">
      <selection activeCell="D16" sqref="D16"/>
    </sheetView>
  </sheetViews>
  <sheetFormatPr defaultRowHeight="15" x14ac:dyDescent="0.25"/>
  <cols>
    <col min="1" max="1" width="25.140625" customWidth="1"/>
    <col min="2" max="6" width="15.85546875" customWidth="1"/>
    <col min="7" max="15" width="12.85546875" customWidth="1"/>
  </cols>
  <sheetData>
    <row r="1" spans="1:7" x14ac:dyDescent="0.25">
      <c r="A1" t="s">
        <v>22</v>
      </c>
      <c r="B1" s="2">
        <v>64</v>
      </c>
    </row>
    <row r="2" spans="1:7" x14ac:dyDescent="0.25">
      <c r="B2" s="1"/>
    </row>
    <row r="3" spans="1:7" x14ac:dyDescent="0.25">
      <c r="A3" t="s">
        <v>15</v>
      </c>
      <c r="B3" s="1" t="s">
        <v>19</v>
      </c>
      <c r="G3" t="s">
        <v>46</v>
      </c>
    </row>
    <row r="4" spans="1:7" x14ac:dyDescent="0.25">
      <c r="A4" t="s">
        <v>16</v>
      </c>
      <c r="B4" s="2">
        <v>4</v>
      </c>
      <c r="G4" t="s">
        <v>47</v>
      </c>
    </row>
    <row r="5" spans="1:7" x14ac:dyDescent="0.25">
      <c r="A5" t="s">
        <v>17</v>
      </c>
      <c r="B5" s="2">
        <v>16</v>
      </c>
      <c r="G5" t="s">
        <v>48</v>
      </c>
    </row>
    <row r="6" spans="1:7" x14ac:dyDescent="0.25">
      <c r="A6" t="s">
        <v>18</v>
      </c>
      <c r="B6" s="1">
        <f>B1/B4</f>
        <v>16</v>
      </c>
      <c r="G6" t="s">
        <v>49</v>
      </c>
    </row>
    <row r="8" spans="1:7" x14ac:dyDescent="0.25">
      <c r="A8" t="s">
        <v>38</v>
      </c>
      <c r="B8">
        <v>0.5</v>
      </c>
    </row>
    <row r="9" spans="1:7" x14ac:dyDescent="0.25">
      <c r="A9" t="s">
        <v>39</v>
      </c>
      <c r="B9">
        <v>1</v>
      </c>
    </row>
    <row r="11" spans="1:7" x14ac:dyDescent="0.25">
      <c r="A11" t="s">
        <v>0</v>
      </c>
      <c r="B11" s="4" t="s">
        <v>1</v>
      </c>
      <c r="C11" s="4" t="s">
        <v>2</v>
      </c>
      <c r="D11" s="4" t="s">
        <v>3</v>
      </c>
      <c r="E11" s="4" t="s">
        <v>4</v>
      </c>
    </row>
    <row r="12" spans="1:7" x14ac:dyDescent="0.25">
      <c r="A12" t="s">
        <v>5</v>
      </c>
      <c r="B12" s="3">
        <v>1</v>
      </c>
      <c r="C12" s="3">
        <v>2</v>
      </c>
      <c r="D12" s="3">
        <v>3</v>
      </c>
      <c r="E12" s="3">
        <v>8</v>
      </c>
      <c r="G12" t="s">
        <v>33</v>
      </c>
    </row>
    <row r="13" spans="1:7" x14ac:dyDescent="0.25">
      <c r="A13" t="s">
        <v>6</v>
      </c>
      <c r="B13" s="3">
        <v>0.5</v>
      </c>
      <c r="C13" s="3">
        <v>1</v>
      </c>
      <c r="D13" s="3">
        <v>3</v>
      </c>
      <c r="E13" s="3">
        <v>4</v>
      </c>
      <c r="G13" t="s">
        <v>32</v>
      </c>
    </row>
    <row r="14" spans="1:7" x14ac:dyDescent="0.25">
      <c r="A14" t="s">
        <v>35</v>
      </c>
      <c r="B14" s="3">
        <v>0.5</v>
      </c>
      <c r="C14" s="3">
        <v>1</v>
      </c>
      <c r="D14" s="3">
        <v>1</v>
      </c>
      <c r="E14" s="3">
        <v>2</v>
      </c>
      <c r="G14" t="s">
        <v>37</v>
      </c>
    </row>
    <row r="15" spans="1:7" x14ac:dyDescent="0.25">
      <c r="A15" t="s">
        <v>7</v>
      </c>
      <c r="B15" s="3">
        <v>0.5</v>
      </c>
      <c r="C15" s="3">
        <v>1</v>
      </c>
      <c r="D15" s="3">
        <v>3</v>
      </c>
      <c r="E15" s="3">
        <v>6</v>
      </c>
      <c r="G15" t="s">
        <v>34</v>
      </c>
    </row>
    <row r="16" spans="1:7" x14ac:dyDescent="0.25">
      <c r="A16" t="s">
        <v>8</v>
      </c>
      <c r="B16" s="3">
        <v>0.5</v>
      </c>
      <c r="C16" s="3">
        <v>1</v>
      </c>
      <c r="D16" s="3">
        <v>3</v>
      </c>
      <c r="E16" s="3">
        <v>6</v>
      </c>
    </row>
    <row r="18" spans="1:15" ht="30" x14ac:dyDescent="0.25">
      <c r="A18" t="s">
        <v>9</v>
      </c>
      <c r="B18" s="4" t="s">
        <v>24</v>
      </c>
      <c r="C18" s="4" t="s">
        <v>10</v>
      </c>
      <c r="D18" s="4" t="s">
        <v>36</v>
      </c>
      <c r="E18" s="4" t="s">
        <v>20</v>
      </c>
      <c r="F18" s="4" t="s">
        <v>21</v>
      </c>
      <c r="G18" s="4" t="s">
        <v>23</v>
      </c>
      <c r="H18" s="4" t="s">
        <v>11</v>
      </c>
      <c r="I18" s="4" t="s">
        <v>40</v>
      </c>
      <c r="J18" s="4" t="s">
        <v>42</v>
      </c>
      <c r="K18" s="4" t="s">
        <v>45</v>
      </c>
      <c r="L18" s="4" t="s">
        <v>43</v>
      </c>
      <c r="M18" s="4" t="s">
        <v>41</v>
      </c>
      <c r="N18" s="4" t="s">
        <v>44</v>
      </c>
      <c r="O18" s="4" t="s">
        <v>27</v>
      </c>
    </row>
    <row r="19" spans="1:15" x14ac:dyDescent="0.25">
      <c r="A19" t="s">
        <v>12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>
        <f>B19*B$12+C19*B$13+D19*B$14+E19*B$15+F19*B$16</f>
        <v>3</v>
      </c>
      <c r="H19">
        <f>B19*D$12+C19*D$13+D19*D$14+E19*D$15+F19*D$16</f>
        <v>13</v>
      </c>
      <c r="I19">
        <f>MAX(ROUNDUP(G19/B$4,0),ROUNDUP(H19/B$5,0))</f>
        <v>1</v>
      </c>
      <c r="J19">
        <f>I19*B$4+K19</f>
        <v>4.5</v>
      </c>
      <c r="K19">
        <f>I19*B$8</f>
        <v>0.5</v>
      </c>
      <c r="L19" s="5">
        <f>J19-G19-K19</f>
        <v>1</v>
      </c>
      <c r="M19">
        <f>I19*B$5+N19</f>
        <v>17</v>
      </c>
      <c r="N19">
        <f>I19*B$9</f>
        <v>1</v>
      </c>
      <c r="O19" s="5">
        <f>M19-H19-N19</f>
        <v>3</v>
      </c>
    </row>
    <row r="20" spans="1:15" x14ac:dyDescent="0.25">
      <c r="A20" t="s">
        <v>13</v>
      </c>
      <c r="B20" s="3">
        <v>6</v>
      </c>
      <c r="C20" s="3">
        <v>6</v>
      </c>
      <c r="D20" s="3">
        <v>2</v>
      </c>
      <c r="E20" s="3">
        <v>4</v>
      </c>
      <c r="F20" s="3">
        <v>4</v>
      </c>
      <c r="G20">
        <f>B20*B$12+C20*B$13+D20*B$14+E20*B$15+F20*B$16</f>
        <v>14</v>
      </c>
      <c r="H20">
        <f>B20*D$12+C20*D$13+D20*D$14+E20*D$15+F20*D$16</f>
        <v>62</v>
      </c>
      <c r="I20">
        <f>MAX(ROUNDUP(G20/B$4,0),ROUNDUP(H20/B$5,0))</f>
        <v>4</v>
      </c>
      <c r="J20">
        <f>I20*B$4+K20</f>
        <v>18</v>
      </c>
      <c r="K20">
        <f>I20*B$8</f>
        <v>2</v>
      </c>
      <c r="L20" s="5">
        <f>J20-G20-K20</f>
        <v>2</v>
      </c>
      <c r="M20">
        <f>I20*B$5+N20</f>
        <v>68</v>
      </c>
      <c r="N20">
        <f>I20*B$9</f>
        <v>4</v>
      </c>
      <c r="O20" s="5">
        <f>M20-H20-N20</f>
        <v>2</v>
      </c>
    </row>
    <row r="21" spans="1:15" x14ac:dyDescent="0.25">
      <c r="A21" t="s">
        <v>14</v>
      </c>
      <c r="B21" s="3">
        <v>12</v>
      </c>
      <c r="C21" s="3">
        <v>12</v>
      </c>
      <c r="D21" s="3">
        <v>4</v>
      </c>
      <c r="E21" s="3">
        <v>8</v>
      </c>
      <c r="F21" s="3">
        <v>8</v>
      </c>
      <c r="G21">
        <f>B21*C$12+C21*C$13+D21*C$14+E21*C$15+F21*C$16</f>
        <v>56</v>
      </c>
      <c r="H21">
        <f>B21*E$12+C21*E$13+D21*E$14+E21*E$15+F21*E$16</f>
        <v>248</v>
      </c>
      <c r="I21">
        <f>MAX(ROUNDUP(G21/B$4,0),ROUNDUP(H21/B$5,0))</f>
        <v>16</v>
      </c>
      <c r="J21">
        <f>I21*B$4+K21</f>
        <v>72</v>
      </c>
      <c r="K21">
        <f>I21*B$8</f>
        <v>8</v>
      </c>
      <c r="L21" s="5">
        <f>J21-G21-K21</f>
        <v>8</v>
      </c>
      <c r="M21">
        <f>I21*B$5+N21</f>
        <v>272</v>
      </c>
      <c r="N21">
        <f>I21*B$9</f>
        <v>16</v>
      </c>
      <c r="O21" s="5">
        <f>M21-H21-N21</f>
        <v>8</v>
      </c>
    </row>
    <row r="23" spans="1:15" x14ac:dyDescent="0.25">
      <c r="L23" s="1" t="s">
        <v>25</v>
      </c>
      <c r="M23" s="1"/>
      <c r="O23" s="1" t="s">
        <v>25</v>
      </c>
    </row>
    <row r="24" spans="1:15" x14ac:dyDescent="0.25">
      <c r="L24" s="1" t="s">
        <v>26</v>
      </c>
      <c r="M24" s="1"/>
      <c r="O24" s="1" t="s">
        <v>26</v>
      </c>
    </row>
    <row r="25" spans="1:15" x14ac:dyDescent="0.25">
      <c r="A25" t="s">
        <v>28</v>
      </c>
      <c r="B25">
        <f>MAX(I19:I21)</f>
        <v>16</v>
      </c>
    </row>
    <row r="26" spans="1:15" x14ac:dyDescent="0.25">
      <c r="A26" t="s">
        <v>29</v>
      </c>
      <c r="B26">
        <f>B25*B4</f>
        <v>64</v>
      </c>
    </row>
    <row r="27" spans="1:15" x14ac:dyDescent="0.25">
      <c r="A27" t="s">
        <v>30</v>
      </c>
      <c r="B27" s="5">
        <f>B1-B26</f>
        <v>0</v>
      </c>
      <c r="C27" t="s">
        <v>31</v>
      </c>
    </row>
    <row r="30" spans="1:15" x14ac:dyDescent="0.25">
      <c r="A30" t="str">
        <f>"DJANGO_REPLICAS_MIN="&amp;B19</f>
        <v>DJANGO_REPLICAS_MIN=1</v>
      </c>
    </row>
    <row r="31" spans="1:15" x14ac:dyDescent="0.25">
      <c r="A31" t="str">
        <f>"DJANGO_REPLICAS_MAX="&amp;B21</f>
        <v>DJANGO_REPLICAS_MAX=12</v>
      </c>
    </row>
    <row r="32" spans="1:15" x14ac:dyDescent="0.25">
      <c r="A32" t="str">
        <f>"DJANGO_CPU_MIN="&amp;B12</f>
        <v>DJANGO_CPU_MIN=1</v>
      </c>
    </row>
    <row r="33" spans="1:1" x14ac:dyDescent="0.25">
      <c r="A33" t="str">
        <f>"DJANGO_CPU_MAX="&amp;C12</f>
        <v>DJANGO_CPU_MAX=2</v>
      </c>
    </row>
    <row r="34" spans="1:1" x14ac:dyDescent="0.25">
      <c r="A34" t="str">
        <f>"DJANGO_MEMORY_MAX="&amp;D12</f>
        <v>DJANGO_MEMORY_MAX=3</v>
      </c>
    </row>
    <row r="35" spans="1:1" x14ac:dyDescent="0.25">
      <c r="A35" t="str">
        <f>"DJANGO_MEMORY_MAX="&amp;E12</f>
        <v>DJANGO_MEMORY_MAX=8</v>
      </c>
    </row>
    <row r="36" spans="1:1" x14ac:dyDescent="0.25">
      <c r="A36" t="str">
        <f>"CELERY_REPLICAS_MIN="&amp;C19</f>
        <v>CELERY_REPLICAS_MIN=1</v>
      </c>
    </row>
    <row r="37" spans="1:1" x14ac:dyDescent="0.25">
      <c r="A37" t="str">
        <f>"CELERY_REPLICAS_MAX="&amp;C21</f>
        <v>CELERY_REPLICAS_MAX=12</v>
      </c>
    </row>
    <row r="38" spans="1:1" x14ac:dyDescent="0.25">
      <c r="A38" t="str">
        <f>"CELERY_CPU_MIN="&amp;B13</f>
        <v>CELERY_CPU_MIN=0.5</v>
      </c>
    </row>
    <row r="39" spans="1:1" x14ac:dyDescent="0.25">
      <c r="A39" t="str">
        <f>"CELERY_CPU_MAX="&amp;C13</f>
        <v>CELERY_CPU_MAX=1</v>
      </c>
    </row>
    <row r="40" spans="1:1" x14ac:dyDescent="0.25">
      <c r="A40" t="str">
        <f>"CELERY_MEMORY_MAX="&amp;D13</f>
        <v>CELERY_MEMORY_MAX=3</v>
      </c>
    </row>
    <row r="41" spans="1:1" x14ac:dyDescent="0.25">
      <c r="A41" t="str">
        <f>"CELERY_MEMORY_MAX="&amp;E13</f>
        <v>CELERY_MEMORY_MAX=4</v>
      </c>
    </row>
    <row r="42" spans="1:1" x14ac:dyDescent="0.25">
      <c r="A42" t="str">
        <f>"REDIS_REPLICAS_MIN="&amp;D19</f>
        <v>REDIS_REPLICAS_MIN=1</v>
      </c>
    </row>
    <row r="43" spans="1:1" x14ac:dyDescent="0.25">
      <c r="A43" t="str">
        <f>"REDIS_REPLICAS_MAX="&amp;D21</f>
        <v>REDIS_REPLICAS_MAX=4</v>
      </c>
    </row>
    <row r="44" spans="1:1" x14ac:dyDescent="0.25">
      <c r="A44" t="str">
        <f>"REDIS_CPU_MIN="&amp;B14</f>
        <v>REDIS_CPU_MIN=0.5</v>
      </c>
    </row>
    <row r="45" spans="1:1" x14ac:dyDescent="0.25">
      <c r="A45" t="str">
        <f>"REDIS_CPU_MAX="&amp;C14</f>
        <v>REDIS_CPU_MAX=1</v>
      </c>
    </row>
    <row r="46" spans="1:1" x14ac:dyDescent="0.25">
      <c r="A46" t="str">
        <f>"REDIS_MEMORY_MAX="&amp;D14</f>
        <v>REDIS_MEMORY_MAX=1</v>
      </c>
    </row>
    <row r="47" spans="1:1" x14ac:dyDescent="0.25">
      <c r="A47" t="str">
        <f>"REDIS_MEMORY_MAX="&amp;E14</f>
        <v>REDIS_MEMORY_MAX=2</v>
      </c>
    </row>
    <row r="48" spans="1:1" x14ac:dyDescent="0.25">
      <c r="A48" t="str">
        <f>"DJANGODB_REPLICAS_MIN="&amp;E19</f>
        <v>DJANGODB_REPLICAS_MIN=1</v>
      </c>
    </row>
    <row r="49" spans="1:1" x14ac:dyDescent="0.25">
      <c r="A49" t="str">
        <f>"DJANGODB_REPLICAS_MAX="&amp;E21</f>
        <v>DJANGODB_REPLICAS_MAX=8</v>
      </c>
    </row>
    <row r="50" spans="1:1" x14ac:dyDescent="0.25">
      <c r="A50" t="str">
        <f>"DJANGODB_CPU_MIN="&amp;B15</f>
        <v>DJANGODB_CPU_MIN=0.5</v>
      </c>
    </row>
    <row r="51" spans="1:1" x14ac:dyDescent="0.25">
      <c r="A51" t="str">
        <f>"DJANGODB_CPU_MAX="&amp;C15</f>
        <v>DJANGODB_CPU_MAX=1</v>
      </c>
    </row>
    <row r="52" spans="1:1" x14ac:dyDescent="0.25">
      <c r="A52" t="str">
        <f>"DJANGODB_MEMORY_MAX="&amp;D15</f>
        <v>DJANGODB_MEMORY_MAX=3</v>
      </c>
    </row>
    <row r="53" spans="1:1" x14ac:dyDescent="0.25">
      <c r="A53" t="str">
        <f>"DJANGODB_MEMORY_MAX="&amp;E15</f>
        <v>DJANGODB_MEMORY_MAX=6</v>
      </c>
    </row>
    <row r="54" spans="1:1" x14ac:dyDescent="0.25">
      <c r="A54" t="str">
        <f>"VECTORDB_REPLICAS_MIN="&amp;F19</f>
        <v>VECTORDB_REPLICAS_MIN=1</v>
      </c>
    </row>
    <row r="55" spans="1:1" x14ac:dyDescent="0.25">
      <c r="A55" t="str">
        <f>"VECTORDB_REPLICAS_MAX="&amp;F21</f>
        <v>VECTORDB_REPLICAS_MAX=8</v>
      </c>
    </row>
    <row r="56" spans="1:1" x14ac:dyDescent="0.25">
      <c r="A56" t="str">
        <f>"VECTORDB_CPU_MIN="&amp;B16</f>
        <v>VECTORDB_CPU_MIN=0.5</v>
      </c>
    </row>
    <row r="57" spans="1:1" x14ac:dyDescent="0.25">
      <c r="A57" t="str">
        <f>"VECTORDB_CPU_MAX="&amp;C16</f>
        <v>VECTORDB_CPU_MAX=1</v>
      </c>
    </row>
    <row r="58" spans="1:1" x14ac:dyDescent="0.25">
      <c r="A58" t="str">
        <f>"VECTORDB_MEMORY_MAX="&amp;D16</f>
        <v>VECTORDB_MEMORY_MAX=3</v>
      </c>
    </row>
    <row r="59" spans="1:1" x14ac:dyDescent="0.25">
      <c r="A59" t="str">
        <f>"VECTORDB_MEMORY_MAX="&amp;E16</f>
        <v>VECTORDB_MEMORY_MAX=6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</vt:lpstr>
      <vt:lpstr>UAT &amp; 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Annable, Jason</dc:creator>
  <cp:lastModifiedBy>Annable, Jason</cp:lastModifiedBy>
  <dcterms:created xsi:type="dcterms:W3CDTF">2024-11-15T17:04:16Z</dcterms:created>
  <dcterms:modified xsi:type="dcterms:W3CDTF">2024-11-25T15:12:47Z</dcterms:modified>
</cp:coreProperties>
</file>