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5720" windowWidth="29040" xWindow="-120" yWindow="-120"/>
  </bookViews>
  <sheets>
    <sheet name="8.22~8.28" sheetId="1" state="visible" r:id="rId1"/>
    <sheet name="8.29~9.4" sheetId="2" state="visible" r:id="rId2"/>
    <sheet name="9.5~9.11" sheetId="3" state="visible" r:id="rId3"/>
    <sheet name="9.12~9.18" sheetId="4" state="visible" r:id="rId4"/>
    <sheet name="9.19~9.25" sheetId="5" state="visible" r:id="rId5"/>
    <sheet name="9.26~10.2" sheetId="6" state="visible" r:id="rId6"/>
    <sheet name="10.3~10.9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1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6100"/>
      <sz val="11"/>
      <scheme val="minor"/>
    </font>
    <font>
      <name val="宋体"/>
      <charset val="134"/>
      <family val="3"/>
      <sz val="10"/>
    </font>
    <font>
      <name val="等线"/>
      <charset val="134"/>
      <family val="3"/>
      <color rgb="FF9C6500"/>
      <sz val="11"/>
      <scheme val="minor"/>
    </font>
    <font>
      <name val="等线"/>
      <charset val="134"/>
      <family val="3"/>
      <color rgb="FF9C0006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"/>
      <sz val="20"/>
      <scheme val="minor"/>
    </font>
    <font>
      <name val="等线"/>
      <charset val="134"/>
      <family val="3"/>
      <b val="1"/>
      <color rgb="FF9C6500"/>
      <sz val="11"/>
      <scheme val="minor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82909634693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DED7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AD2E5"/>
      </left>
      <right style="thin">
        <color rgb="FFCAD2E5"/>
      </right>
      <top style="thin">
        <color rgb="FFCAD2E5"/>
      </top>
      <bottom style="thin">
        <color rgb="FFCAD2E5"/>
      </bottom>
      <diagonal/>
    </border>
    <border>
      <left/>
      <right style="thin">
        <color rgb="FFCAD2E5"/>
      </right>
      <top/>
      <bottom/>
      <diagonal/>
    </border>
    <border>
      <left/>
      <right style="thin">
        <color rgb="FFCAD2E5"/>
      </right>
      <top/>
      <bottom style="thin">
        <color rgb="FFCAD2E5"/>
      </bottom>
      <diagonal/>
    </border>
    <border>
      <left/>
      <right/>
      <top/>
      <bottom style="thin">
        <color rgb="FFCAD2E5"/>
      </bottom>
      <diagonal/>
    </border>
    <border>
      <left style="thin">
        <color rgb="FFCAD2E5"/>
      </left>
      <right/>
      <top/>
      <bottom style="thin">
        <color rgb="FFCAD2E5"/>
      </bottom>
      <diagonal/>
    </border>
    <border>
      <left style="thin">
        <color rgb="FFCAD2E5"/>
      </left>
      <right style="thin">
        <color rgb="FFCAD2E5"/>
      </right>
      <top/>
      <bottom style="thin">
        <color rgb="FFCAD2E5"/>
      </bottom>
      <diagonal/>
    </border>
    <border>
      <left style="thin">
        <color rgb="FFCAD2E5"/>
      </left>
      <right/>
      <top style="thin">
        <color rgb="FFCAD2E5"/>
      </top>
      <bottom style="thin">
        <color rgb="FFCAD2E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applyAlignment="1" borderId="0" fillId="0" fontId="0" numFmtId="0">
      <alignment vertical="center"/>
    </xf>
    <xf applyAlignment="1" borderId="0" fillId="0" fontId="2" numFmtId="0">
      <alignment vertical="center"/>
    </xf>
    <xf applyAlignment="1" borderId="0" fillId="2" fontId="4" numFmtId="0">
      <alignment vertical="center"/>
    </xf>
    <xf applyAlignment="1" borderId="0" fillId="3" fontId="6" numFmtId="0">
      <alignment vertical="center"/>
    </xf>
    <xf applyAlignment="1" borderId="0" fillId="4" fontId="7" numFmtId="0">
      <alignment vertical="center"/>
    </xf>
    <xf applyAlignment="1" borderId="0" fillId="0" fontId="8" numFmtId="0">
      <alignment vertical="center"/>
    </xf>
    <xf applyAlignment="1" borderId="0" fillId="0" fontId="2" numFmtId="9">
      <alignment vertical="center"/>
    </xf>
  </cellStyleXfs>
  <cellXfs count="65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1">
      <alignment vertical="center"/>
    </xf>
    <xf borderId="0" fillId="0" fontId="2" numFmtId="0" pivotButton="0" quotePrefix="0" xfId="1"/>
    <xf applyAlignment="1" borderId="0" fillId="0" fontId="3" numFmtId="0" pivotButton="0" quotePrefix="0" xfId="1">
      <alignment vertical="center"/>
    </xf>
    <xf applyAlignment="1" borderId="0" fillId="2" fontId="4" numFmtId="0" pivotButton="0" quotePrefix="0" xfId="2">
      <alignment vertical="center"/>
    </xf>
    <xf borderId="0" fillId="2" fontId="4" numFmtId="0" pivotButton="0" quotePrefix="0" xfId="2"/>
    <xf borderId="0" fillId="0" fontId="3" numFmtId="0" pivotButton="0" quotePrefix="0" xfId="1"/>
    <xf borderId="0" fillId="0" fontId="5" numFmtId="0" pivotButton="0" quotePrefix="0" xfId="1"/>
    <xf borderId="0" fillId="3" fontId="6" numFmtId="0" pivotButton="0" quotePrefix="0" xfId="3"/>
    <xf borderId="0" fillId="4" fontId="7" numFmtId="0" pivotButton="0" quotePrefix="0" xfId="4"/>
    <xf borderId="0" fillId="0" fontId="8" numFmtId="0" pivotButton="0" quotePrefix="0" xfId="5"/>
    <xf applyAlignment="1" borderId="0" fillId="3" fontId="6" numFmtId="0" pivotButton="0" quotePrefix="0" xfId="3">
      <alignment vertical="center"/>
    </xf>
    <xf applyAlignment="1" borderId="0" fillId="5" fontId="9" numFmtId="0" pivotButton="0" quotePrefix="0" xfId="1">
      <alignment vertical="center"/>
    </xf>
    <xf applyAlignment="1" borderId="0" fillId="0" fontId="3" numFmtId="164" pivotButton="0" quotePrefix="0" xfId="1">
      <alignment vertical="center"/>
    </xf>
    <xf borderId="1" fillId="0" fontId="3" numFmtId="0" pivotButton="0" quotePrefix="0" xfId="1"/>
    <xf borderId="0" fillId="6" fontId="3" numFmtId="0" pivotButton="0" quotePrefix="0" xfId="1"/>
    <xf borderId="1" fillId="6" fontId="3" numFmtId="0" pivotButton="0" quotePrefix="0" xfId="1"/>
    <xf applyAlignment="1" borderId="0" fillId="6" fontId="2" numFmtId="0" pivotButton="0" quotePrefix="0" xfId="1">
      <alignment vertical="center"/>
    </xf>
    <xf applyAlignment="1" borderId="0" fillId="7" fontId="3" numFmtId="0" pivotButton="0" quotePrefix="0" xfId="1">
      <alignment vertical="center"/>
    </xf>
    <xf applyAlignment="1" borderId="0" fillId="6" fontId="3" numFmtId="0" pivotButton="0" quotePrefix="0" xfId="1">
      <alignment vertical="center"/>
    </xf>
    <xf applyAlignment="1" borderId="2" fillId="8" fontId="3" numFmtId="164" pivotButton="0" quotePrefix="0" xfId="1">
      <alignment vertical="center"/>
    </xf>
    <xf applyAlignment="1" borderId="2" fillId="8" fontId="3" numFmtId="0" pivotButton="0" quotePrefix="0" xfId="1">
      <alignment vertical="center"/>
    </xf>
    <xf borderId="2" fillId="8" fontId="3" numFmtId="0" pivotButton="0" quotePrefix="0" xfId="1"/>
    <xf borderId="2" fillId="6" fontId="3" numFmtId="0" pivotButton="0" quotePrefix="0" xfId="1"/>
    <xf applyAlignment="1" borderId="2" fillId="6" fontId="3" numFmtId="0" pivotButton="0" quotePrefix="0" xfId="1">
      <alignment vertical="center"/>
    </xf>
    <xf borderId="0" fillId="3" fontId="10" numFmtId="0" pivotButton="0" quotePrefix="0" xfId="3"/>
    <xf applyAlignment="1" borderId="2" fillId="0" fontId="3" numFmtId="164" pivotButton="0" quotePrefix="0" xfId="1">
      <alignment vertical="center"/>
    </xf>
    <xf applyAlignment="1" borderId="2" fillId="0" fontId="3" numFmtId="0" pivotButton="0" quotePrefix="0" xfId="1">
      <alignment vertical="center"/>
    </xf>
    <xf applyAlignment="1" borderId="0" fillId="0" fontId="2" numFmtId="9" pivotButton="0" quotePrefix="0" xfId="6">
      <alignment vertical="center"/>
    </xf>
    <xf borderId="0" fillId="7" fontId="3" numFmtId="0" pivotButton="0" quotePrefix="0" xfId="1"/>
    <xf borderId="0" fillId="6" fontId="11" numFmtId="0" pivotButton="0" quotePrefix="0" xfId="1"/>
    <xf applyAlignment="1" borderId="3" fillId="0" fontId="3" numFmtId="0" pivotButton="0" quotePrefix="0" xfId="1">
      <alignment vertical="center"/>
    </xf>
    <xf applyAlignment="1" borderId="4" fillId="0" fontId="3" numFmtId="0" pivotButton="0" quotePrefix="0" xfId="1">
      <alignment vertical="center"/>
    </xf>
    <xf applyAlignment="1" borderId="5" fillId="7" fontId="3" numFmtId="0" pivotButton="0" quotePrefix="0" xfId="1">
      <alignment vertical="center"/>
    </xf>
    <xf borderId="5" fillId="7" fontId="3" numFmtId="0" pivotButton="0" quotePrefix="0" xfId="1"/>
    <xf borderId="5" fillId="0" fontId="3" numFmtId="0" pivotButton="0" quotePrefix="0" xfId="1"/>
    <xf borderId="5" fillId="6" fontId="3" numFmtId="0" pivotButton="0" quotePrefix="0" xfId="1"/>
    <xf applyAlignment="1" borderId="5" fillId="6" fontId="3" numFmtId="0" pivotButton="0" quotePrefix="0" xfId="1">
      <alignment vertical="center"/>
    </xf>
    <xf borderId="6" fillId="6" fontId="3" numFmtId="0" pivotButton="0" quotePrefix="0" xfId="1"/>
    <xf applyAlignment="1" borderId="4" fillId="8" fontId="3" numFmtId="164" pivotButton="0" quotePrefix="0" xfId="1">
      <alignment vertical="center"/>
    </xf>
    <xf applyAlignment="1" borderId="4" fillId="8" fontId="3" numFmtId="0" pivotButton="0" quotePrefix="0" xfId="1">
      <alignment vertical="center"/>
    </xf>
    <xf applyAlignment="1" borderId="7" fillId="8" fontId="3" numFmtId="0" pivotButton="0" quotePrefix="0" xfId="1">
      <alignment vertical="center"/>
    </xf>
    <xf borderId="6" fillId="8" fontId="3" numFmtId="0" pivotButton="0" quotePrefix="0" xfId="1"/>
    <xf borderId="5" fillId="8" fontId="3" numFmtId="0" pivotButton="0" quotePrefix="0" xfId="1"/>
    <xf borderId="7" fillId="8" fontId="3" numFmtId="0" pivotButton="0" quotePrefix="0" xfId="1"/>
    <xf borderId="8" fillId="8" fontId="3" numFmtId="0" pivotButton="0" quotePrefix="0" xfId="1"/>
    <xf borderId="0" fillId="9" fontId="3" numFmtId="0" pivotButton="0" quotePrefix="0" xfId="1"/>
    <xf borderId="1" fillId="9" fontId="3" numFmtId="0" pivotButton="0" quotePrefix="0" xfId="1"/>
    <xf applyAlignment="1" borderId="0" fillId="0" fontId="3" numFmtId="0" pivotButton="0" quotePrefix="0" xfId="6">
      <alignment vertical="center"/>
    </xf>
    <xf applyAlignment="1" borderId="9" fillId="4" fontId="7" numFmtId="0" pivotButton="0" quotePrefix="0" xfId="4">
      <alignment horizontal="center"/>
    </xf>
    <xf applyAlignment="1" borderId="7" fillId="8" fontId="2" numFmtId="0" pivotButton="0" quotePrefix="0" xfId="1">
      <alignment vertical="center"/>
    </xf>
    <xf borderId="5" fillId="0" fontId="2" numFmtId="0" pivotButton="0" quotePrefix="0" xfId="1"/>
    <xf applyAlignment="1" borderId="2" fillId="0" fontId="2" numFmtId="0" pivotButton="0" quotePrefix="0" xfId="1">
      <alignment vertical="center"/>
    </xf>
    <xf applyAlignment="1" borderId="2" fillId="8" fontId="2" numFmtId="0" pivotButton="0" quotePrefix="0" xfId="1">
      <alignment vertical="center"/>
    </xf>
    <xf borderId="0" fillId="8" fontId="3" numFmtId="0" pivotButton="0" quotePrefix="0" xfId="1"/>
    <xf applyAlignment="1" borderId="0" fillId="8" fontId="3" numFmtId="0" pivotButton="0" quotePrefix="0" xfId="1">
      <alignment vertical="center"/>
    </xf>
    <xf applyAlignment="1" borderId="0" fillId="8" fontId="3" numFmtId="164" pivotButton="0" quotePrefix="0" xfId="1">
      <alignment vertical="center"/>
    </xf>
    <xf applyAlignment="1" borderId="0" fillId="6" fontId="0" numFmtId="0" pivotButton="0" quotePrefix="0" xfId="0">
      <alignment vertical="center"/>
    </xf>
    <xf borderId="0" fillId="0" fontId="3" numFmtId="0" pivotButton="0" quotePrefix="0" xfId="5"/>
    <xf borderId="0" fillId="0" fontId="0" numFmtId="0" pivotButton="0" quotePrefix="0" xfId="0"/>
    <xf applyAlignment="1" borderId="0" fillId="0" fontId="3" numFmtId="164" pivotButton="0" quotePrefix="0" xfId="1">
      <alignment vertical="center"/>
    </xf>
    <xf applyAlignment="1" borderId="4" fillId="8" fontId="3" numFmtId="164" pivotButton="0" quotePrefix="0" xfId="1">
      <alignment vertical="center"/>
    </xf>
    <xf applyAlignment="1" borderId="2" fillId="0" fontId="3" numFmtId="164" pivotButton="0" quotePrefix="0" xfId="1">
      <alignment vertical="center"/>
    </xf>
    <xf applyAlignment="1" borderId="2" fillId="8" fontId="3" numFmtId="164" pivotButton="0" quotePrefix="0" xfId="1">
      <alignment vertical="center"/>
    </xf>
    <xf applyAlignment="1" borderId="0" fillId="8" fontId="3" numFmtId="164" pivotButton="0" quotePrefix="0" xfId="1">
      <alignment vertical="center"/>
    </xf>
  </cellXfs>
  <cellStyles count="7">
    <cellStyle builtinId="0" name="常规" xfId="0"/>
    <cellStyle name="常规 2" xfId="1"/>
    <cellStyle name="好 2" xfId="2"/>
    <cellStyle name="适中 2" xfId="3"/>
    <cellStyle name="差 2" xfId="4"/>
    <cellStyle name="警告文本 2" xfId="5"/>
    <cellStyle name="百分比 2" xfId="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3"/>
  <sheetViews>
    <sheetView topLeftCell="A43" workbookViewId="0" zoomScaleNormal="100">
      <selection activeCell="H54" sqref="H54"/>
    </sheetView>
  </sheetViews>
  <sheetFormatPr baseColWidth="8" defaultColWidth="9" defaultRowHeight="15.75"/>
  <cols>
    <col customWidth="1" max="1" min="1" style="2" width="27"/>
    <col customWidth="1" max="2" min="2" style="2" width="11.75"/>
    <col customWidth="1" max="3" min="3" style="1" width="10.875"/>
    <col customWidth="1" max="6" min="4" style="1" width="9"/>
    <col customWidth="1" max="7" min="7" style="2" width="11.125"/>
    <col customWidth="1" max="9" min="8" style="1" width="9"/>
    <col customWidth="1" max="16384" min="10" style="1" width="9"/>
  </cols>
  <sheetData>
    <row r="1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</row>
    <row r="2">
      <c r="A2" s="6" t="inlineStr">
        <is>
          <t>m记 快闪福利入口</t>
        </is>
      </c>
      <c r="B2" s="6" t="n">
        <v>352</v>
      </c>
      <c r="C2" s="6" t="n">
        <v>21</v>
      </c>
      <c r="D2" s="6" t="n">
        <v>20</v>
      </c>
      <c r="E2" s="6" t="n">
        <v>2.27</v>
      </c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</row>
    <row r="3">
      <c r="A3" s="6" t="inlineStr">
        <is>
          <t>麦当劳宅配</t>
        </is>
      </c>
      <c r="B3" s="6" t="n">
        <v>9514</v>
      </c>
      <c r="C3" s="6" t="n">
        <v>472</v>
      </c>
      <c r="D3" s="6" t="n">
        <v>369</v>
      </c>
      <c r="E3" s="6" t="n">
        <v>59.43</v>
      </c>
      <c r="F3" s="3" t="n"/>
      <c r="G3" s="3" t="n"/>
      <c r="H3" s="3" t="n"/>
      <c r="I3" s="6" t="n"/>
      <c r="J3" s="6" t="n"/>
      <c r="K3" s="3" t="n"/>
      <c r="L3" s="3" t="n"/>
      <c r="M3" s="3" t="n"/>
      <c r="N3" s="3" t="n"/>
      <c r="O3" s="60" t="n"/>
    </row>
    <row r="4">
      <c r="A4" s="6" t="inlineStr">
        <is>
          <t>麦当劳宅配(t1~t5)</t>
        </is>
      </c>
      <c r="B4" s="6" t="n">
        <v>1133.7</v>
      </c>
      <c r="C4" s="6" t="n">
        <v>53</v>
      </c>
      <c r="D4" s="6" t="n">
        <v>38</v>
      </c>
      <c r="E4" s="6" t="n">
        <v>7.14</v>
      </c>
      <c r="F4" s="47">
        <f>B3+B4+B2</f>
        <v/>
      </c>
      <c r="G4" s="48" t="n">
        <v>9622.15</v>
      </c>
      <c r="H4" s="47">
        <f>F4-G4</f>
        <v/>
      </c>
      <c r="I4" s="46" t="n">
        <v>63.2</v>
      </c>
      <c r="J4" s="46" t="n"/>
      <c r="K4" s="3" t="n"/>
      <c r="L4" s="3" t="n"/>
      <c r="M4" s="3" t="n"/>
      <c r="N4" s="3">
        <f>(D3+D4)/20</f>
        <v/>
      </c>
      <c r="O4" s="60">
        <f>H4/F4</f>
        <v/>
      </c>
    </row>
    <row r="5">
      <c r="A5" s="6" t="inlineStr">
        <is>
          <t>嘉记深井烧鹅（T10~T12)</t>
        </is>
      </c>
      <c r="B5" s="6" t="n">
        <v>900.6</v>
      </c>
      <c r="C5" s="6" t="n">
        <v>51</v>
      </c>
      <c r="D5" s="6" t="n">
        <v>50</v>
      </c>
      <c r="E5" s="6" t="n">
        <v>5.89</v>
      </c>
      <c r="F5" s="3" t="n"/>
      <c r="G5" s="3" t="n"/>
      <c r="H5" s="3" t="n"/>
      <c r="I5" s="14" t="n"/>
      <c r="J5" s="6" t="n"/>
      <c r="K5" s="3" t="n"/>
      <c r="L5" s="3" t="n"/>
      <c r="M5" s="3" t="n"/>
      <c r="N5" s="3" t="n"/>
      <c r="O5" s="60" t="n"/>
    </row>
    <row r="6">
      <c r="A6" s="6" t="inlineStr">
        <is>
          <t>嘉记深井烧鹅（T1~T5)</t>
        </is>
      </c>
      <c r="B6" s="6" t="n">
        <v>388.7</v>
      </c>
      <c r="C6" s="6" t="n">
        <v>21</v>
      </c>
      <c r="D6" s="6" t="n">
        <v>21</v>
      </c>
      <c r="E6" s="6" t="n">
        <v>2.53</v>
      </c>
      <c r="F6" s="14">
        <f>B6+B5</f>
        <v/>
      </c>
      <c r="G6" s="6">
        <f>(F6-I6)*0.85</f>
        <v/>
      </c>
      <c r="H6" s="6">
        <f>F6*0.15</f>
        <v/>
      </c>
      <c r="I6" s="6" t="n">
        <v>16.6</v>
      </c>
      <c r="J6" s="6" t="n"/>
      <c r="K6" s="3" t="n"/>
      <c r="L6" s="3" t="n"/>
      <c r="M6" s="3" t="n"/>
      <c r="N6" s="3">
        <f>(C5+C6)/20</f>
        <v/>
      </c>
      <c r="O6" s="60">
        <f>H6/F6</f>
        <v/>
      </c>
    </row>
    <row r="7">
      <c r="A7" s="6" t="inlineStr">
        <is>
          <t>爆正屋寿司店（T1~5）</t>
        </is>
      </c>
      <c r="B7" s="6" t="n">
        <v>1548</v>
      </c>
      <c r="C7" s="6" t="n">
        <v>41</v>
      </c>
      <c r="D7" s="6" t="n">
        <v>44</v>
      </c>
      <c r="E7" s="6" t="n">
        <v>9.359999999999999</v>
      </c>
      <c r="F7" s="3" t="n"/>
      <c r="G7" s="6" t="inlineStr">
        <is>
          <t xml:space="preserve"> </t>
        </is>
      </c>
      <c r="H7" s="6" t="n"/>
      <c r="I7" s="6" t="n"/>
      <c r="J7" s="6" t="n"/>
      <c r="K7" s="3" t="n"/>
      <c r="L7" s="3" t="n"/>
      <c r="M7" s="3" t="n"/>
      <c r="N7" s="3" t="n"/>
      <c r="O7" s="60" t="n"/>
    </row>
    <row r="8">
      <c r="A8" s="6" t="inlineStr">
        <is>
          <t>爆正屋寿司店（T10~12）</t>
        </is>
      </c>
      <c r="B8" s="6" t="n">
        <v>728</v>
      </c>
      <c r="C8" s="6" t="n">
        <v>26</v>
      </c>
      <c r="D8" s="6" t="n">
        <v>26</v>
      </c>
      <c r="E8" s="6" t="n">
        <v>4.55</v>
      </c>
      <c r="F8" s="14">
        <f>B8+B7</f>
        <v/>
      </c>
      <c r="G8" s="6">
        <f>(F8-I8)*0.85</f>
        <v/>
      </c>
      <c r="H8" s="6">
        <f>F8*0.15</f>
        <v/>
      </c>
      <c r="I8" s="3" t="n">
        <v>34</v>
      </c>
      <c r="J8" s="3" t="n"/>
      <c r="K8" s="3" t="inlineStr">
        <is>
          <t>已结算</t>
        </is>
      </c>
      <c r="L8" s="3" t="n"/>
      <c r="M8" s="3" t="n"/>
      <c r="N8" s="3">
        <f>(C7+C8)/20</f>
        <v/>
      </c>
      <c r="O8" s="60">
        <f>H8/F8</f>
        <v/>
      </c>
    </row>
    <row r="9">
      <c r="A9" s="6" t="inlineStr">
        <is>
          <t>阿福</t>
        </is>
      </c>
      <c r="B9" s="6" t="n"/>
      <c r="C9" s="6" t="n"/>
      <c r="D9" s="6" t="n"/>
      <c r="E9" s="6" t="n"/>
      <c r="F9" s="3" t="n"/>
      <c r="G9" s="6" t="inlineStr">
        <is>
          <t xml:space="preserve"> </t>
        </is>
      </c>
      <c r="H9" s="6" t="n"/>
      <c r="I9" s="3" t="n"/>
      <c r="J9" s="3" t="n"/>
      <c r="K9" s="6" t="n"/>
      <c r="L9" s="3" t="n"/>
      <c r="M9" s="3" t="n"/>
      <c r="N9" s="3" t="n"/>
      <c r="O9" s="60" t="n"/>
    </row>
    <row r="10">
      <c r="A10" s="6" t="n"/>
      <c r="B10" s="6" t="n"/>
      <c r="C10" s="6" t="n"/>
      <c r="D10" s="6" t="n"/>
      <c r="E10" s="6" t="n"/>
      <c r="F10" s="14">
        <f>B10+B9</f>
        <v/>
      </c>
      <c r="G10" s="6">
        <f>(F10-I10)*0.85</f>
        <v/>
      </c>
      <c r="H10" s="6">
        <f>F10*0.15</f>
        <v/>
      </c>
      <c r="I10" s="3" t="n"/>
      <c r="J10" s="3" t="n"/>
      <c r="K10" s="3" t="n"/>
      <c r="L10" s="3" t="n"/>
      <c r="M10" s="3" t="n"/>
      <c r="N10" s="3">
        <f>(C9+C10)/20</f>
        <v/>
      </c>
      <c r="O10" s="60">
        <f>H10/F10</f>
        <v/>
      </c>
    </row>
    <row r="11">
      <c r="A11" s="6" t="inlineStr">
        <is>
          <t>长希韩味</t>
        </is>
      </c>
      <c r="B11" s="6" t="n">
        <v>765</v>
      </c>
      <c r="C11" s="6" t="n">
        <v>43</v>
      </c>
      <c r="D11" s="6" t="n">
        <v>40</v>
      </c>
      <c r="E11" s="6" t="n">
        <v>5.03</v>
      </c>
      <c r="F11" s="14">
        <f>B11</f>
        <v/>
      </c>
      <c r="G11" s="6">
        <f>(F11-I11)*0.85</f>
        <v/>
      </c>
      <c r="H11" s="6">
        <f>F11*0.15</f>
        <v/>
      </c>
      <c r="I11" s="3" t="n"/>
      <c r="J11" s="3" t="n"/>
      <c r="K11" s="3" t="inlineStr">
        <is>
          <t>已结算</t>
        </is>
      </c>
      <c r="L11" s="3" t="n"/>
      <c r="M11" s="3" t="n"/>
      <c r="N11" s="3">
        <f>C11/20</f>
        <v/>
      </c>
      <c r="O11" s="60">
        <f>H11/F11</f>
        <v/>
      </c>
    </row>
    <row r="12">
      <c r="A12" s="6" t="inlineStr">
        <is>
          <t>老潼关肉夹馍</t>
        </is>
      </c>
      <c r="B12" s="6" t="n">
        <v>371</v>
      </c>
      <c r="C12" s="6" t="n">
        <v>19</v>
      </c>
      <c r="D12" s="6" t="n">
        <v>16</v>
      </c>
      <c r="E12" s="6" t="n">
        <v>2.35</v>
      </c>
      <c r="F12" s="14">
        <f>B12</f>
        <v/>
      </c>
      <c r="G12" s="6">
        <f>(F12-I12)*0.85</f>
        <v/>
      </c>
      <c r="H12" s="6">
        <f>F12*0.15</f>
        <v/>
      </c>
      <c r="I12" s="3" t="n"/>
      <c r="J12" s="3" t="n"/>
      <c r="K12" s="3" t="inlineStr">
        <is>
          <t>已结算</t>
        </is>
      </c>
      <c r="L12" s="3" t="n"/>
      <c r="M12" s="3" t="n"/>
      <c r="N12" s="3">
        <f>(C12)/20</f>
        <v/>
      </c>
      <c r="O12" s="60">
        <f>H12/F12</f>
        <v/>
      </c>
    </row>
    <row r="13">
      <c r="A13" s="6" t="inlineStr">
        <is>
          <t>至尊比萨（T1~5）</t>
        </is>
      </c>
      <c r="B13" s="6" t="n">
        <v>399.2</v>
      </c>
      <c r="C13" s="6" t="n">
        <v>17</v>
      </c>
      <c r="D13" s="6" t="n">
        <v>14</v>
      </c>
      <c r="E13" s="6" t="n">
        <v>2.6</v>
      </c>
      <c r="F13" s="3" t="n"/>
      <c r="G13" s="6" t="inlineStr">
        <is>
          <t xml:space="preserve"> </t>
        </is>
      </c>
      <c r="H13" s="6" t="n"/>
      <c r="I13" s="6" t="n"/>
      <c r="J13" s="6" t="n"/>
      <c r="K13" s="3" t="n"/>
      <c r="L13" s="3" t="n"/>
      <c r="M13" s="3" t="n"/>
      <c r="N13" s="3" t="n"/>
      <c r="O13" s="60" t="n"/>
    </row>
    <row r="14">
      <c r="A14" s="6" t="inlineStr">
        <is>
          <t>至尊比萨（T10~12）</t>
        </is>
      </c>
      <c r="B14" s="6" t="n">
        <v>346</v>
      </c>
      <c r="C14" s="6" t="n">
        <v>11</v>
      </c>
      <c r="D14" s="6" t="n">
        <v>11</v>
      </c>
      <c r="E14" s="6" t="n">
        <v>2.21</v>
      </c>
      <c r="F14" s="14">
        <f>B14+B13</f>
        <v/>
      </c>
      <c r="G14" s="6">
        <f>(F14-I14)*0.85</f>
        <v/>
      </c>
      <c r="H14" s="6">
        <f>F14*0.15</f>
        <v/>
      </c>
      <c r="I14" s="6" t="n"/>
      <c r="J14" s="6" t="n"/>
      <c r="K14" s="3" t="n"/>
      <c r="L14" s="3" t="n"/>
      <c r="M14" s="3" t="n"/>
      <c r="N14" s="3">
        <f>(C13+C14)/20</f>
        <v/>
      </c>
      <c r="O14" s="60">
        <f>H14/F14</f>
        <v/>
      </c>
    </row>
    <row r="15">
      <c r="A15" s="6" t="inlineStr">
        <is>
          <t>人间烟火烧烤</t>
        </is>
      </c>
      <c r="B15" s="6" t="n">
        <v>817.3</v>
      </c>
      <c r="C15" s="6" t="n">
        <v>28.5</v>
      </c>
      <c r="D15" s="6" t="n">
        <v>19</v>
      </c>
      <c r="E15" s="6" t="n">
        <v>5.05</v>
      </c>
      <c r="F15" s="14">
        <f>B15</f>
        <v/>
      </c>
      <c r="G15" s="6">
        <f>(F15-I15)*0.85</f>
        <v/>
      </c>
      <c r="H15" s="6">
        <f>F15*0.15</f>
        <v/>
      </c>
      <c r="I15" s="6" t="n"/>
      <c r="J15" s="6" t="n"/>
      <c r="K15" s="6" t="inlineStr">
        <is>
          <t>已结算</t>
        </is>
      </c>
      <c r="L15" s="3" t="n"/>
      <c r="M15" s="3" t="n"/>
      <c r="N15" s="3">
        <f>C15/20</f>
        <v/>
      </c>
      <c r="O15" s="60">
        <f>H15/F15</f>
        <v/>
      </c>
    </row>
    <row r="16">
      <c r="A16" s="6" t="inlineStr">
        <is>
          <t>三全德 北京烤鸭</t>
        </is>
      </c>
      <c r="B16" s="6" t="n">
        <v>2359</v>
      </c>
      <c r="C16" s="6" t="n">
        <v>71</v>
      </c>
      <c r="D16" s="6" t="n">
        <v>71</v>
      </c>
      <c r="E16" s="6" t="n">
        <v>14.68</v>
      </c>
      <c r="F16" s="14">
        <f>B16</f>
        <v/>
      </c>
      <c r="G16" s="6">
        <f>(F16-L16)*0.85</f>
        <v/>
      </c>
      <c r="H16" s="6">
        <f>F16*0.15</f>
        <v/>
      </c>
      <c r="I16" s="3" t="n">
        <v>59.2</v>
      </c>
      <c r="J16" s="3" t="n"/>
      <c r="K16" s="6" t="inlineStr">
        <is>
          <t>已结算</t>
        </is>
      </c>
      <c r="L16" s="3" t="n"/>
      <c r="M16" s="3" t="n"/>
      <c r="N16" s="3">
        <f>C16/20</f>
        <v/>
      </c>
      <c r="O16" s="60">
        <f>H16/F16</f>
        <v/>
      </c>
    </row>
    <row r="17">
      <c r="A17" s="6" t="inlineStr">
        <is>
          <t>五谷渔粉</t>
        </is>
      </c>
      <c r="B17" s="6" t="n">
        <v>180</v>
      </c>
      <c r="C17" s="6" t="n">
        <v>11</v>
      </c>
      <c r="D17" s="6" t="n">
        <v>11</v>
      </c>
      <c r="E17" s="6" t="n">
        <v>1.14</v>
      </c>
      <c r="F17" s="14">
        <f>B17</f>
        <v/>
      </c>
      <c r="G17" s="6">
        <f>(F17-I17)*0.85</f>
        <v/>
      </c>
      <c r="H17" s="6">
        <f>F17*0.15</f>
        <v/>
      </c>
      <c r="I17" s="6" t="n"/>
      <c r="J17" s="6" t="n"/>
      <c r="K17" s="3" t="inlineStr">
        <is>
          <t>已结算</t>
        </is>
      </c>
      <c r="L17" s="3" t="n"/>
      <c r="M17" s="3" t="n"/>
      <c r="N17" s="3">
        <f>(C17)/20</f>
        <v/>
      </c>
      <c r="O17" s="60">
        <f>H17/F17</f>
        <v/>
      </c>
    </row>
    <row r="18">
      <c r="A18" s="6" t="inlineStr">
        <is>
          <t>首尔韩式炸鸡</t>
        </is>
      </c>
      <c r="B18" s="6" t="n">
        <v>148.6</v>
      </c>
      <c r="C18" s="6" t="n">
        <v>7</v>
      </c>
      <c r="D18" s="6" t="n">
        <v>5</v>
      </c>
      <c r="E18" s="6" t="n">
        <v>0.9399999999999999</v>
      </c>
      <c r="F18" s="14">
        <f>B18</f>
        <v/>
      </c>
      <c r="G18" s="6">
        <f>(F18-I18)*0.85</f>
        <v/>
      </c>
      <c r="H18" s="6">
        <f>F18*0.15</f>
        <v/>
      </c>
      <c r="J18" s="6" t="n"/>
      <c r="K18" s="3" t="n"/>
      <c r="L18" s="3" t="n"/>
      <c r="M18" s="3" t="n"/>
      <c r="N18" s="3">
        <f>(C18)/20</f>
        <v/>
      </c>
      <c r="O18" s="60">
        <f>H18/F18</f>
        <v/>
      </c>
    </row>
    <row r="19">
      <c r="A19" s="6" t="inlineStr">
        <is>
          <t>荔园窑鸡</t>
        </is>
      </c>
      <c r="B19" s="6" t="n">
        <v>5287.72</v>
      </c>
      <c r="C19" s="6" t="n">
        <v>147</v>
      </c>
      <c r="D19" s="6" t="n">
        <v>134</v>
      </c>
      <c r="E19" s="6" t="n">
        <v>32.66</v>
      </c>
      <c r="F19" s="14">
        <f>B19</f>
        <v/>
      </c>
      <c r="G19" s="6">
        <f>(F19-I19)*0.85</f>
        <v/>
      </c>
      <c r="H19" s="6">
        <f>F19*0.15</f>
        <v/>
      </c>
      <c r="I19" s="6" t="n"/>
      <c r="J19" s="6" t="n"/>
      <c r="K19" s="6" t="inlineStr">
        <is>
          <t>已结算</t>
        </is>
      </c>
      <c r="L19" s="6" t="n"/>
      <c r="M19" s="6" t="n"/>
      <c r="N19" s="3">
        <f>C19/20</f>
        <v/>
      </c>
      <c r="O19" s="60">
        <f>(H19+M19)/F19</f>
        <v/>
      </c>
    </row>
    <row r="20">
      <c r="A20" s="6" t="inlineStr">
        <is>
          <t>花记柳州螺蛳粉</t>
        </is>
      </c>
      <c r="B20" s="1" t="n">
        <v>82.40000000000001</v>
      </c>
      <c r="C20" s="1" t="n">
        <v>6</v>
      </c>
      <c r="D20" s="1" t="n">
        <v>6</v>
      </c>
      <c r="E20" s="1" t="n">
        <v>0.52</v>
      </c>
      <c r="F20" s="14">
        <f>B20</f>
        <v/>
      </c>
      <c r="G20" s="6">
        <f>(F20-I20)*0.85</f>
        <v/>
      </c>
      <c r="H20" s="6">
        <f>F20*0.15</f>
        <v/>
      </c>
      <c r="I20" s="6" t="n"/>
      <c r="J20" s="6" t="n"/>
      <c r="K20" s="3" t="n"/>
      <c r="L20" s="3" t="n"/>
      <c r="M20" s="3" t="n"/>
      <c r="N20" s="3">
        <f>(C20)/20</f>
        <v/>
      </c>
      <c r="O20" s="60">
        <f>H20/F20</f>
        <v/>
      </c>
    </row>
    <row r="21">
      <c r="A21" s="6" t="inlineStr">
        <is>
          <t>花小小新疆炒米粉</t>
        </is>
      </c>
      <c r="B21" s="6" t="n">
        <v>4526.4</v>
      </c>
      <c r="C21" s="6" t="n">
        <v>216</v>
      </c>
      <c r="D21" s="6" t="n">
        <v>206</v>
      </c>
      <c r="E21" s="6" t="n">
        <v>30.79</v>
      </c>
      <c r="F21" s="3">
        <f>B21</f>
        <v/>
      </c>
      <c r="G21" s="6">
        <f>(F21-I21)*0.85</f>
        <v/>
      </c>
      <c r="H21" s="6">
        <f>F21*0.15</f>
        <v/>
      </c>
      <c r="I21" s="3" t="n">
        <v>45.8</v>
      </c>
      <c r="J21" s="3" t="n"/>
      <c r="K21" s="3" t="inlineStr">
        <is>
          <t>已结算</t>
        </is>
      </c>
      <c r="L21" s="6" t="n"/>
      <c r="M21" s="3" t="n"/>
      <c r="N21" s="3">
        <f>(C21)/20</f>
        <v/>
      </c>
      <c r="O21" s="60">
        <f>(H21+M21)/F21</f>
        <v/>
      </c>
    </row>
    <row r="22">
      <c r="A22" s="15" t="inlineStr">
        <is>
          <t>三叔粥铺（T1~5）</t>
        </is>
      </c>
      <c r="B22" s="15" t="n">
        <v>796.62</v>
      </c>
      <c r="C22" s="15" t="n">
        <v>61</v>
      </c>
      <c r="D22" s="15" t="n">
        <v>36</v>
      </c>
      <c r="E22" s="15" t="n">
        <v>5.27</v>
      </c>
      <c r="F22" s="19" t="n"/>
      <c r="G22" s="15" t="inlineStr">
        <is>
          <t xml:space="preserve"> </t>
        </is>
      </c>
      <c r="H22" s="15" t="n"/>
      <c r="I22" s="3" t="n"/>
      <c r="J22" s="3" t="n"/>
      <c r="K22" s="6" t="n"/>
      <c r="L22" s="18" t="n"/>
      <c r="M22" s="18" t="n"/>
      <c r="N22" s="3" t="n"/>
      <c r="O22" s="60" t="n"/>
    </row>
    <row r="23">
      <c r="A23" s="15" t="inlineStr">
        <is>
          <t>三叔粥铺(T10~12)</t>
        </is>
      </c>
      <c r="B23" s="15" t="n">
        <v>1087.85</v>
      </c>
      <c r="C23" s="15" t="n">
        <v>81</v>
      </c>
      <c r="D23" s="15" t="n">
        <v>65</v>
      </c>
      <c r="E23" s="15" t="n">
        <v>7.24</v>
      </c>
      <c r="F23" s="16">
        <f>B23+B22</f>
        <v/>
      </c>
      <c r="G23" s="15">
        <f>(F23-I23)-L23</f>
        <v/>
      </c>
      <c r="H23" s="15">
        <f>F23*0.15</f>
        <v/>
      </c>
      <c r="I23" s="3" t="n">
        <v>24.7</v>
      </c>
      <c r="J23" s="3" t="n"/>
      <c r="K23" s="3" t="n"/>
      <c r="L23" s="18">
        <f>F23*0.2</f>
        <v/>
      </c>
      <c r="M23" s="18">
        <f>L23-H23</f>
        <v/>
      </c>
      <c r="N23" s="3">
        <f>(C22+C23)/20</f>
        <v/>
      </c>
      <c r="O23" s="60">
        <f>(H23+M23)/F23</f>
        <v/>
      </c>
    </row>
    <row r="24">
      <c r="A24" s="15" t="inlineStr">
        <is>
          <t>鸭货卤味</t>
        </is>
      </c>
      <c r="B24" s="15" t="n">
        <v>250.9</v>
      </c>
      <c r="C24" s="15" t="n">
        <v>20</v>
      </c>
      <c r="D24" s="15" t="n">
        <v>16</v>
      </c>
      <c r="E24" s="15" t="n">
        <v>1.64</v>
      </c>
      <c r="F24" s="16">
        <f>B24</f>
        <v/>
      </c>
      <c r="G24" s="15">
        <f>(F24-I24)-L24</f>
        <v/>
      </c>
      <c r="H24" s="15">
        <f>F24*0.15</f>
        <v/>
      </c>
      <c r="I24" s="6" t="n"/>
      <c r="J24" s="6" t="n"/>
      <c r="K24" s="3" t="n"/>
      <c r="L24" s="18" t="n">
        <v>49.4</v>
      </c>
      <c r="M24" s="18">
        <f>L24-H24</f>
        <v/>
      </c>
      <c r="N24" s="3">
        <f>(C24)/20</f>
        <v/>
      </c>
      <c r="O24" s="60">
        <f>(H24+M24)/F24</f>
        <v/>
      </c>
    </row>
    <row r="25">
      <c r="A25" s="15" t="inlineStr">
        <is>
          <t>珍德粤点</t>
        </is>
      </c>
      <c r="B25" s="15" t="n">
        <v>2435.9</v>
      </c>
      <c r="C25" s="15" t="n">
        <v>206</v>
      </c>
      <c r="D25" s="15" t="n">
        <v>152</v>
      </c>
      <c r="E25" s="15" t="n">
        <v>15.77</v>
      </c>
      <c r="F25" s="19">
        <f>B25</f>
        <v/>
      </c>
      <c r="G25" s="15">
        <f>(F25-I25)-L25</f>
        <v/>
      </c>
      <c r="H25" s="15">
        <f>F25*0.15</f>
        <v/>
      </c>
      <c r="I25" s="6" t="n"/>
      <c r="J25" s="6" t="n"/>
      <c r="K25" s="3" t="inlineStr">
        <is>
          <t>已结算</t>
        </is>
      </c>
      <c r="L25" s="18" t="n">
        <v>654.55</v>
      </c>
      <c r="M25" s="18">
        <f>L25-H25</f>
        <v/>
      </c>
      <c r="N25" s="3">
        <f>C25/20</f>
        <v/>
      </c>
      <c r="O25" s="60">
        <f>(H25+M25)/F25</f>
        <v/>
      </c>
    </row>
    <row r="26">
      <c r="A26" s="15" t="inlineStr">
        <is>
          <t>老表 街头牛扒</t>
        </is>
      </c>
      <c r="B26" s="15" t="n">
        <v>2068.2</v>
      </c>
      <c r="C26" s="15" t="n">
        <v>79</v>
      </c>
      <c r="D26" s="15" t="n">
        <v>76</v>
      </c>
      <c r="E26" s="15" t="n">
        <v>12.71</v>
      </c>
      <c r="F26" s="16">
        <f>B26</f>
        <v/>
      </c>
      <c r="G26" s="15">
        <f>(F26-I26)-L26</f>
        <v/>
      </c>
      <c r="H26" s="15">
        <f>F26*0.15</f>
        <v/>
      </c>
      <c r="I26" s="6" t="n"/>
      <c r="J26" s="6" t="n"/>
      <c r="K26" s="6" t="inlineStr">
        <is>
          <t>已结算</t>
        </is>
      </c>
      <c r="L26" s="18" t="n">
        <v>490.2</v>
      </c>
      <c r="M26" s="18">
        <f>L26-H26</f>
        <v/>
      </c>
      <c r="N26" s="3">
        <f>D26/20</f>
        <v/>
      </c>
      <c r="O26" s="60">
        <f>(H26+M26)/F26</f>
        <v/>
      </c>
    </row>
    <row r="27">
      <c r="A27" s="15" t="inlineStr">
        <is>
          <t>阿叔猪扒包</t>
        </is>
      </c>
      <c r="B27" s="15" t="n">
        <v>4547.44</v>
      </c>
      <c r="C27" s="15" t="n">
        <v>179</v>
      </c>
      <c r="D27" s="15" t="n">
        <v>161</v>
      </c>
      <c r="E27" s="15" t="n">
        <v>29.04</v>
      </c>
      <c r="F27" s="16">
        <f>B27</f>
        <v/>
      </c>
      <c r="G27" s="15">
        <f>(F27-I27)-L27</f>
        <v/>
      </c>
      <c r="H27" s="15">
        <f>F27*0.15</f>
        <v/>
      </c>
      <c r="J27" s="6" t="n"/>
      <c r="K27" s="6" t="inlineStr">
        <is>
          <t>已结算</t>
        </is>
      </c>
      <c r="L27" s="29" t="n">
        <v>843.9400000000001</v>
      </c>
      <c r="M27" s="18">
        <f>L27-H27</f>
        <v/>
      </c>
      <c r="N27" s="3">
        <f>(D27)/20</f>
        <v/>
      </c>
      <c r="O27" s="60">
        <f>(H27+M27)/F27</f>
        <v/>
      </c>
    </row>
    <row r="28">
      <c r="A28" s="15" t="inlineStr">
        <is>
          <t>满口香东北饺子</t>
        </is>
      </c>
      <c r="B28" s="15" t="n">
        <v>284.8</v>
      </c>
      <c r="C28" s="15" t="n">
        <v>16</v>
      </c>
      <c r="D28" s="15" t="n">
        <v>15</v>
      </c>
      <c r="E28" s="15" t="n">
        <v>1.8</v>
      </c>
      <c r="F28" s="19">
        <f>B28</f>
        <v/>
      </c>
      <c r="G28" s="15">
        <f>F28-L28-I28</f>
        <v/>
      </c>
      <c r="H28" s="15">
        <f>F28*0.15</f>
        <v/>
      </c>
      <c r="J28" s="6" t="n"/>
      <c r="K28" s="6" t="inlineStr">
        <is>
          <t>已结算</t>
        </is>
      </c>
      <c r="L28" s="18" t="n">
        <v>60</v>
      </c>
      <c r="M28" s="18">
        <f>L28-H28</f>
        <v/>
      </c>
      <c r="N28" s="3">
        <f>C28/20</f>
        <v/>
      </c>
      <c r="O28" s="60">
        <f>(H28+M28)/F28</f>
        <v/>
      </c>
    </row>
    <row r="29">
      <c r="A29" s="15" t="inlineStr">
        <is>
          <t>杨小贤 芒果绵绵冰</t>
        </is>
      </c>
      <c r="B29" s="19" t="n">
        <v>1444</v>
      </c>
      <c r="C29" s="19" t="n">
        <v>77</v>
      </c>
      <c r="D29" s="19" t="n">
        <v>56</v>
      </c>
      <c r="E29" s="19" t="n">
        <v>9.15</v>
      </c>
      <c r="F29" s="19">
        <f>B29</f>
        <v/>
      </c>
      <c r="G29" s="15">
        <f>(F29*0.8)-I29</f>
        <v/>
      </c>
      <c r="H29" s="15">
        <f>F29*0.15</f>
        <v/>
      </c>
      <c r="I29" s="3" t="n">
        <v>26</v>
      </c>
      <c r="J29" s="3" t="n"/>
      <c r="K29" s="6" t="n"/>
      <c r="L29" s="18">
        <f>F29*0.2</f>
        <v/>
      </c>
      <c r="M29" s="18">
        <f>L29-H29</f>
        <v/>
      </c>
      <c r="N29" s="3">
        <f>(C29)/20</f>
        <v/>
      </c>
      <c r="O29" s="60">
        <f>(H29+M29)/F29</f>
        <v/>
      </c>
    </row>
    <row r="30">
      <c r="A30" s="15" t="inlineStr">
        <is>
          <t>麻辣书生鸡架</t>
        </is>
      </c>
      <c r="B30" s="19" t="n">
        <v>1410.16</v>
      </c>
      <c r="C30" s="19" t="n">
        <v>70</v>
      </c>
      <c r="D30" s="19" t="n">
        <v>66</v>
      </c>
      <c r="E30" s="19" t="n">
        <v>8.84</v>
      </c>
      <c r="F30" s="19">
        <f>B30</f>
        <v/>
      </c>
      <c r="G30" s="15">
        <f>(F30-I30)-L30</f>
        <v/>
      </c>
      <c r="H30" s="15">
        <f>F30*0.15</f>
        <v/>
      </c>
      <c r="I30" s="3" t="n">
        <v>19.8</v>
      </c>
      <c r="J30" s="3" t="n"/>
      <c r="K30" s="6" t="inlineStr">
        <is>
          <t>已结算</t>
        </is>
      </c>
      <c r="L30" s="29" t="n">
        <v>290.16</v>
      </c>
      <c r="M30" s="18">
        <f>L30-H30</f>
        <v/>
      </c>
      <c r="N30" s="3">
        <f>(C30)/20</f>
        <v/>
      </c>
      <c r="O30" s="60">
        <f>(H30+M30)/F30</f>
        <v/>
      </c>
    </row>
    <row r="31">
      <c r="A31" s="15" t="inlineStr">
        <is>
          <t>happy炸鸡</t>
        </is>
      </c>
      <c r="B31" s="15" t="n">
        <v>505.16</v>
      </c>
      <c r="C31" s="15" t="n">
        <v>19</v>
      </c>
      <c r="D31" s="15" t="n">
        <v>19</v>
      </c>
      <c r="E31" s="15" t="n">
        <v>3.14</v>
      </c>
      <c r="F31" s="19">
        <f>B31</f>
        <v/>
      </c>
      <c r="G31" s="15">
        <f>(F31-I31)-L31</f>
        <v/>
      </c>
      <c r="H31" s="15">
        <f>F31*0.15</f>
        <v/>
      </c>
      <c r="I31" s="3" t="n"/>
      <c r="J31" s="3" t="n"/>
      <c r="K31" s="3" t="inlineStr">
        <is>
          <t>已结算</t>
        </is>
      </c>
      <c r="L31" s="29">
        <f>F31*0.221</f>
        <v/>
      </c>
      <c r="M31" s="18">
        <f>L31-H31</f>
        <v/>
      </c>
      <c r="N31" s="3">
        <f>(C31)/20</f>
        <v/>
      </c>
      <c r="O31" s="60">
        <f>(H31+M31)/F31</f>
        <v/>
      </c>
    </row>
    <row r="32">
      <c r="A32" s="15" t="inlineStr">
        <is>
          <t>何记猪脚饭 捞面</t>
        </is>
      </c>
      <c r="B32" s="15" t="n">
        <v>1380.82</v>
      </c>
      <c r="C32" s="15" t="n">
        <v>78</v>
      </c>
      <c r="D32" s="15" t="n">
        <v>75</v>
      </c>
      <c r="E32" s="15" t="n">
        <v>8.75</v>
      </c>
      <c r="F32" s="19">
        <f>B32</f>
        <v/>
      </c>
      <c r="G32" s="15">
        <f>(F32-I32)-L32</f>
        <v/>
      </c>
      <c r="H32" s="15">
        <f>F32*0.15</f>
        <v/>
      </c>
      <c r="J32" s="6" t="n"/>
      <c r="K32" s="6" t="inlineStr">
        <is>
          <t>已结算</t>
        </is>
      </c>
      <c r="L32" s="29" t="n">
        <v>290.32</v>
      </c>
      <c r="M32" s="18">
        <f>L32-H32</f>
        <v/>
      </c>
      <c r="N32" s="3">
        <f>(C32)/20</f>
        <v/>
      </c>
      <c r="O32" s="60">
        <f>(H32+M32)/F32</f>
        <v/>
      </c>
    </row>
    <row r="33">
      <c r="A33" s="15" t="inlineStr">
        <is>
          <t>林记金牌猪脚饭</t>
        </is>
      </c>
      <c r="B33" s="15" t="n">
        <v>505.8</v>
      </c>
      <c r="C33" s="15" t="n">
        <v>29</v>
      </c>
      <c r="D33" s="15" t="n">
        <v>29</v>
      </c>
      <c r="E33" s="15" t="n">
        <v>3.09</v>
      </c>
      <c r="F33" s="19">
        <f>B33</f>
        <v/>
      </c>
      <c r="G33" s="15">
        <f>(F33-I33)-L33</f>
        <v/>
      </c>
      <c r="H33" s="15">
        <f>F33*0.15</f>
        <v/>
      </c>
      <c r="I33" s="6" t="n"/>
      <c r="J33" s="6" t="n"/>
      <c r="K33" s="6" t="inlineStr">
        <is>
          <t>已结算</t>
        </is>
      </c>
      <c r="L33" s="29" t="n">
        <v>124.8</v>
      </c>
      <c r="M33" s="18">
        <f>L33-H33</f>
        <v/>
      </c>
      <c r="N33" s="3">
        <f>(C33)/20</f>
        <v/>
      </c>
      <c r="O33" s="60">
        <f>(H33+M33)/F33</f>
        <v/>
      </c>
    </row>
    <row r="34">
      <c r="A34" s="44" t="inlineStr">
        <is>
          <t>兰州拉面</t>
        </is>
      </c>
      <c r="B34" s="42" t="n">
        <v>920.4</v>
      </c>
      <c r="C34" s="44" t="n">
        <v>67</v>
      </c>
      <c r="D34" s="45" t="n">
        <v>60</v>
      </c>
      <c r="E34" s="22" t="n">
        <v>5.7</v>
      </c>
      <c r="F34" s="43">
        <f>B34</f>
        <v/>
      </c>
      <c r="G34" s="42">
        <f>(F34-I34)*0.85</f>
        <v/>
      </c>
      <c r="H34" s="44">
        <f>F34*0.15</f>
        <v/>
      </c>
      <c r="I34" s="43" t="n">
        <v>37.05</v>
      </c>
      <c r="J34" s="42" t="n"/>
      <c r="K34" s="41" t="inlineStr">
        <is>
          <t>已结算</t>
        </is>
      </c>
      <c r="L34" s="40" t="n"/>
      <c r="M34" s="40" t="n"/>
      <c r="N34" s="40">
        <f>C34/20</f>
        <v/>
      </c>
      <c r="O34" s="61">
        <f>H34/F34</f>
        <v/>
      </c>
    </row>
    <row r="35">
      <c r="A35" s="38" t="inlineStr">
        <is>
          <t>居肉町·极炙烧肉饭</t>
        </is>
      </c>
      <c r="B35" s="36" t="n">
        <v>3103.71</v>
      </c>
      <c r="C35" s="36" t="n">
        <v>152</v>
      </c>
      <c r="D35" s="36" t="n">
        <v>144</v>
      </c>
      <c r="E35" s="36" t="n">
        <v>20.09</v>
      </c>
      <c r="F35" s="37">
        <f>B35</f>
        <v/>
      </c>
      <c r="G35" s="36">
        <f>(F35-I35)-L35</f>
        <v/>
      </c>
      <c r="H35" s="17">
        <f>F35*0.15</f>
        <v/>
      </c>
      <c r="I35" s="35" t="n">
        <v>261.68</v>
      </c>
      <c r="J35" s="35" t="n"/>
      <c r="K35" s="35" t="inlineStr">
        <is>
          <t>已结算</t>
        </is>
      </c>
      <c r="L35" s="34" t="n">
        <v>734.75</v>
      </c>
      <c r="M35" s="33">
        <f>L35-H35</f>
        <v/>
      </c>
      <c r="N35" s="32">
        <f>(C35)/20</f>
        <v/>
      </c>
      <c r="O35" s="60">
        <f>(H35+M35)/F35</f>
        <v/>
      </c>
    </row>
    <row r="36">
      <c r="A36" s="15" t="inlineStr">
        <is>
          <t>早道·煲仔饭</t>
        </is>
      </c>
      <c r="B36" s="15" t="n">
        <v>1084.4</v>
      </c>
      <c r="C36" s="15" t="n">
        <v>72</v>
      </c>
      <c r="D36" s="15" t="n">
        <v>70</v>
      </c>
      <c r="E36" s="15" t="n">
        <v>6.73</v>
      </c>
      <c r="F36" s="19">
        <f>B36</f>
        <v/>
      </c>
      <c r="G36" s="36">
        <f>(F36-I36)-L36</f>
        <v/>
      </c>
      <c r="H36" s="17">
        <f>F36*0.15</f>
        <v/>
      </c>
      <c r="I36" s="35" t="n">
        <v>42.4</v>
      </c>
      <c r="J36" s="35" t="n"/>
      <c r="K36" s="35" t="inlineStr">
        <is>
          <t>已结算</t>
        </is>
      </c>
      <c r="L36" s="34" t="n">
        <v>281.9</v>
      </c>
      <c r="M36" s="33">
        <f>L36-H36</f>
        <v/>
      </c>
      <c r="N36" s="32">
        <f>(C36)/20</f>
        <v/>
      </c>
      <c r="O36" s="60">
        <f>(H36+M36)/F36</f>
        <v/>
      </c>
    </row>
    <row r="37">
      <c r="A37" s="15" t="inlineStr">
        <is>
          <t>良牛匠星·嫩牛五方</t>
        </is>
      </c>
      <c r="B37" s="15" t="n">
        <v>2053.22</v>
      </c>
      <c r="C37" s="15" t="n">
        <v>99</v>
      </c>
      <c r="D37" s="15" t="n">
        <v>93</v>
      </c>
      <c r="E37" s="15" t="n">
        <v>12.78</v>
      </c>
      <c r="F37" s="19">
        <f>B37</f>
        <v/>
      </c>
      <c r="G37" s="15">
        <f>(F37-I37)-L37</f>
        <v/>
      </c>
      <c r="H37" s="17">
        <f>F37*0.15</f>
        <v/>
      </c>
      <c r="I37" s="6" t="n">
        <v>35.6</v>
      </c>
      <c r="J37" s="6" t="n"/>
      <c r="K37" s="6" t="inlineStr">
        <is>
          <t>已结算</t>
        </is>
      </c>
      <c r="L37" s="29" t="n">
        <v>494.22</v>
      </c>
      <c r="M37" s="18">
        <f>L37-H37</f>
        <v/>
      </c>
      <c r="N37" s="31">
        <f>(C37)/20</f>
        <v/>
      </c>
      <c r="O37" s="60">
        <f>(H37+M37)/F37</f>
        <v/>
      </c>
    </row>
    <row r="38">
      <c r="A38" s="15" t="inlineStr">
        <is>
          <t>饭饭都掂.减脂沙拉.波奇饭.鳗鱼饭</t>
        </is>
      </c>
      <c r="B38" s="15" t="n">
        <v>1094</v>
      </c>
      <c r="C38" s="15" t="n">
        <v>54</v>
      </c>
      <c r="D38" s="15" t="n">
        <v>54</v>
      </c>
      <c r="E38" s="15" t="n">
        <v>6.81</v>
      </c>
      <c r="F38" s="19">
        <f>B38</f>
        <v/>
      </c>
      <c r="G38" s="15">
        <f>(F38-I38)-L38</f>
        <v/>
      </c>
      <c r="H38" s="17">
        <f>F38*0.15</f>
        <v/>
      </c>
      <c r="I38" s="1" t="n">
        <v>22</v>
      </c>
      <c r="J38" s="6" t="n"/>
      <c r="K38" s="6" t="inlineStr">
        <is>
          <t>已结算</t>
        </is>
      </c>
      <c r="L38" s="29" t="n">
        <v>216</v>
      </c>
      <c r="M38" s="18">
        <f>L38-H38</f>
        <v/>
      </c>
      <c r="N38" s="31">
        <f>(C38)/20</f>
        <v/>
      </c>
      <c r="O38" s="60">
        <f>(H38+M38)/F38</f>
        <v/>
      </c>
    </row>
    <row r="39">
      <c r="A39" s="30" t="inlineStr">
        <is>
          <t>超级芝</t>
        </is>
      </c>
      <c r="B39" s="15" t="n">
        <v>1204</v>
      </c>
      <c r="C39" s="15" t="n">
        <v>49</v>
      </c>
      <c r="D39" s="15" t="n">
        <v>41</v>
      </c>
      <c r="E39" s="15" t="n">
        <v>7.45</v>
      </c>
      <c r="F39" s="16">
        <f>B39</f>
        <v/>
      </c>
      <c r="G39" s="15">
        <f>B39-L39-I39</f>
        <v/>
      </c>
      <c r="H39" s="17">
        <f>F39*0.15</f>
        <v/>
      </c>
      <c r="I39" s="6" t="n"/>
      <c r="J39" s="6" t="n"/>
      <c r="K39" s="3" t="inlineStr">
        <is>
          <t>已结算</t>
        </is>
      </c>
      <c r="L39" s="29" t="n">
        <v>289</v>
      </c>
      <c r="M39" s="18">
        <f>L39-H39</f>
        <v/>
      </c>
      <c r="N39" s="3">
        <f>C39/20</f>
        <v/>
      </c>
      <c r="O39" s="60">
        <f>(H39+M39)/F39</f>
        <v/>
      </c>
    </row>
    <row r="40">
      <c r="A40" s="30" t="inlineStr">
        <is>
          <t>戒嘴鸡爪</t>
        </is>
      </c>
      <c r="B40" s="15" t="n">
        <v>877.9</v>
      </c>
      <c r="C40" s="15" t="n">
        <v>27</v>
      </c>
      <c r="D40" s="15" t="n">
        <v>24</v>
      </c>
      <c r="E40" s="15" t="n">
        <v>5.44</v>
      </c>
      <c r="F40" s="16">
        <f>B40</f>
        <v/>
      </c>
      <c r="G40" s="15">
        <f>(F40-I40)*0.85</f>
        <v/>
      </c>
      <c r="H40" s="17">
        <f>F40*0.15</f>
        <v/>
      </c>
      <c r="I40" s="6" t="n"/>
      <c r="J40" s="6" t="n"/>
      <c r="K40" s="3" t="inlineStr">
        <is>
          <t>已结算</t>
        </is>
      </c>
      <c r="L40" s="29">
        <f>F40*0.18</f>
        <v/>
      </c>
      <c r="M40" s="18">
        <f>L40-H40</f>
        <v/>
      </c>
      <c r="N40" s="3">
        <f>(C39+C40)/20</f>
        <v/>
      </c>
      <c r="O40" s="60">
        <f>(H40+M40)/F40</f>
        <v/>
      </c>
    </row>
    <row r="41">
      <c r="A41" s="30" t="inlineStr">
        <is>
          <t>擂椒拌饭</t>
        </is>
      </c>
      <c r="B41" s="15" t="n">
        <v>2012.56</v>
      </c>
      <c r="C41" s="15" t="n">
        <v>113</v>
      </c>
      <c r="D41" s="15" t="n">
        <v>107</v>
      </c>
      <c r="E41" s="15" t="n">
        <v>12.64</v>
      </c>
      <c r="F41" s="16">
        <f>B41</f>
        <v/>
      </c>
      <c r="G41" s="15">
        <f>(F41-I41)-L41</f>
        <v/>
      </c>
      <c r="H41" s="17">
        <f>F41*0.15</f>
        <v/>
      </c>
      <c r="I41" s="6" t="n"/>
      <c r="J41" s="6" t="n"/>
      <c r="K41" s="3" t="inlineStr">
        <is>
          <t>已结算</t>
        </is>
      </c>
      <c r="L41" s="29" t="n">
        <v>473.56</v>
      </c>
      <c r="M41" s="18">
        <f>L41-H41</f>
        <v/>
      </c>
      <c r="N41" s="3">
        <f>(C40+C41)/20</f>
        <v/>
      </c>
      <c r="O41" s="60">
        <f>(H41+M41)/F41</f>
        <v/>
      </c>
    </row>
    <row r="42">
      <c r="A42" s="24" t="inlineStr">
        <is>
          <t>安汤炖品</t>
        </is>
      </c>
      <c r="B42" s="24" t="n">
        <v>1234.2</v>
      </c>
      <c r="C42" s="24" t="n">
        <v>55</v>
      </c>
      <c r="D42" s="24" t="n">
        <v>53</v>
      </c>
      <c r="E42" s="24" t="n">
        <v>7.73</v>
      </c>
      <c r="F42" s="16">
        <f>B42</f>
        <v/>
      </c>
      <c r="G42" s="15">
        <f>(F42-I42)-L42</f>
        <v/>
      </c>
      <c r="H42" s="17">
        <f>F42*0.15</f>
        <v/>
      </c>
      <c r="I42" s="27" t="n">
        <v>58</v>
      </c>
      <c r="J42" s="27" t="n"/>
      <c r="K42" s="27" t="inlineStr">
        <is>
          <t>已结算</t>
        </is>
      </c>
      <c r="L42" s="29" t="n">
        <v>224.2</v>
      </c>
      <c r="M42" s="18">
        <f>L42-H42</f>
        <v/>
      </c>
      <c r="N42" s="3">
        <f>C42/20</f>
        <v/>
      </c>
      <c r="O42" s="60">
        <f>(H42+M42)/F42</f>
        <v/>
      </c>
    </row>
    <row r="43">
      <c r="A43" s="17" t="inlineStr">
        <is>
          <t>桥头排骨</t>
        </is>
      </c>
      <c r="B43" s="17" t="n">
        <v>1911.6</v>
      </c>
      <c r="C43" s="17" t="n">
        <v>73</v>
      </c>
      <c r="D43" s="17" t="n">
        <v>61</v>
      </c>
      <c r="E43" s="17" t="n">
        <v>11.93</v>
      </c>
      <c r="F43" s="17">
        <f>B43</f>
        <v/>
      </c>
      <c r="G43" s="17">
        <f>(F43-I43)*0.8</f>
        <v/>
      </c>
      <c r="H43" s="17">
        <f>F43*0.15</f>
        <v/>
      </c>
      <c r="K43" s="3" t="inlineStr">
        <is>
          <t>已结算</t>
        </is>
      </c>
      <c r="L43" s="29">
        <f>F43*0.2</f>
        <v/>
      </c>
      <c r="M43" s="18">
        <f>L43-H43</f>
        <v/>
      </c>
      <c r="N43" s="1">
        <f>C43/20</f>
        <v/>
      </c>
      <c r="O43" s="60">
        <f>(H43+M43)/F43</f>
        <v/>
      </c>
    </row>
    <row r="44">
      <c r="A44" s="17" t="inlineStr">
        <is>
          <t>满意(意面·轻食·小吃)</t>
        </is>
      </c>
      <c r="B44" s="17" t="n">
        <v>1035</v>
      </c>
      <c r="C44" s="17" t="n">
        <v>40</v>
      </c>
      <c r="D44" s="17" t="n">
        <v>40</v>
      </c>
      <c r="E44" s="17" t="n">
        <v>6.55</v>
      </c>
      <c r="F44" s="17">
        <f>B44</f>
        <v/>
      </c>
      <c r="G44" s="17">
        <f>(F44-I44)-L44</f>
        <v/>
      </c>
      <c r="H44" s="17">
        <f>F44*0.15</f>
        <v/>
      </c>
      <c r="I44" s="1" t="n">
        <v>79</v>
      </c>
      <c r="K44" s="3" t="inlineStr">
        <is>
          <t>已结算</t>
        </is>
      </c>
      <c r="L44" s="1" t="n">
        <v>249.5</v>
      </c>
      <c r="M44" s="1">
        <f>L44-H44</f>
        <v/>
      </c>
      <c r="N44" s="1">
        <f>C44/20</f>
        <v/>
      </c>
      <c r="O44" s="28">
        <f>(H44+M44)/F44</f>
        <v/>
      </c>
    </row>
    <row r="45">
      <c r="A45" s="17" t="inlineStr">
        <is>
          <t>开心锡纸花甲粉</t>
        </is>
      </c>
      <c r="B45" s="17" t="n">
        <v>1059.44</v>
      </c>
      <c r="C45" s="17" t="n">
        <v>58</v>
      </c>
      <c r="D45" s="17" t="n">
        <v>58</v>
      </c>
      <c r="E45" s="17" t="n">
        <v>6.83</v>
      </c>
      <c r="F45" s="17">
        <f>B45</f>
        <v/>
      </c>
      <c r="G45" s="17">
        <f>(F45-I45)-L45</f>
        <v/>
      </c>
      <c r="H45" s="17">
        <f>F45*0.15</f>
        <v/>
      </c>
      <c r="I45" s="1" t="n">
        <v>16.9</v>
      </c>
      <c r="K45" s="3" t="inlineStr">
        <is>
          <t>已结算</t>
        </is>
      </c>
      <c r="L45" s="1" t="n">
        <v>295.14</v>
      </c>
      <c r="M45" s="1">
        <f>L45-H45</f>
        <v/>
      </c>
      <c r="N45" s="1">
        <f>C45/20</f>
        <v/>
      </c>
      <c r="O45" s="28">
        <f>(H45+M45)/F45</f>
        <v/>
      </c>
    </row>
    <row r="46">
      <c r="A46" s="17" t="inlineStr">
        <is>
          <t>鲁小二小炒鸡 必点啤酒鸭</t>
        </is>
      </c>
      <c r="B46" s="17" t="n">
        <v>1216.8</v>
      </c>
      <c r="C46" s="17" t="n">
        <v>61</v>
      </c>
      <c r="D46" s="17" t="n">
        <v>58</v>
      </c>
      <c r="E46" s="17" t="n">
        <v>7.67</v>
      </c>
      <c r="F46" s="17">
        <f>B46</f>
        <v/>
      </c>
      <c r="G46" s="17">
        <f>(F46-I46)-L46</f>
        <v/>
      </c>
      <c r="H46" s="17">
        <f>F46*0.15</f>
        <v/>
      </c>
      <c r="K46" s="3" t="inlineStr">
        <is>
          <t>已结算</t>
        </is>
      </c>
      <c r="L46" s="1" t="n">
        <v>246.8</v>
      </c>
      <c r="M46" s="1">
        <f>L46-H46</f>
        <v/>
      </c>
      <c r="N46" s="1">
        <f>C46/20</f>
        <v/>
      </c>
      <c r="O46" s="28">
        <f>(H46+M46)/F46</f>
        <v/>
      </c>
    </row>
    <row r="47">
      <c r="A47" s="17" t="inlineStr">
        <is>
          <t>澳门咖喱街头小吃</t>
        </is>
      </c>
      <c r="B47" s="15" t="n">
        <v>2462.78</v>
      </c>
      <c r="C47" s="15" t="n">
        <v>134</v>
      </c>
      <c r="D47" s="15" t="n">
        <v>130</v>
      </c>
      <c r="E47" s="15" t="n">
        <v>15.51</v>
      </c>
      <c r="F47" s="16">
        <f>B47</f>
        <v/>
      </c>
      <c r="G47" s="15">
        <f>(F47-I47)*0.8</f>
        <v/>
      </c>
      <c r="H47" s="17">
        <f>F47*0.15</f>
        <v/>
      </c>
      <c r="I47" s="6" t="n">
        <v>3.6</v>
      </c>
      <c r="J47" s="6" t="n"/>
      <c r="K47" s="3" t="inlineStr">
        <is>
          <t>已结算</t>
        </is>
      </c>
      <c r="L47" s="3" t="n"/>
      <c r="M47" s="3" t="n"/>
      <c r="N47" s="3">
        <f>C47/20</f>
        <v/>
      </c>
      <c r="O47" s="60">
        <f>H47/F47</f>
        <v/>
      </c>
    </row>
    <row r="48">
      <c r="A48" s="17" t="inlineStr">
        <is>
          <t>老鸭粉丝汤</t>
        </is>
      </c>
      <c r="B48" s="15" t="n">
        <v>3307.89</v>
      </c>
      <c r="C48" s="15" t="n">
        <v>152</v>
      </c>
      <c r="D48" s="15" t="n">
        <v>152</v>
      </c>
      <c r="E48" s="15" t="n">
        <v>20.33</v>
      </c>
      <c r="F48" s="16">
        <f>B48</f>
        <v/>
      </c>
      <c r="G48" s="15">
        <f>(F48-I48)*0.82</f>
        <v/>
      </c>
      <c r="H48" s="17">
        <f>F48*0.15</f>
        <v/>
      </c>
      <c r="I48" s="6" t="n">
        <v>35.5</v>
      </c>
      <c r="J48" s="6" t="n"/>
      <c r="K48" s="3" t="inlineStr">
        <is>
          <t>已结算</t>
        </is>
      </c>
      <c r="L48" s="3" t="n"/>
      <c r="M48" s="3" t="n"/>
      <c r="N48" s="3">
        <f>C48/20</f>
        <v/>
      </c>
      <c r="O48" s="60">
        <f>H48/F48</f>
        <v/>
      </c>
    </row>
    <row r="49">
      <c r="A49" s="17" t="inlineStr">
        <is>
          <t>三娘松木烤鸡</t>
        </is>
      </c>
      <c r="B49" s="17" t="n">
        <v>4222.4</v>
      </c>
      <c r="C49" s="17" t="n">
        <v>156</v>
      </c>
      <c r="D49" s="17" t="n">
        <v>155</v>
      </c>
      <c r="E49" s="17" t="n">
        <v>26.37</v>
      </c>
      <c r="F49" s="17">
        <f>B49</f>
        <v/>
      </c>
      <c r="G49" s="17">
        <f>(F49-I49)-L49</f>
        <v/>
      </c>
      <c r="H49" s="17">
        <f>F49*0.15</f>
        <v/>
      </c>
      <c r="I49" s="1" t="n">
        <v>23.2</v>
      </c>
      <c r="K49" s="3" t="inlineStr">
        <is>
          <t>已结算</t>
        </is>
      </c>
      <c r="L49" s="1" t="n">
        <v>735.4</v>
      </c>
      <c r="M49" s="1">
        <f>L49-H49</f>
        <v/>
      </c>
      <c r="N49" s="1">
        <f>C49/20</f>
        <v/>
      </c>
      <c r="O49" s="28">
        <f>(H49+M49)/F49</f>
        <v/>
      </c>
    </row>
    <row r="50">
      <c r="A50" s="17" t="inlineStr">
        <is>
          <t>老长沙家常菜</t>
        </is>
      </c>
      <c r="B50" s="17" t="n">
        <v>898.72</v>
      </c>
      <c r="C50" s="17" t="n">
        <v>43</v>
      </c>
      <c r="D50" s="17" t="n">
        <v>42</v>
      </c>
      <c r="E50" s="17" t="n">
        <v>5.58</v>
      </c>
      <c r="F50" s="17">
        <f>B50</f>
        <v/>
      </c>
      <c r="G50" s="17">
        <f>(F50-I50)-L50</f>
        <v/>
      </c>
      <c r="H50" s="17">
        <f>F50*0.15</f>
        <v/>
      </c>
      <c r="I50" s="1" t="n">
        <v>19.8</v>
      </c>
      <c r="K50" s="3" t="inlineStr">
        <is>
          <t>已结算</t>
        </is>
      </c>
      <c r="L50" s="1" t="n">
        <v>185.72</v>
      </c>
      <c r="M50" s="1">
        <f>L50-H50</f>
        <v/>
      </c>
      <c r="N50" s="1">
        <f>C50/20</f>
        <v/>
      </c>
      <c r="O50" s="28">
        <f>(H50+M50)/F50</f>
        <v/>
      </c>
    </row>
    <row r="51">
      <c r="A51" s="17" t="inlineStr">
        <is>
          <t>粒食代.猛火炒饭</t>
        </is>
      </c>
      <c r="B51" s="17" t="n">
        <v>793.01</v>
      </c>
      <c r="C51" s="17" t="n">
        <v>48</v>
      </c>
      <c r="D51" s="17" t="n">
        <v>47</v>
      </c>
      <c r="E51" s="17" t="n">
        <v>5.09</v>
      </c>
      <c r="F51" s="17">
        <f>B51</f>
        <v/>
      </c>
      <c r="G51" s="17">
        <f>(F51-I51)-L51</f>
        <v/>
      </c>
      <c r="H51" s="17">
        <f>F51*0.15</f>
        <v/>
      </c>
      <c r="K51" s="3" t="inlineStr">
        <is>
          <t>已结算</t>
        </is>
      </c>
      <c r="L51" s="1" t="n">
        <v>188.5</v>
      </c>
      <c r="M51" s="1">
        <f>L51-H51</f>
        <v/>
      </c>
      <c r="N51" s="1">
        <f>C51/20</f>
        <v/>
      </c>
      <c r="O51" s="28">
        <f>(H51+M51)/F51</f>
        <v/>
      </c>
    </row>
    <row r="52">
      <c r="A52" s="27" t="n"/>
      <c r="B52" s="27" t="n"/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62" t="n"/>
    </row>
    <row r="53">
      <c r="A53" s="25" t="inlineStr">
        <is>
          <t>饮料分区</t>
        </is>
      </c>
      <c r="B53" s="8" t="n"/>
      <c r="C53" s="8" t="n"/>
      <c r="D53" s="8" t="n"/>
      <c r="E53" s="8" t="n"/>
      <c r="F53" s="8" t="n"/>
      <c r="G53" s="8" t="n"/>
      <c r="H53" s="8" t="n"/>
      <c r="I53" s="6" t="n"/>
      <c r="J53" s="6" t="n"/>
      <c r="K53" s="3" t="n"/>
      <c r="L53" s="3" t="n"/>
      <c r="M53" s="3" t="n"/>
      <c r="N53" s="3" t="n"/>
      <c r="O53" s="60" t="n"/>
    </row>
    <row r="54">
      <c r="A54" s="6" t="inlineStr">
        <is>
          <t>芝士王茶•轻食健康减脂餐&amp;饮品</t>
        </is>
      </c>
      <c r="B54" s="6" t="n">
        <v>2551.5</v>
      </c>
      <c r="C54" s="6" t="n">
        <v>130</v>
      </c>
      <c r="D54" s="6" t="n">
        <v>113</v>
      </c>
      <c r="E54" s="6" t="n">
        <v>16.08</v>
      </c>
      <c r="F54" s="14">
        <f>B54</f>
        <v/>
      </c>
      <c r="G54" s="6">
        <f>(F54-I54)*0.85</f>
        <v/>
      </c>
      <c r="H54" s="6">
        <f>F54*0.15</f>
        <v/>
      </c>
      <c r="I54" s="3" t="n"/>
      <c r="J54" s="3" t="n"/>
      <c r="K54" s="3" t="inlineStr">
        <is>
          <t>已结算</t>
        </is>
      </c>
      <c r="L54" s="3" t="n"/>
      <c r="M54" s="3" t="n"/>
      <c r="N54" s="3">
        <f>(C54)/20</f>
        <v/>
      </c>
      <c r="O54" s="60">
        <f>H54/F54</f>
        <v/>
      </c>
    </row>
    <row r="55">
      <c r="A55" s="23" t="inlineStr">
        <is>
          <t>沪上阿姨</t>
        </is>
      </c>
      <c r="B55" s="23" t="n">
        <v>1288.2</v>
      </c>
      <c r="C55" s="23" t="n">
        <v>68</v>
      </c>
      <c r="D55" s="23" t="n">
        <v>60</v>
      </c>
      <c r="E55" s="23" t="n">
        <v>8.039999999999999</v>
      </c>
      <c r="F55" s="24">
        <f>B55</f>
        <v/>
      </c>
      <c r="G55" s="23">
        <f>(F55-I55)*0.825</f>
        <v/>
      </c>
      <c r="H55" s="15">
        <f>F55*0.15</f>
        <v/>
      </c>
      <c r="I55" s="21" t="n">
        <v>12.8</v>
      </c>
      <c r="J55" s="21" t="n"/>
      <c r="K55" s="21" t="inlineStr">
        <is>
          <t>已结算</t>
        </is>
      </c>
      <c r="L55" s="22" t="n"/>
      <c r="M55" s="21" t="n"/>
      <c r="N55" s="21">
        <f>(C55)/20</f>
        <v/>
      </c>
      <c r="O55" s="63">
        <f>(H55+M55)/F55</f>
        <v/>
      </c>
    </row>
    <row r="56">
      <c r="A56" s="15" t="inlineStr">
        <is>
          <t>茗日见</t>
        </is>
      </c>
      <c r="B56" s="15" t="n"/>
      <c r="C56" s="15" t="n"/>
      <c r="D56" s="15" t="n"/>
      <c r="E56" s="15" t="n"/>
      <c r="F56" s="16">
        <f>B56</f>
        <v/>
      </c>
      <c r="G56" s="15">
        <f>(F56-I56)-L56</f>
        <v/>
      </c>
      <c r="H56" s="15">
        <f>F56*0.15</f>
        <v/>
      </c>
      <c r="I56" s="3" t="n"/>
      <c r="J56" s="3" t="n"/>
      <c r="K56" s="3" t="n"/>
      <c r="L56" s="18" t="n"/>
      <c r="M56" s="18">
        <f>L56-H56</f>
        <v/>
      </c>
      <c r="N56" s="3">
        <f>(C56)/20</f>
        <v/>
      </c>
      <c r="O56" s="60">
        <f>(H56+M56)/F56</f>
        <v/>
      </c>
    </row>
    <row r="57">
      <c r="A57" s="15" t="inlineStr">
        <is>
          <t>益禾堂T1~5</t>
        </is>
      </c>
      <c r="B57" s="15" t="n">
        <v>525</v>
      </c>
      <c r="C57" s="15" t="n">
        <v>46</v>
      </c>
      <c r="D57" s="15" t="n">
        <v>41</v>
      </c>
      <c r="E57" s="15" t="n">
        <v>3.58</v>
      </c>
      <c r="F57" s="19" t="n"/>
      <c r="G57" s="15" t="inlineStr">
        <is>
          <t xml:space="preserve"> </t>
        </is>
      </c>
      <c r="H57" s="15" t="n"/>
      <c r="I57" s="3" t="n"/>
      <c r="J57" s="3" t="n"/>
      <c r="K57" s="3" t="n"/>
      <c r="L57" s="18" t="n"/>
      <c r="M57" s="18" t="n"/>
      <c r="N57" s="3" t="n"/>
      <c r="O57" s="60" t="n"/>
    </row>
    <row r="58">
      <c r="A58" s="15" t="inlineStr">
        <is>
          <t>益禾堂T10~12</t>
        </is>
      </c>
      <c r="B58" s="15" t="n">
        <v>592</v>
      </c>
      <c r="C58" s="15" t="n">
        <v>51</v>
      </c>
      <c r="D58" s="15" t="n">
        <v>47</v>
      </c>
      <c r="E58" s="15" t="n">
        <v>4.1</v>
      </c>
      <c r="F58" s="16">
        <f>B58+B57</f>
        <v/>
      </c>
      <c r="G58" s="15">
        <f>F58-L58-I58</f>
        <v/>
      </c>
      <c r="H58" s="15">
        <f>F58*0.15</f>
        <v/>
      </c>
      <c r="I58" s="3" t="n"/>
      <c r="J58" s="3" t="n"/>
      <c r="K58" s="3" t="inlineStr">
        <is>
          <t>已结算</t>
        </is>
      </c>
      <c r="L58" s="18">
        <f>F58*0.225</f>
        <v/>
      </c>
      <c r="M58" s="18">
        <f>L58-H58</f>
        <v/>
      </c>
      <c r="N58" s="3">
        <f>(C57+C58)/20</f>
        <v/>
      </c>
      <c r="O58" s="60">
        <f>(H58+M58)/F58</f>
        <v/>
      </c>
    </row>
    <row r="59">
      <c r="A59" s="15" t="inlineStr">
        <is>
          <t>书亦烧仙草</t>
        </is>
      </c>
      <c r="B59" s="15" t="n">
        <v>1005</v>
      </c>
      <c r="C59" s="15" t="n">
        <v>69</v>
      </c>
      <c r="D59" s="15" t="n">
        <v>61</v>
      </c>
      <c r="E59" s="15" t="n">
        <v>6.26</v>
      </c>
      <c r="F59" s="16">
        <f>B59</f>
        <v/>
      </c>
      <c r="G59" s="15">
        <f>(F59-L59)</f>
        <v/>
      </c>
      <c r="H59" s="15">
        <f>F59*0.15</f>
        <v/>
      </c>
      <c r="I59" s="3" t="n"/>
      <c r="J59" s="3" t="n"/>
      <c r="K59" s="3" t="inlineStr">
        <is>
          <t>已结算</t>
        </is>
      </c>
      <c r="L59" s="18">
        <f>F59*0.2</f>
        <v/>
      </c>
      <c r="M59" s="18">
        <f>L59-H59</f>
        <v/>
      </c>
      <c r="N59" s="3">
        <f>(C59)/20</f>
        <v/>
      </c>
      <c r="O59" s="60">
        <f>(H59+M59)/F59</f>
        <v/>
      </c>
    </row>
    <row r="60">
      <c r="A60" s="15" t="inlineStr">
        <is>
          <t>Nanalam咖啡茶饮店</t>
        </is>
      </c>
      <c r="B60" s="15" t="n">
        <v>318</v>
      </c>
      <c r="C60" s="15" t="n">
        <v>16</v>
      </c>
      <c r="D60" s="15" t="n">
        <v>14</v>
      </c>
      <c r="E60" s="15" t="n">
        <v>1.97</v>
      </c>
      <c r="F60" s="16">
        <f>B60</f>
        <v/>
      </c>
      <c r="G60" s="15">
        <f>(F60-I60)-L60</f>
        <v/>
      </c>
      <c r="H60" s="15">
        <f>F60*0.15</f>
        <v/>
      </c>
      <c r="I60" s="3" t="n">
        <v>26</v>
      </c>
      <c r="J60" s="3" t="n"/>
      <c r="K60" s="3" t="n"/>
      <c r="L60" s="18" t="n">
        <v>67.3</v>
      </c>
      <c r="M60" s="18">
        <f>L60-H60</f>
        <v/>
      </c>
      <c r="N60" s="3">
        <f>(C60)/20</f>
        <v/>
      </c>
      <c r="O60" s="60">
        <f>(H60+M60)/F60</f>
        <v/>
      </c>
    </row>
    <row r="61">
      <c r="A61" s="6" t="inlineStr">
        <is>
          <t>润心牛奶甜品</t>
        </is>
      </c>
      <c r="B61" s="1" t="n">
        <v>479</v>
      </c>
      <c r="C61" s="1" t="n">
        <v>45</v>
      </c>
      <c r="D61" s="1" t="n">
        <v>30</v>
      </c>
      <c r="E61" s="1" t="n">
        <v>3.21</v>
      </c>
      <c r="F61" s="14">
        <f>B61</f>
        <v/>
      </c>
      <c r="G61" s="6">
        <f>(F61-I61)*0.85</f>
        <v/>
      </c>
      <c r="H61" s="6">
        <f>F61*0.15</f>
        <v/>
      </c>
      <c r="I61" s="3" t="n">
        <v>26.6</v>
      </c>
      <c r="J61" s="3" t="n"/>
      <c r="K61" s="3" t="inlineStr">
        <is>
          <t>已结算</t>
        </is>
      </c>
      <c r="L61" s="3" t="n"/>
      <c r="M61" s="3" t="n"/>
      <c r="N61" s="3">
        <f>(C61)/20</f>
        <v/>
      </c>
      <c r="O61" s="60">
        <f>H61/F61</f>
        <v/>
      </c>
    </row>
    <row customHeight="1" ht="25.5" r="62" s="59"/>
    <row customHeight="1" ht="25.5" r="63" s="59">
      <c r="A63" s="3" t="n"/>
      <c r="B63" s="12">
        <f>SUM(B2:B61)</f>
        <v/>
      </c>
      <c r="C63" s="12">
        <f>SUM(C2:C61)</f>
        <v/>
      </c>
      <c r="D63" s="12">
        <f>SUM(D2:D61)</f>
        <v/>
      </c>
      <c r="E63" s="3" t="n"/>
      <c r="F63" s="3" t="n"/>
      <c r="G63" s="12">
        <f>SUM(G6:G61)</f>
        <v/>
      </c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6" t="n"/>
      <c r="D64" s="3" t="n"/>
      <c r="E64" s="3" t="n"/>
      <c r="F64" s="3" t="n"/>
      <c r="G64" s="3" t="inlineStr">
        <is>
          <t xml:space="preserve">     </t>
        </is>
      </c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9" t="inlineStr">
        <is>
          <t>费用支出明细</t>
        </is>
      </c>
      <c r="B68" s="6" t="n"/>
      <c r="C68" s="9" t="inlineStr">
        <is>
          <t>收入明细</t>
        </is>
      </c>
      <c r="D68" s="6" t="n"/>
      <c r="E68" s="6" t="n"/>
      <c r="F68" s="6" t="n"/>
      <c r="G68" s="6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7" t="inlineStr">
        <is>
          <t>老哥车费</t>
        </is>
      </c>
      <c r="B69" s="6" t="n">
        <v>2100</v>
      </c>
      <c r="C69" s="7" t="inlineStr">
        <is>
          <t>运费</t>
        </is>
      </c>
      <c r="D69" s="6">
        <f>SUM(C2:C61)</f>
        <v/>
      </c>
      <c r="E69" s="6" t="n"/>
      <c r="F69" s="7" t="inlineStr">
        <is>
          <t>运费结余</t>
        </is>
      </c>
      <c r="G69" s="6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7" t="inlineStr">
        <is>
          <t>换车车费</t>
        </is>
      </c>
      <c r="B70" s="5" t="n">
        <v>0</v>
      </c>
      <c r="C70" s="7" t="inlineStr">
        <is>
          <t>毛利</t>
        </is>
      </c>
      <c r="D70" s="6">
        <f>SUM(H4:H61)</f>
        <v/>
      </c>
      <c r="E70" s="6" t="n"/>
      <c r="F70" s="3" t="inlineStr">
        <is>
          <t>阿叔</t>
        </is>
      </c>
      <c r="G70" s="3" t="n">
        <v>161</v>
      </c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7" t="inlineStr">
        <is>
          <t>车手薪水</t>
        </is>
      </c>
      <c r="B71" s="6" t="n">
        <v>1575</v>
      </c>
      <c r="C71" s="3" t="n"/>
      <c r="D71" s="3" t="n"/>
      <c r="E71" s="6" t="n"/>
      <c r="F71" s="1" t="inlineStr">
        <is>
          <t>居肉町</t>
        </is>
      </c>
      <c r="G71" s="2" t="n">
        <v>144</v>
      </c>
      <c r="I71" s="3" t="n"/>
      <c r="J71" s="3" t="n"/>
      <c r="K71" s="3" t="n"/>
      <c r="L71" s="3" t="n"/>
      <c r="M71" s="3" t="n"/>
      <c r="N71" s="3" t="n"/>
      <c r="O71" s="3" t="n"/>
    </row>
    <row r="72">
      <c r="A72" s="7" t="inlineStr">
        <is>
          <t>守餐薪水</t>
        </is>
      </c>
      <c r="B72" s="6" t="n">
        <v>525</v>
      </c>
      <c r="C72" s="11" t="inlineStr">
        <is>
          <t>主食订单数</t>
        </is>
      </c>
      <c r="D72" s="11">
        <f>SUM(D2:D54)</f>
        <v/>
      </c>
      <c r="E72" s="6" t="n"/>
      <c r="F72" s="10" t="inlineStr">
        <is>
          <t>自定义费</t>
        </is>
      </c>
      <c r="G72" s="10" t="n">
        <v>978.8</v>
      </c>
      <c r="H72" s="3">
        <f>G72-G70-G71</f>
        <v/>
      </c>
      <c r="I72" s="3" t="n"/>
      <c r="J72" s="3" t="n"/>
      <c r="K72" s="3" t="n"/>
      <c r="L72" s="3" t="n"/>
      <c r="M72" s="3" t="n"/>
      <c r="N72" s="3" t="n"/>
      <c r="O72" s="3" t="n"/>
    </row>
    <row r="73">
      <c r="A73" s="7" t="inlineStr">
        <is>
          <t>麦当劳工作餐</t>
        </is>
      </c>
      <c r="B73" s="5" t="n">
        <v>0</v>
      </c>
      <c r="C73" s="8" t="inlineStr">
        <is>
          <t>饮料杯数</t>
        </is>
      </c>
      <c r="D73" s="8">
        <f>SUM(C55:C60)</f>
        <v/>
      </c>
      <c r="E73" s="6" t="n"/>
      <c r="F73" s="6" t="n"/>
      <c r="G73" s="6" t="n"/>
      <c r="I73" s="3" t="n"/>
      <c r="J73" s="3" t="n"/>
      <c r="K73" s="3" t="n"/>
      <c r="L73" s="3" t="n"/>
      <c r="M73" s="3" t="n"/>
      <c r="N73" s="3" t="n"/>
      <c r="O73" s="3" t="n"/>
    </row>
    <row r="74">
      <c r="A74" s="7" t="inlineStr">
        <is>
          <t>工作餐</t>
        </is>
      </c>
      <c r="B74" s="6" t="n"/>
      <c r="C74" s="8" t="inlineStr">
        <is>
          <t>运费结余</t>
        </is>
      </c>
      <c r="D74" s="8">
        <f>SUM(C56:C61)</f>
        <v/>
      </c>
      <c r="E74" s="6" t="n"/>
      <c r="F74" s="10" t="inlineStr">
        <is>
          <t>差额结余</t>
        </is>
      </c>
      <c r="G74" s="10">
        <f>SUM(M13:M60)</f>
        <v/>
      </c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9" t="inlineStr">
        <is>
          <t>后勤费用明细</t>
        </is>
      </c>
      <c r="B75" s="3" t="n"/>
      <c r="C75" s="8" t="inlineStr">
        <is>
          <t>0.5补助额</t>
        </is>
      </c>
      <c r="D75" s="8">
        <f>D72*0.5</f>
        <v/>
      </c>
      <c r="E75" s="6" t="n"/>
      <c r="F75" s="6" t="n"/>
      <c r="G75" s="6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7" t="inlineStr">
        <is>
          <t>手续费</t>
        </is>
      </c>
      <c r="B76" s="6">
        <f>SUM(E2:E66)</f>
        <v/>
      </c>
      <c r="C76" s="6" t="n"/>
      <c r="D76" s="6" t="n"/>
      <c r="E76" s="6" t="n"/>
      <c r="F76" s="6" t="n"/>
      <c r="G76" s="6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7" t="inlineStr">
        <is>
          <t>餐补</t>
        </is>
      </c>
      <c r="B77" s="6">
        <f>D75</f>
        <v/>
      </c>
      <c r="C77" s="6" t="n"/>
      <c r="D77" s="6" t="n"/>
      <c r="E77" s="6" t="n"/>
      <c r="F77" s="6" t="n"/>
      <c r="G77" s="6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7" t="inlineStr">
        <is>
          <t>薪水</t>
        </is>
      </c>
      <c r="B78" s="6">
        <f>D72+D73</f>
        <v/>
      </c>
      <c r="C78" s="6" t="n"/>
      <c r="D78" s="6" t="n"/>
      <c r="E78" s="6" t="n"/>
      <c r="F78" s="6" t="n"/>
      <c r="G78" s="6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7" t="inlineStr">
        <is>
          <t>退款</t>
        </is>
      </c>
      <c r="B79" s="5">
        <f>SUM(I4:I66)</f>
        <v/>
      </c>
      <c r="C79" s="6" t="n"/>
      <c r="D79" s="6" t="n"/>
      <c r="E79" s="6" t="n"/>
      <c r="F79" s="6" t="n"/>
      <c r="G79" s="6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7" t="inlineStr">
        <is>
          <t>其他费用(优惠券支出)</t>
        </is>
      </c>
      <c r="B80" s="6" t="n">
        <v>1911</v>
      </c>
      <c r="C80" s="6" t="n"/>
      <c r="D80" s="6" t="n"/>
      <c r="E80" s="6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6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5" t="inlineStr">
        <is>
          <t>总计</t>
        </is>
      </c>
      <c r="B82" s="4">
        <f>SUM(B69:B81)</f>
        <v/>
      </c>
      <c r="C82" s="4" t="n"/>
      <c r="D82" s="4">
        <f>SUM(D69:D70)</f>
        <v/>
      </c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5" t="inlineStr">
        <is>
          <t>结余</t>
        </is>
      </c>
      <c r="B83" s="4" t="n"/>
      <c r="C83" s="4" t="n"/>
      <c r="D83" s="4">
        <f>D82-B82</f>
        <v/>
      </c>
      <c r="E83" s="3" t="n"/>
      <c r="H83" s="3" t="n"/>
      <c r="I83" s="3" t="n"/>
      <c r="J83" s="3" t="n"/>
      <c r="K83" s="3" t="n"/>
      <c r="L83" s="3" t="n"/>
      <c r="M83" s="3" t="n"/>
      <c r="N83" s="3" t="n"/>
      <c r="O83" s="3" t="n"/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8"/>
  <sheetViews>
    <sheetView topLeftCell="A43" workbookViewId="0" zoomScaleNormal="100">
      <selection activeCell="H60" sqref="H60"/>
    </sheetView>
  </sheetViews>
  <sheetFormatPr baseColWidth="8" defaultRowHeight="14.25"/>
  <cols>
    <col customWidth="1" max="1" min="1" style="59" width="27.125"/>
    <col customWidth="1" max="2" min="2" style="59" width="12.25"/>
    <col customWidth="1" max="7" min="7" style="59" width="13.625"/>
  </cols>
  <sheetData>
    <row r="1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</row>
    <row r="2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</row>
    <row r="3">
      <c r="A3" s="6" t="inlineStr">
        <is>
          <t>麦当劳宅配</t>
        </is>
      </c>
      <c r="B3" s="6" t="n">
        <v>9601.9</v>
      </c>
      <c r="C3" s="6" t="n">
        <v>449</v>
      </c>
      <c r="D3" s="6" t="n">
        <v>350</v>
      </c>
      <c r="E3" s="6" t="n">
        <v>59.82</v>
      </c>
      <c r="F3" s="3" t="n"/>
      <c r="G3" s="3" t="n"/>
      <c r="H3" s="3" t="n"/>
      <c r="I3" s="6" t="n">
        <v>71.90000000000001</v>
      </c>
      <c r="J3" s="6" t="n"/>
      <c r="K3" s="3" t="n"/>
      <c r="L3" s="3" t="n"/>
      <c r="M3" s="3" t="n"/>
      <c r="N3" s="3" t="n"/>
      <c r="O3" s="60" t="n"/>
    </row>
    <row r="4">
      <c r="A4" s="6" t="inlineStr">
        <is>
          <t>麦当劳宅配(t1~t5)</t>
        </is>
      </c>
      <c r="B4" s="6" t="n"/>
      <c r="C4" s="6" t="n"/>
      <c r="D4" s="6" t="n"/>
      <c r="E4" s="6" t="n"/>
      <c r="F4" s="47">
        <f>B3+B4+B2</f>
        <v/>
      </c>
      <c r="G4" s="48" t="inlineStr">
        <is>
          <t>0</t>
        </is>
      </c>
      <c r="H4" s="47">
        <f>F4-G4</f>
        <v/>
      </c>
      <c r="I4" s="46" t="n"/>
      <c r="J4" s="46" t="n"/>
      <c r="K4" s="3" t="n"/>
      <c r="L4" s="3" t="n"/>
      <c r="M4" s="3" t="n"/>
      <c r="N4" s="3">
        <f>(D3+D4)/20</f>
        <v/>
      </c>
      <c r="O4" s="60">
        <f>H4/F4</f>
        <v/>
      </c>
    </row>
    <row r="5">
      <c r="A5" s="6" t="inlineStr">
        <is>
          <t>嘉记深井烧鹅（T10~T12)</t>
        </is>
      </c>
      <c r="B5" s="6" t="n">
        <v>991.2</v>
      </c>
      <c r="C5" s="6" t="n">
        <v>56</v>
      </c>
      <c r="D5" s="6" t="n">
        <v>53</v>
      </c>
      <c r="E5" s="6" t="n">
        <v>6.35</v>
      </c>
      <c r="F5" s="3" t="n"/>
      <c r="G5" s="3" t="n"/>
      <c r="H5" s="3" t="n"/>
      <c r="I5" s="14" t="n"/>
      <c r="J5" s="6" t="n"/>
      <c r="K5" s="3" t="n"/>
      <c r="L5" s="3" t="n"/>
      <c r="M5" s="3" t="n"/>
      <c r="N5" s="3" t="n"/>
      <c r="O5" s="60" t="n"/>
    </row>
    <row r="6">
      <c r="A6" s="6" t="inlineStr">
        <is>
          <t>嘉记深井烧鹅（T1~T5)</t>
        </is>
      </c>
      <c r="B6" s="6" t="n">
        <v>354.8</v>
      </c>
      <c r="C6" s="6" t="n">
        <v>21</v>
      </c>
      <c r="D6" s="6" t="n">
        <v>19</v>
      </c>
      <c r="E6" s="6" t="n">
        <v>2.27</v>
      </c>
      <c r="F6" s="14">
        <f>B6+B5</f>
        <v/>
      </c>
      <c r="G6" s="6">
        <f>(F6)*0.85</f>
        <v/>
      </c>
      <c r="H6" s="6">
        <f>F6*0.15</f>
        <v/>
      </c>
      <c r="I6" s="6" t="n"/>
      <c r="J6" s="6" t="n"/>
      <c r="K6" s="3" t="n"/>
      <c r="L6" s="3" t="n"/>
      <c r="M6" s="3" t="n"/>
      <c r="N6" s="3">
        <f>(C5+C6)/20</f>
        <v/>
      </c>
      <c r="O6" s="60">
        <f>H6/F6</f>
        <v/>
      </c>
    </row>
    <row r="7">
      <c r="A7" s="6" t="inlineStr">
        <is>
          <t>爆正屋寿司店（T1~5）</t>
        </is>
      </c>
      <c r="B7" s="6" t="n">
        <v>835</v>
      </c>
      <c r="C7" s="6" t="n">
        <v>26</v>
      </c>
      <c r="D7" s="6" t="n">
        <v>26</v>
      </c>
      <c r="E7" s="6" t="n">
        <v>5.12</v>
      </c>
      <c r="F7" s="3" t="n"/>
      <c r="G7" s="6" t="inlineStr">
        <is>
          <t xml:space="preserve"> </t>
        </is>
      </c>
      <c r="H7" s="6" t="n"/>
      <c r="I7" s="6" t="n"/>
      <c r="J7" s="6" t="n"/>
      <c r="K7" s="3" t="n"/>
      <c r="L7" s="3" t="n"/>
      <c r="M7" s="3" t="n"/>
      <c r="N7" s="3" t="n"/>
      <c r="O7" s="60" t="n"/>
    </row>
    <row customHeight="1" ht="15.6" r="8" s="59">
      <c r="A8" s="6" t="inlineStr">
        <is>
          <t>爆正屋寿司店（T10~12）</t>
        </is>
      </c>
      <c r="B8" s="6" t="n">
        <v>733</v>
      </c>
      <c r="C8" s="6" t="n">
        <v>23</v>
      </c>
      <c r="D8" s="6" t="n">
        <v>23</v>
      </c>
      <c r="E8" s="6" t="n">
        <v>4.48</v>
      </c>
      <c r="F8" s="14">
        <f>B8+B7</f>
        <v/>
      </c>
      <c r="G8" s="6">
        <f>(F8)*0.85</f>
        <v/>
      </c>
      <c r="H8" s="6">
        <f>F8*0.15</f>
        <v/>
      </c>
      <c r="I8" s="3" t="n">
        <v>41</v>
      </c>
      <c r="J8" s="3" t="n"/>
      <c r="K8" s="1" t="inlineStr">
        <is>
          <t>已结算</t>
        </is>
      </c>
      <c r="L8" s="3" t="n"/>
      <c r="M8" s="3" t="n"/>
      <c r="N8" s="3">
        <f>(C7+C8)/20</f>
        <v/>
      </c>
      <c r="O8" s="60">
        <f>H8/F8</f>
        <v/>
      </c>
    </row>
    <row customHeight="1" ht="15.6" r="9" s="59">
      <c r="A9" s="6" t="inlineStr">
        <is>
          <t>阿福</t>
        </is>
      </c>
      <c r="B9" s="6" t="n"/>
      <c r="C9" s="6" t="n"/>
      <c r="D9" s="6" t="n"/>
      <c r="E9" s="6" t="n"/>
      <c r="F9" s="3" t="n"/>
      <c r="G9" s="6" t="inlineStr">
        <is>
          <t xml:space="preserve"> </t>
        </is>
      </c>
      <c r="H9" s="6" t="n"/>
      <c r="I9" s="3" t="n"/>
      <c r="J9" s="3" t="n"/>
      <c r="K9" s="2" t="n"/>
      <c r="L9" s="3" t="n"/>
      <c r="M9" s="3" t="n"/>
      <c r="N9" s="3" t="n"/>
      <c r="O9" s="60" t="n"/>
    </row>
    <row customHeight="1" ht="15.6" r="10" s="59">
      <c r="A10" s="6" t="n"/>
      <c r="B10" s="6" t="n"/>
      <c r="C10" s="6" t="n"/>
      <c r="D10" s="6" t="n"/>
      <c r="E10" s="6" t="n"/>
      <c r="F10" s="14">
        <f>B10+B9</f>
        <v/>
      </c>
      <c r="G10" s="6">
        <f>(F10)*0.85</f>
        <v/>
      </c>
      <c r="H10" s="6">
        <f>F10*0.15</f>
        <v/>
      </c>
      <c r="I10" s="3" t="n"/>
      <c r="J10" s="3" t="n"/>
      <c r="K10" s="1" t="n"/>
      <c r="L10" s="3" t="n"/>
      <c r="M10" s="3" t="n"/>
      <c r="N10" s="3">
        <f>(C9+C10)/20</f>
        <v/>
      </c>
      <c r="O10" s="60">
        <f>H10/F10</f>
        <v/>
      </c>
    </row>
    <row customHeight="1" ht="15.6" r="11" s="59">
      <c r="A11" s="6" t="inlineStr">
        <is>
          <t>长希韩味</t>
        </is>
      </c>
      <c r="B11" s="6" t="n">
        <v>795</v>
      </c>
      <c r="C11" s="6" t="n">
        <v>43</v>
      </c>
      <c r="D11" s="6" t="n">
        <v>37</v>
      </c>
      <c r="E11" s="6" t="n">
        <v>5</v>
      </c>
      <c r="F11" s="14">
        <f>B11</f>
        <v/>
      </c>
      <c r="G11" s="6">
        <f>(F11)*0.85</f>
        <v/>
      </c>
      <c r="H11" s="6">
        <f>F11*0.15</f>
        <v/>
      </c>
      <c r="I11" s="3" t="n">
        <v>50.6</v>
      </c>
      <c r="J11" s="3" t="n"/>
      <c r="K11" s="1" t="inlineStr">
        <is>
          <t>已结算</t>
        </is>
      </c>
      <c r="L11" s="3" t="n"/>
      <c r="M11" s="3" t="n"/>
      <c r="N11" s="3">
        <f>C11/20</f>
        <v/>
      </c>
      <c r="O11" s="60">
        <f>H11/F11</f>
        <v/>
      </c>
    </row>
    <row customHeight="1" ht="15.6" r="12" s="59">
      <c r="A12" s="6" t="inlineStr">
        <is>
          <t>老潼关肉夹馍</t>
        </is>
      </c>
      <c r="B12" s="6" t="n">
        <v>168</v>
      </c>
      <c r="C12" s="6" t="n">
        <v>8</v>
      </c>
      <c r="D12" s="6" t="n">
        <v>8</v>
      </c>
      <c r="E12" s="6" t="n">
        <v>1.06</v>
      </c>
      <c r="F12" s="14">
        <f>B12</f>
        <v/>
      </c>
      <c r="G12" s="6">
        <f>(F12)*0.85</f>
        <v/>
      </c>
      <c r="H12" s="6">
        <f>F12*0.15</f>
        <v/>
      </c>
      <c r="I12" s="3" t="n"/>
      <c r="J12" s="3" t="n"/>
      <c r="K12" s="1" t="inlineStr">
        <is>
          <t>已结算</t>
        </is>
      </c>
      <c r="L12" s="3" t="n"/>
      <c r="M12" s="3" t="n"/>
      <c r="N12" s="3">
        <f>(C12)/20</f>
        <v/>
      </c>
      <c r="O12" s="60">
        <f>H12/F12</f>
        <v/>
      </c>
    </row>
    <row customHeight="1" ht="15.6" r="13" s="59">
      <c r="A13" s="6" t="inlineStr">
        <is>
          <t>至尊比萨（T1~5）</t>
        </is>
      </c>
      <c r="B13" s="6" t="n">
        <v>508.3</v>
      </c>
      <c r="C13" s="6" t="n">
        <v>20</v>
      </c>
      <c r="D13" s="6" t="n">
        <v>16</v>
      </c>
      <c r="E13" s="6" t="n">
        <v>3.21</v>
      </c>
      <c r="F13" s="3" t="n"/>
      <c r="G13" s="6" t="inlineStr">
        <is>
          <t xml:space="preserve"> </t>
        </is>
      </c>
      <c r="H13" s="6" t="n"/>
      <c r="I13" s="6" t="n"/>
      <c r="J13" s="6" t="n"/>
      <c r="K13" s="1" t="n"/>
      <c r="L13" s="3" t="n"/>
      <c r="M13" s="3" t="n"/>
      <c r="N13" s="3" t="n"/>
      <c r="O13" s="60" t="n"/>
    </row>
    <row customHeight="1" ht="15.6" r="14" s="59">
      <c r="A14" s="6" t="inlineStr">
        <is>
          <t>至尊比萨（T10~12）</t>
        </is>
      </c>
      <c r="B14" s="6" t="n">
        <v>731.5</v>
      </c>
      <c r="C14" s="6" t="n">
        <v>25</v>
      </c>
      <c r="D14" s="6" t="n">
        <v>23</v>
      </c>
      <c r="E14" s="6" t="n">
        <v>4.57</v>
      </c>
      <c r="F14" s="14">
        <f>B14+B13</f>
        <v/>
      </c>
      <c r="G14" s="6">
        <f>(F14)*0.85</f>
        <v/>
      </c>
      <c r="H14" s="6">
        <f>F14*0.15</f>
        <v/>
      </c>
      <c r="I14" s="6" t="n"/>
      <c r="J14" s="6" t="n"/>
      <c r="K14" s="1" t="n"/>
      <c r="L14" s="3" t="n"/>
      <c r="M14" s="3" t="n"/>
      <c r="N14" s="3">
        <f>(C13+C14)/20</f>
        <v/>
      </c>
      <c r="O14" s="60">
        <f>H14/F14</f>
        <v/>
      </c>
    </row>
    <row customHeight="1" ht="15.6" r="15" s="59">
      <c r="A15" s="6" t="inlineStr">
        <is>
          <t>人间烟火烧烤</t>
        </is>
      </c>
      <c r="B15" s="6" t="n">
        <v>1376.1</v>
      </c>
      <c r="C15" s="6" t="n">
        <v>31.5</v>
      </c>
      <c r="D15" s="6" t="n">
        <v>21</v>
      </c>
      <c r="E15" s="6" t="n">
        <v>8.41</v>
      </c>
      <c r="F15" s="14">
        <f>B15</f>
        <v/>
      </c>
      <c r="G15" s="6">
        <f>(F15)*0.85</f>
        <v/>
      </c>
      <c r="H15" s="6">
        <f>F15*0.15</f>
        <v/>
      </c>
      <c r="I15" s="6" t="n"/>
      <c r="J15" s="6" t="n"/>
      <c r="K15" s="2" t="inlineStr">
        <is>
          <t>已结算</t>
        </is>
      </c>
      <c r="L15" s="3" t="n"/>
      <c r="M15" s="3" t="n"/>
      <c r="N15" s="3">
        <f>C15/20</f>
        <v/>
      </c>
      <c r="O15" s="60">
        <f>H15/F15</f>
        <v/>
      </c>
    </row>
    <row customHeight="1" ht="15.6" r="16" s="59">
      <c r="A16" s="6" t="inlineStr">
        <is>
          <t>三全德 北京烤鸭</t>
        </is>
      </c>
      <c r="B16" s="6" t="n">
        <v>2162.3</v>
      </c>
      <c r="C16" s="6" t="n">
        <v>65</v>
      </c>
      <c r="D16" s="6" t="n">
        <v>65</v>
      </c>
      <c r="E16" s="6" t="n">
        <v>13.46</v>
      </c>
      <c r="F16" s="14">
        <f>B16</f>
        <v/>
      </c>
      <c r="G16" s="6">
        <f>(F16)*0.85</f>
        <v/>
      </c>
      <c r="H16" s="6">
        <f>F16*0.15</f>
        <v/>
      </c>
      <c r="I16" s="3" t="n"/>
      <c r="J16" s="3" t="n"/>
      <c r="K16" s="2" t="inlineStr">
        <is>
          <t>已结算</t>
        </is>
      </c>
      <c r="L16" s="3" t="n"/>
      <c r="M16" s="3" t="n"/>
      <c r="N16" s="3">
        <f>C16/20</f>
        <v/>
      </c>
      <c r="O16" s="60">
        <f>H16/F16</f>
        <v/>
      </c>
    </row>
    <row customHeight="1" ht="15.6" r="17" s="59">
      <c r="A17" s="6" t="inlineStr">
        <is>
          <t>五谷渔粉</t>
        </is>
      </c>
      <c r="B17" s="6" t="n">
        <v>53</v>
      </c>
      <c r="C17" s="6" t="n">
        <v>3</v>
      </c>
      <c r="D17" s="6" t="n">
        <v>3</v>
      </c>
      <c r="E17" s="6" t="n">
        <v>0.33</v>
      </c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1" t="inlineStr">
        <is>
          <t>已结算</t>
        </is>
      </c>
      <c r="L17" s="3" t="n"/>
      <c r="M17" s="3" t="n"/>
      <c r="N17" s="3">
        <f>(C17)/20</f>
        <v/>
      </c>
      <c r="O17" s="60">
        <f>H17/F17</f>
        <v/>
      </c>
    </row>
    <row customHeight="1" ht="15.6" r="18" s="59">
      <c r="A18" s="6" t="inlineStr">
        <is>
          <t>首尔韩式炸鸡</t>
        </is>
      </c>
      <c r="B18" s="6" t="n">
        <v>1745.44</v>
      </c>
      <c r="C18" s="6" t="n">
        <v>65</v>
      </c>
      <c r="D18" s="6" t="n">
        <v>60</v>
      </c>
      <c r="E18" s="6" t="n">
        <v>10.87</v>
      </c>
      <c r="F18" s="14">
        <f>B18</f>
        <v/>
      </c>
      <c r="G18" s="6">
        <f>(F18)*0.85</f>
        <v/>
      </c>
      <c r="H18" s="6">
        <f>F18*0.15</f>
        <v/>
      </c>
      <c r="I18" s="1" t="n"/>
      <c r="J18" s="6" t="n"/>
      <c r="K18" s="1" t="inlineStr">
        <is>
          <t>已结算</t>
        </is>
      </c>
      <c r="L18" s="3" t="n"/>
      <c r="M18" s="3" t="n"/>
      <c r="N18" s="3">
        <f>(C18)/20</f>
        <v/>
      </c>
      <c r="O18" s="60">
        <f>H18/F18</f>
        <v/>
      </c>
    </row>
    <row customHeight="1" ht="15.6" r="19" s="59">
      <c r="A19" s="6" t="inlineStr">
        <is>
          <t>荔园窑鸡</t>
        </is>
      </c>
      <c r="B19" s="6" t="n">
        <v>5658.21</v>
      </c>
      <c r="C19" s="6" t="n">
        <v>161</v>
      </c>
      <c r="D19" s="6" t="n">
        <v>142</v>
      </c>
      <c r="E19" s="6" t="n">
        <v>34.96</v>
      </c>
      <c r="F19" s="14">
        <f>B19</f>
        <v/>
      </c>
      <c r="G19" s="6">
        <f>(F19)*0.85</f>
        <v/>
      </c>
      <c r="H19" s="6">
        <f>F19*0.15</f>
        <v/>
      </c>
      <c r="I19" s="6" t="n">
        <v>34.88</v>
      </c>
      <c r="J19" s="6" t="n"/>
      <c r="K19" s="2" t="inlineStr">
        <is>
          <t>已结算</t>
        </is>
      </c>
      <c r="L19" s="6" t="n"/>
      <c r="M19" s="6" t="n"/>
      <c r="N19" s="3">
        <f>C19/20</f>
        <v/>
      </c>
      <c r="O19" s="60">
        <f>(H19+M19)/F19</f>
        <v/>
      </c>
    </row>
    <row customHeight="1" ht="15.6" r="20" s="59">
      <c r="A20" s="6" t="inlineStr">
        <is>
          <t>花记柳州螺蛳粉</t>
        </is>
      </c>
      <c r="B20" s="1" t="n">
        <v>178.7</v>
      </c>
      <c r="C20" s="1" t="n">
        <v>10</v>
      </c>
      <c r="D20" s="1" t="n">
        <v>8</v>
      </c>
      <c r="E20" s="1" t="n">
        <v>1.09</v>
      </c>
      <c r="F20" s="14">
        <f>B20</f>
        <v/>
      </c>
      <c r="G20" s="6">
        <f>(F20)*0.85</f>
        <v/>
      </c>
      <c r="H20" s="6">
        <f>F20*0.15</f>
        <v/>
      </c>
      <c r="I20" s="6" t="n"/>
      <c r="J20" s="6" t="n"/>
      <c r="K20" s="1" t="n"/>
      <c r="L20" s="3" t="n"/>
      <c r="M20" s="3" t="n"/>
      <c r="N20" s="3">
        <f>(C20)/20</f>
        <v/>
      </c>
      <c r="O20" s="60">
        <f>H20/F20</f>
        <v/>
      </c>
    </row>
    <row customHeight="1" ht="15.6" r="21" s="59">
      <c r="A21" s="6" t="inlineStr">
        <is>
          <t>花小小新疆炒米粉</t>
        </is>
      </c>
      <c r="B21" s="6" t="n">
        <v>5202.2</v>
      </c>
      <c r="C21" s="6" t="n">
        <v>249</v>
      </c>
      <c r="D21" s="6" t="n">
        <v>225</v>
      </c>
      <c r="E21" s="6" t="n">
        <v>34.95</v>
      </c>
      <c r="F21" s="3">
        <f>B21</f>
        <v/>
      </c>
      <c r="G21" s="6">
        <f>(F21)*0.85</f>
        <v/>
      </c>
      <c r="H21" s="6">
        <f>F21*0.15</f>
        <v/>
      </c>
      <c r="I21" s="3" t="n">
        <v>12.9</v>
      </c>
      <c r="J21" s="3" t="n"/>
      <c r="K21" s="1" t="inlineStr">
        <is>
          <t>已结算</t>
        </is>
      </c>
      <c r="L21" s="6" t="n"/>
      <c r="M21" s="3" t="n"/>
      <c r="N21" s="3">
        <f>(C21)/20</f>
        <v/>
      </c>
      <c r="O21" s="60">
        <f>(H21+M21)/F21</f>
        <v/>
      </c>
    </row>
    <row customHeight="1" ht="15.6" r="22" s="59">
      <c r="A22" s="15" t="inlineStr">
        <is>
          <t>三叔粥铺（T1~5）</t>
        </is>
      </c>
      <c r="B22" s="15" t="n">
        <v>1050.81</v>
      </c>
      <c r="C22" s="15" t="n">
        <v>74</v>
      </c>
      <c r="D22" s="15" t="n">
        <v>57</v>
      </c>
      <c r="E22" s="15" t="n">
        <v>6.8</v>
      </c>
      <c r="F22" s="19" t="n"/>
      <c r="G22" s="15" t="inlineStr">
        <is>
          <t xml:space="preserve"> </t>
        </is>
      </c>
      <c r="H22" s="15" t="n"/>
      <c r="I22" s="3" t="n"/>
      <c r="J22" s="3" t="n"/>
      <c r="K22" s="2" t="n"/>
      <c r="L22" s="18" t="n"/>
      <c r="M22" s="18" t="n"/>
      <c r="N22" s="3" t="n"/>
      <c r="O22" s="60" t="n"/>
    </row>
    <row customHeight="1" ht="15.6" r="23" s="59">
      <c r="A23" s="15" t="inlineStr">
        <is>
          <t>三叔粥铺(T10~12)</t>
        </is>
      </c>
      <c r="B23" s="15" t="n">
        <v>1167.95</v>
      </c>
      <c r="C23" s="15" t="n">
        <v>85</v>
      </c>
      <c r="D23" s="15" t="n">
        <v>71</v>
      </c>
      <c r="E23" s="15" t="n">
        <v>7.74</v>
      </c>
      <c r="F23" s="16">
        <f>B23+B22</f>
        <v/>
      </c>
      <c r="G23" s="15">
        <f>(F23)-L23</f>
        <v/>
      </c>
      <c r="H23" s="15">
        <f>F23*0.15</f>
        <v/>
      </c>
      <c r="I23" s="3" t="n">
        <v>45.2</v>
      </c>
      <c r="J23" s="3" t="n"/>
      <c r="K23" s="1" t="n"/>
      <c r="L23" s="18">
        <f>F23*0.2</f>
        <v/>
      </c>
      <c r="M23" s="18">
        <f>L23-H23</f>
        <v/>
      </c>
      <c r="N23" s="3">
        <f>(C22+C23)/20</f>
        <v/>
      </c>
      <c r="O23" s="60">
        <f>(H23+M23)/F23</f>
        <v/>
      </c>
    </row>
    <row customHeight="1" ht="15.6" r="24" s="59">
      <c r="A24" s="15" t="inlineStr">
        <is>
          <t>鸭货卤味</t>
        </is>
      </c>
      <c r="B24" s="15" t="n">
        <v>276.6</v>
      </c>
      <c r="C24" s="15" t="n">
        <v>23</v>
      </c>
      <c r="D24" s="15" t="n">
        <v>17</v>
      </c>
      <c r="E24" s="15" t="n">
        <v>1.84</v>
      </c>
      <c r="F24" s="16">
        <f>B24</f>
        <v/>
      </c>
      <c r="G24" s="15">
        <f>(F24)-L24</f>
        <v/>
      </c>
      <c r="H24" s="15">
        <f>F24*0.15</f>
        <v/>
      </c>
      <c r="I24" s="6" t="n"/>
      <c r="J24" s="6" t="n"/>
      <c r="K24" s="1" t="n"/>
      <c r="L24" s="18" t="n">
        <v>51.1</v>
      </c>
      <c r="M24" s="18">
        <f>L24-H24</f>
        <v/>
      </c>
      <c r="N24" s="3">
        <f>(C24)/20</f>
        <v/>
      </c>
      <c r="O24" s="60">
        <f>(H24+M24)/F24</f>
        <v/>
      </c>
    </row>
    <row customHeight="1" ht="15.6" r="25" s="59">
      <c r="A25" s="15" t="inlineStr">
        <is>
          <t>珍德粤点</t>
        </is>
      </c>
      <c r="B25" s="15" t="n">
        <v>2328</v>
      </c>
      <c r="C25" s="15" t="n">
        <v>201</v>
      </c>
      <c r="D25" s="15" t="n">
        <v>144</v>
      </c>
      <c r="E25" s="15" t="n">
        <v>15.01</v>
      </c>
      <c r="F25" s="19">
        <f>B25</f>
        <v/>
      </c>
      <c r="G25" s="15">
        <f>(F25)-L25</f>
        <v/>
      </c>
      <c r="H25" s="15">
        <f>F25*0.15</f>
        <v/>
      </c>
      <c r="I25" s="6" t="n"/>
      <c r="J25" s="6" t="n"/>
      <c r="K25" s="1" t="inlineStr">
        <is>
          <t>已结算</t>
        </is>
      </c>
      <c r="L25" s="18" t="n">
        <v>644</v>
      </c>
      <c r="M25" s="18">
        <f>L25-H25</f>
        <v/>
      </c>
      <c r="N25" s="3">
        <f>C25/20</f>
        <v/>
      </c>
      <c r="O25" s="60">
        <f>(H25+M25)/F25</f>
        <v/>
      </c>
    </row>
    <row customHeight="1" ht="15.6" r="26" s="59">
      <c r="A26" s="15" t="inlineStr">
        <is>
          <t>老表 街头牛扒</t>
        </is>
      </c>
      <c r="B26" s="15" t="n">
        <v>1574.4</v>
      </c>
      <c r="C26" s="15" t="n">
        <v>58</v>
      </c>
      <c r="D26" s="15" t="n">
        <v>58</v>
      </c>
      <c r="E26" s="15" t="n">
        <v>9.66</v>
      </c>
      <c r="F26" s="16">
        <f>B26</f>
        <v/>
      </c>
      <c r="G26" s="15">
        <f>(F26)-L26</f>
        <v/>
      </c>
      <c r="H26" s="15">
        <f>F26*0.15</f>
        <v/>
      </c>
      <c r="I26" s="6" t="n"/>
      <c r="J26" s="6" t="n"/>
      <c r="K26" s="2" t="inlineStr">
        <is>
          <t>已结算</t>
        </is>
      </c>
      <c r="L26" s="18" t="n">
        <v>362.4</v>
      </c>
      <c r="M26" s="18">
        <f>L26-H26</f>
        <v/>
      </c>
      <c r="N26" s="3">
        <f>D26/20</f>
        <v/>
      </c>
      <c r="O26" s="60">
        <f>(H26+M26)/F26</f>
        <v/>
      </c>
    </row>
    <row customHeight="1" ht="15.6" r="27" s="59">
      <c r="A27" s="15" t="inlineStr">
        <is>
          <t>阿叔猪扒包</t>
        </is>
      </c>
      <c r="B27" s="15" t="n">
        <v>4357.98</v>
      </c>
      <c r="C27" s="15" t="n">
        <v>175</v>
      </c>
      <c r="D27" s="15" t="n">
        <v>159</v>
      </c>
      <c r="E27" s="15" t="n">
        <v>27.84</v>
      </c>
      <c r="F27" s="16">
        <f>B27</f>
        <v/>
      </c>
      <c r="G27" s="15">
        <f>(F27)-L27</f>
        <v/>
      </c>
      <c r="H27" s="15">
        <f>F27*0.15</f>
        <v/>
      </c>
      <c r="I27" s="0" t="n">
        <v>7</v>
      </c>
      <c r="J27" s="6" t="n"/>
      <c r="K27" s="2" t="inlineStr">
        <is>
          <t>已结算</t>
        </is>
      </c>
      <c r="L27" s="29" t="n">
        <v>801.1799999999999</v>
      </c>
      <c r="M27" s="18">
        <f>L27-H27</f>
        <v/>
      </c>
      <c r="N27" s="3">
        <f>(D27)/20</f>
        <v/>
      </c>
      <c r="O27" s="60">
        <f>(H27+M27)/F27</f>
        <v/>
      </c>
    </row>
    <row customHeight="1" ht="15.6" r="28" s="59">
      <c r="A28" s="15" t="inlineStr">
        <is>
          <t>满口香东北饺子</t>
        </is>
      </c>
      <c r="B28" s="15" t="n">
        <v>665.6</v>
      </c>
      <c r="C28" s="15" t="n">
        <v>37</v>
      </c>
      <c r="D28" s="15" t="n">
        <v>36</v>
      </c>
      <c r="E28" s="15" t="n">
        <v>4.28</v>
      </c>
      <c r="F28" s="19">
        <f>B28</f>
        <v/>
      </c>
      <c r="G28" s="15">
        <f>F28-L28</f>
        <v/>
      </c>
      <c r="H28" s="15">
        <f>F28*0.15</f>
        <v/>
      </c>
      <c r="I28" s="0" t="n">
        <v>17.8</v>
      </c>
      <c r="J28" s="6" t="n"/>
      <c r="K28" s="2" t="inlineStr">
        <is>
          <t>已结算</t>
        </is>
      </c>
      <c r="L28" s="18" t="n">
        <v>140.5</v>
      </c>
      <c r="M28" s="18">
        <f>L28-H28</f>
        <v/>
      </c>
      <c r="N28" s="3">
        <f>C28/20</f>
        <v/>
      </c>
      <c r="O28" s="60">
        <f>(H28+M28)/F28</f>
        <v/>
      </c>
    </row>
    <row customHeight="1" ht="15.6" r="29" s="59">
      <c r="A29" s="15" t="inlineStr">
        <is>
          <t>杨小贤 芒果绵绵冰</t>
        </is>
      </c>
      <c r="B29" s="19" t="n">
        <v>1371</v>
      </c>
      <c r="C29" s="19" t="n">
        <v>70</v>
      </c>
      <c r="D29" s="19" t="n">
        <v>63</v>
      </c>
      <c r="E29" s="19" t="n">
        <v>8.75</v>
      </c>
      <c r="F29" s="19">
        <f>B29</f>
        <v/>
      </c>
      <c r="G29" s="15">
        <f>(F29*0.8)</f>
        <v/>
      </c>
      <c r="H29" s="15">
        <f>F29*0.15</f>
        <v/>
      </c>
      <c r="I29" s="3" t="n">
        <v>21</v>
      </c>
      <c r="J29" s="3" t="n"/>
      <c r="K29" s="2" t="n"/>
      <c r="L29" s="18">
        <f>F29*0.2</f>
        <v/>
      </c>
      <c r="M29" s="18">
        <f>L29-H29</f>
        <v/>
      </c>
      <c r="N29" s="3">
        <f>(C29)/20</f>
        <v/>
      </c>
      <c r="O29" s="60">
        <f>(H29+M29)/F29</f>
        <v/>
      </c>
    </row>
    <row customHeight="1" ht="15.6" r="30" s="59">
      <c r="A30" s="15" t="inlineStr">
        <is>
          <t>麻辣书生鸡架</t>
        </is>
      </c>
      <c r="B30" s="19" t="n">
        <v>1202.68</v>
      </c>
      <c r="C30" s="19" t="n">
        <v>56</v>
      </c>
      <c r="D30" s="19" t="n">
        <v>56</v>
      </c>
      <c r="E30" s="19" t="n">
        <v>7.46</v>
      </c>
      <c r="F30" s="19">
        <f>B30</f>
        <v/>
      </c>
      <c r="G30" s="15">
        <f>(F30)-L30</f>
        <v/>
      </c>
      <c r="H30" s="15">
        <f>F30*0.15</f>
        <v/>
      </c>
      <c r="I30" s="3" t="n"/>
      <c r="J30" s="3" t="n"/>
      <c r="K30" s="2" t="inlineStr">
        <is>
          <t>已结算</t>
        </is>
      </c>
      <c r="L30" s="29" t="n">
        <v>249.68</v>
      </c>
      <c r="M30" s="18">
        <f>L30-H30</f>
        <v/>
      </c>
      <c r="N30" s="3">
        <f>(C30)/20</f>
        <v/>
      </c>
      <c r="O30" s="60">
        <f>(H30+M30)/F30</f>
        <v/>
      </c>
    </row>
    <row customHeight="1" ht="15.6" r="31" s="59">
      <c r="A31" s="15" t="inlineStr">
        <is>
          <t>happy炸鸡</t>
        </is>
      </c>
      <c r="B31" s="15" t="n">
        <v>317.86</v>
      </c>
      <c r="C31" s="15" t="n">
        <v>11</v>
      </c>
      <c r="D31" s="15" t="n">
        <v>11</v>
      </c>
      <c r="E31" s="15" t="n">
        <v>1.97</v>
      </c>
      <c r="F31" s="19">
        <f>B31</f>
        <v/>
      </c>
      <c r="G31" s="15">
        <f>(F31)-L31</f>
        <v/>
      </c>
      <c r="H31" s="15">
        <f>F31*0.15</f>
        <v/>
      </c>
      <c r="I31" s="3" t="n"/>
      <c r="J31" s="3" t="n"/>
      <c r="K31" s="1" t="inlineStr">
        <is>
          <t>已结算</t>
        </is>
      </c>
      <c r="L31" s="29">
        <f>F31*0.221</f>
        <v/>
      </c>
      <c r="M31" s="18">
        <f>L31-H31</f>
        <v/>
      </c>
      <c r="N31" s="3">
        <f>(C31)/20</f>
        <v/>
      </c>
      <c r="O31" s="60">
        <f>(H31+M31)/F31</f>
        <v/>
      </c>
    </row>
    <row customHeight="1" ht="15.6" r="32" s="59">
      <c r="A32" s="15" t="inlineStr">
        <is>
          <t>何记猪脚饭 捞面</t>
        </is>
      </c>
      <c r="B32" s="15" t="n">
        <v>689.5</v>
      </c>
      <c r="C32" s="15" t="n">
        <v>38</v>
      </c>
      <c r="D32" s="15" t="n">
        <v>35</v>
      </c>
      <c r="E32" s="15" t="n">
        <v>4.34</v>
      </c>
      <c r="F32" s="19">
        <f>B32</f>
        <v/>
      </c>
      <c r="G32" s="15">
        <f>(F32)-L32</f>
        <v/>
      </c>
      <c r="H32" s="15">
        <f>F32*0.15</f>
        <v/>
      </c>
      <c r="I32" s="1" t="n"/>
      <c r="J32" s="6" t="n"/>
      <c r="K32" s="2" t="n"/>
      <c r="L32" s="29" t="n">
        <v>139.5</v>
      </c>
      <c r="M32" s="18">
        <f>L32-H32</f>
        <v/>
      </c>
      <c r="N32" s="3">
        <f>(C32)/20</f>
        <v/>
      </c>
      <c r="O32" s="60">
        <f>(H32+M32)/F32</f>
        <v/>
      </c>
    </row>
    <row customHeight="1" ht="15.6" r="33" s="59">
      <c r="A33" s="15" t="inlineStr">
        <is>
          <t>林记金牌猪脚饭</t>
        </is>
      </c>
      <c r="B33" s="15" t="n">
        <v>615.4</v>
      </c>
      <c r="C33" s="15" t="n">
        <v>31</v>
      </c>
      <c r="D33" s="15" t="n">
        <v>32</v>
      </c>
      <c r="E33" s="15" t="n">
        <v>3.73</v>
      </c>
      <c r="F33" s="19">
        <f>B33</f>
        <v/>
      </c>
      <c r="G33" s="15">
        <f>(F33)-L33</f>
        <v/>
      </c>
      <c r="H33" s="15">
        <f>F33*0.15</f>
        <v/>
      </c>
      <c r="I33" s="6" t="n"/>
      <c r="J33" s="6" t="n"/>
      <c r="K33" s="2" t="inlineStr">
        <is>
          <t>已结算</t>
        </is>
      </c>
      <c r="L33" s="29" t="n">
        <v>153.4</v>
      </c>
      <c r="M33" s="18">
        <f>L33-H33</f>
        <v/>
      </c>
      <c r="N33" s="3">
        <f>(C33)/20</f>
        <v/>
      </c>
      <c r="O33" s="60">
        <f>(H33+M33)/F33</f>
        <v/>
      </c>
    </row>
    <row customHeight="1" ht="15.6" r="34" s="59">
      <c r="A34" s="44" t="inlineStr">
        <is>
          <t>兰州拉面</t>
        </is>
      </c>
      <c r="B34" s="42" t="n">
        <v>987.65</v>
      </c>
      <c r="C34" s="44" t="n">
        <v>72</v>
      </c>
      <c r="D34" s="45" t="n">
        <v>68</v>
      </c>
      <c r="E34" s="22" t="n">
        <v>6.06</v>
      </c>
      <c r="F34" s="43">
        <f>B34</f>
        <v/>
      </c>
      <c r="G34" s="42">
        <f>(F34)*0.85</f>
        <v/>
      </c>
      <c r="H34" s="44">
        <f>F34*0.15</f>
        <v/>
      </c>
      <c r="I34" s="43" t="n"/>
      <c r="J34" s="42" t="n"/>
      <c r="K34" s="50" t="inlineStr">
        <is>
          <t>已结算</t>
        </is>
      </c>
      <c r="L34" s="40" t="n"/>
      <c r="M34" s="40" t="n"/>
      <c r="N34" s="40">
        <f>C34/20</f>
        <v/>
      </c>
      <c r="O34" s="61">
        <f>H34/F34</f>
        <v/>
      </c>
    </row>
    <row customHeight="1" ht="15.6" r="35" s="59">
      <c r="A35" s="38" t="inlineStr">
        <is>
          <t>居肉町·极炙烧肉饭</t>
        </is>
      </c>
      <c r="B35" s="36" t="n">
        <v>2716.69</v>
      </c>
      <c r="C35" s="36" t="n">
        <v>137</v>
      </c>
      <c r="D35" s="36" t="n">
        <v>131</v>
      </c>
      <c r="E35" s="36" t="n">
        <v>16.98</v>
      </c>
      <c r="F35" s="37">
        <f>B35</f>
        <v/>
      </c>
      <c r="G35" s="36">
        <f>(F35)-L35</f>
        <v/>
      </c>
      <c r="H35" s="36">
        <f>F35*0.15</f>
        <v/>
      </c>
      <c r="I35" s="35" t="n"/>
      <c r="J35" s="35" t="n"/>
      <c r="K35" s="51" t="inlineStr">
        <is>
          <t>已结算</t>
        </is>
      </c>
      <c r="L35" s="34" t="n">
        <v>646.2</v>
      </c>
      <c r="M35" s="33">
        <f>L35-H35</f>
        <v/>
      </c>
      <c r="N35" s="32">
        <f>(C35)/20</f>
        <v/>
      </c>
      <c r="O35" s="60">
        <f>(H35+M35)/F35</f>
        <v/>
      </c>
    </row>
    <row customHeight="1" ht="15.6" r="36" s="59">
      <c r="A36" s="15" t="inlineStr">
        <is>
          <t>早道·煲仔饭</t>
        </is>
      </c>
      <c r="B36" s="15" t="n">
        <v>1182.6</v>
      </c>
      <c r="C36" s="15" t="n">
        <v>78</v>
      </c>
      <c r="D36" s="15" t="n">
        <v>71</v>
      </c>
      <c r="E36" s="15" t="n">
        <v>7.27</v>
      </c>
      <c r="F36" s="19">
        <f>B36</f>
        <v/>
      </c>
      <c r="G36" s="36">
        <f>(F36)-L36</f>
        <v/>
      </c>
      <c r="H36" s="36">
        <f>F36*0.15</f>
        <v/>
      </c>
      <c r="I36" s="35" t="n"/>
      <c r="J36" s="35" t="n"/>
      <c r="K36" s="51" t="inlineStr">
        <is>
          <t>已结算</t>
        </is>
      </c>
      <c r="L36" s="34" t="n">
        <v>311</v>
      </c>
      <c r="M36" s="33">
        <f>L36-H36</f>
        <v/>
      </c>
      <c r="N36" s="32">
        <f>(C36)/20</f>
        <v/>
      </c>
      <c r="O36" s="60">
        <f>(H36+M36)/F36</f>
        <v/>
      </c>
    </row>
    <row customHeight="1" ht="15.6" r="37" s="59">
      <c r="A37" s="15" t="inlineStr">
        <is>
          <t>良牛匠星·嫩牛五方</t>
        </is>
      </c>
      <c r="B37" s="15" t="n">
        <v>1875.24</v>
      </c>
      <c r="C37" s="15" t="n">
        <v>91</v>
      </c>
      <c r="D37" s="15" t="n">
        <v>88</v>
      </c>
      <c r="E37" s="15" t="n">
        <v>11.43</v>
      </c>
      <c r="F37" s="19">
        <f>B37</f>
        <v/>
      </c>
      <c r="G37" s="15">
        <f>(F37)-L37</f>
        <v/>
      </c>
      <c r="H37" s="36">
        <f>F37*0.15</f>
        <v/>
      </c>
      <c r="I37" s="6" t="n"/>
      <c r="J37" s="6" t="n"/>
      <c r="K37" s="2" t="inlineStr">
        <is>
          <t>已结算</t>
        </is>
      </c>
      <c r="L37" s="29" t="n">
        <v>444.24</v>
      </c>
      <c r="M37" s="18">
        <f>L37-H37</f>
        <v/>
      </c>
      <c r="N37" s="31">
        <f>(C37)/20</f>
        <v/>
      </c>
      <c r="O37" s="60">
        <f>(H37+M37)/F37</f>
        <v/>
      </c>
    </row>
    <row customHeight="1" ht="15.6" r="38" s="59">
      <c r="A38" s="15" t="inlineStr">
        <is>
          <t>饭饭都掂.减脂沙拉.波奇饭.鳗鱼饭</t>
        </is>
      </c>
      <c r="B38" s="15" t="n">
        <v>811</v>
      </c>
      <c r="C38" s="15" t="n">
        <v>39</v>
      </c>
      <c r="D38" s="15" t="n">
        <v>38</v>
      </c>
      <c r="E38" s="15" t="n">
        <v>4.97</v>
      </c>
      <c r="F38" s="19">
        <f>B38</f>
        <v/>
      </c>
      <c r="G38" s="15">
        <f>(F38)-L38</f>
        <v/>
      </c>
      <c r="H38" s="36">
        <f>F38*0.15</f>
        <v/>
      </c>
      <c r="I38" s="1" t="n"/>
      <c r="J38" s="6" t="n"/>
      <c r="K38" s="2" t="inlineStr">
        <is>
          <t>已结算</t>
        </is>
      </c>
      <c r="L38" s="29" t="n">
        <v>156</v>
      </c>
      <c r="M38" s="18">
        <f>L38-H38</f>
        <v/>
      </c>
      <c r="N38" s="31">
        <f>(C38)/20</f>
        <v/>
      </c>
      <c r="O38" s="60">
        <f>(H38+M38)/F38</f>
        <v/>
      </c>
    </row>
    <row customHeight="1" ht="15.6" r="39" s="59">
      <c r="A39" s="30" t="inlineStr">
        <is>
          <t>超级芝</t>
        </is>
      </c>
      <c r="B39" s="15" t="n">
        <v>1096</v>
      </c>
      <c r="C39" s="15" t="n">
        <v>46</v>
      </c>
      <c r="D39" s="15" t="n">
        <v>33</v>
      </c>
      <c r="E39" s="15" t="n">
        <v>6.7</v>
      </c>
      <c r="F39" s="16">
        <f>B39</f>
        <v/>
      </c>
      <c r="G39" s="15">
        <f>B39-L39</f>
        <v/>
      </c>
      <c r="H39" s="36">
        <f>F39*0.15</f>
        <v/>
      </c>
      <c r="I39" s="6" t="n"/>
      <c r="J39" s="6" t="n"/>
      <c r="K39" s="1" t="inlineStr">
        <is>
          <t>已结算</t>
        </is>
      </c>
      <c r="L39" s="29" t="n">
        <v>289</v>
      </c>
      <c r="M39" s="18">
        <f>L39-H39</f>
        <v/>
      </c>
      <c r="N39" s="3">
        <f>C39/20</f>
        <v/>
      </c>
      <c r="O39" s="60">
        <f>(H39+M39)/F39</f>
        <v/>
      </c>
    </row>
    <row customHeight="1" ht="15.6" r="40" s="59">
      <c r="A40" s="30" t="inlineStr">
        <is>
          <t>戒嘴鸡爪</t>
        </is>
      </c>
      <c r="B40" s="15" t="n">
        <v>506</v>
      </c>
      <c r="C40" s="15" t="n">
        <v>21</v>
      </c>
      <c r="D40" s="15" t="n">
        <v>17</v>
      </c>
      <c r="E40" s="15" t="n">
        <v>3.15</v>
      </c>
      <c r="F40" s="16">
        <f>B40</f>
        <v/>
      </c>
      <c r="G40" s="15">
        <f>(F40)*0.85</f>
        <v/>
      </c>
      <c r="H40" s="36">
        <f>F40*0.15</f>
        <v/>
      </c>
      <c r="I40" s="6" t="n"/>
      <c r="J40" s="6" t="n"/>
      <c r="K40" s="1" t="inlineStr">
        <is>
          <t>已结算</t>
        </is>
      </c>
      <c r="L40" s="29">
        <f>F40*0.18</f>
        <v/>
      </c>
      <c r="M40" s="18">
        <f>L40-H40</f>
        <v/>
      </c>
      <c r="N40" s="3">
        <f>(C39+C40)/20</f>
        <v/>
      </c>
      <c r="O40" s="60">
        <f>(H40+M40)/F40</f>
        <v/>
      </c>
    </row>
    <row customHeight="1" ht="15.6" r="41" s="59">
      <c r="A41" s="30" t="inlineStr">
        <is>
          <t>擂椒拌饭</t>
        </is>
      </c>
      <c r="B41" s="15" t="n">
        <v>1457.68</v>
      </c>
      <c r="C41" s="15" t="n">
        <v>82</v>
      </c>
      <c r="D41" s="15" t="n">
        <v>77</v>
      </c>
      <c r="E41" s="15" t="n">
        <v>8.869999999999999</v>
      </c>
      <c r="F41" s="16">
        <f>B41</f>
        <v/>
      </c>
      <c r="G41" s="15">
        <f>(F41)-L41</f>
        <v/>
      </c>
      <c r="H41" s="36">
        <f>F41*0.15</f>
        <v/>
      </c>
      <c r="I41" s="6" t="n">
        <v>38.6</v>
      </c>
      <c r="J41" s="6" t="n"/>
      <c r="K41" s="1" t="inlineStr">
        <is>
          <t>已结算</t>
        </is>
      </c>
      <c r="L41" s="29" t="n">
        <v>347.68</v>
      </c>
      <c r="M41" s="18">
        <f>L41-H41</f>
        <v/>
      </c>
      <c r="N41" s="3">
        <f>(C40+C41)/20</f>
        <v/>
      </c>
      <c r="O41" s="60">
        <f>(H41+M41)/F41</f>
        <v/>
      </c>
    </row>
    <row customHeight="1" ht="15.6" r="42" s="59">
      <c r="A42" s="24" t="inlineStr">
        <is>
          <t>安汤炖品</t>
        </is>
      </c>
      <c r="B42" s="24" t="n">
        <v>1527.1</v>
      </c>
      <c r="C42" s="24" t="n">
        <v>67</v>
      </c>
      <c r="D42" s="24" t="n">
        <v>63</v>
      </c>
      <c r="E42" s="24" t="n">
        <v>9.449999999999999</v>
      </c>
      <c r="F42" s="16">
        <f>B42</f>
        <v/>
      </c>
      <c r="G42" s="15">
        <f>(F42)-L42</f>
        <v/>
      </c>
      <c r="H42" s="36">
        <f>F42*0.15</f>
        <v/>
      </c>
      <c r="I42" s="27" t="n"/>
      <c r="J42" s="27" t="n"/>
      <c r="K42" s="52" t="inlineStr">
        <is>
          <t>已结算</t>
        </is>
      </c>
      <c r="L42" s="29" t="n">
        <v>277.1</v>
      </c>
      <c r="M42" s="18">
        <f>L42-H42</f>
        <v/>
      </c>
      <c r="N42" s="3">
        <f>C42/20</f>
        <v/>
      </c>
      <c r="O42" s="60">
        <f>(H42+M42)/F42</f>
        <v/>
      </c>
    </row>
    <row customHeight="1" ht="15.6" r="43" s="59">
      <c r="A43" s="17" t="inlineStr">
        <is>
          <t>桥头排骨</t>
        </is>
      </c>
      <c r="B43" s="17" t="n">
        <v>2419.6</v>
      </c>
      <c r="C43" s="17" t="n">
        <v>87</v>
      </c>
      <c r="D43" s="17" t="n">
        <v>82</v>
      </c>
      <c r="E43" s="17" t="n">
        <v>15</v>
      </c>
      <c r="F43" s="17">
        <f>B43</f>
        <v/>
      </c>
      <c r="G43" s="17">
        <f>(F43)*0.8</f>
        <v/>
      </c>
      <c r="H43" s="36">
        <f>F43*0.15</f>
        <v/>
      </c>
      <c r="I43" s="1" t="n"/>
      <c r="J43" s="1" t="n"/>
      <c r="K43" s="1" t="inlineStr">
        <is>
          <t>已结算</t>
        </is>
      </c>
      <c r="L43" s="29">
        <f>F43*0.2</f>
        <v/>
      </c>
      <c r="M43" s="18">
        <f>L43-H43</f>
        <v/>
      </c>
      <c r="N43" s="1">
        <f>C43/20</f>
        <v/>
      </c>
      <c r="O43" s="60">
        <f>(H43+M43)/F43</f>
        <v/>
      </c>
    </row>
    <row customHeight="1" ht="15.6" r="44" s="59">
      <c r="A44" s="17" t="inlineStr">
        <is>
          <t>满意(意面·轻食·小吃)</t>
        </is>
      </c>
      <c r="B44" s="17" t="n">
        <v>769.7</v>
      </c>
      <c r="C44" s="17" t="n">
        <v>30</v>
      </c>
      <c r="D44" s="17" t="n">
        <v>30</v>
      </c>
      <c r="E44" s="17" t="n">
        <v>4.83</v>
      </c>
      <c r="F44" s="17">
        <f>B44</f>
        <v/>
      </c>
      <c r="G44" s="17">
        <f>(F44)-L44</f>
        <v/>
      </c>
      <c r="H44" s="36">
        <f>F44*0.15</f>
        <v/>
      </c>
      <c r="I44" s="1" t="n"/>
      <c r="J44" s="1" t="n"/>
      <c r="K44" s="1" t="inlineStr">
        <is>
          <t>已结算</t>
        </is>
      </c>
      <c r="L44" s="1" t="n">
        <v>184.2</v>
      </c>
      <c r="M44" s="1">
        <f>L44-H44</f>
        <v/>
      </c>
      <c r="N44" s="1">
        <f>C44/20</f>
        <v/>
      </c>
      <c r="O44" s="28">
        <f>(H44+M44)/F44</f>
        <v/>
      </c>
    </row>
    <row customHeight="1" ht="15.6" r="45" s="59">
      <c r="A45" s="17" t="inlineStr">
        <is>
          <t>开心锡纸花甲粉</t>
        </is>
      </c>
      <c r="B45" s="17" t="n">
        <v>1230.48</v>
      </c>
      <c r="C45" s="17" t="n">
        <v>66</v>
      </c>
      <c r="D45" s="17" t="n">
        <v>66</v>
      </c>
      <c r="E45" s="17" t="n">
        <v>7.59</v>
      </c>
      <c r="F45" s="17">
        <f>B45</f>
        <v/>
      </c>
      <c r="G45" s="17">
        <f>(F45)-L45</f>
        <v/>
      </c>
      <c r="H45" s="36">
        <f>F45*0.15</f>
        <v/>
      </c>
      <c r="I45" s="1" t="n"/>
      <c r="J45" s="1" t="n"/>
      <c r="K45" s="1" t="inlineStr">
        <is>
          <t>已结算</t>
        </is>
      </c>
      <c r="L45" s="1" t="n">
        <v>348.18</v>
      </c>
      <c r="M45" s="1">
        <f>L45-H45</f>
        <v/>
      </c>
      <c r="N45" s="1">
        <f>C45/20</f>
        <v/>
      </c>
      <c r="O45" s="28">
        <f>(H45+M45)/F45</f>
        <v/>
      </c>
    </row>
    <row customHeight="1" ht="15.6" r="46" s="59">
      <c r="A46" s="17" t="inlineStr">
        <is>
          <t>鲁小二小炒鸡 必点啤酒鸭</t>
        </is>
      </c>
      <c r="B46" s="17" t="n">
        <v>720.8</v>
      </c>
      <c r="C46" s="17" t="n">
        <v>36</v>
      </c>
      <c r="D46" s="17" t="n">
        <v>35</v>
      </c>
      <c r="E46" s="17" t="n">
        <v>4.54</v>
      </c>
      <c r="F46" s="17">
        <f>B46</f>
        <v/>
      </c>
      <c r="G46" s="17">
        <f>(F46)-L46</f>
        <v/>
      </c>
      <c r="H46" s="36">
        <f>F46*0.15</f>
        <v/>
      </c>
      <c r="I46" s="1" t="n"/>
      <c r="J46" s="1" t="n"/>
      <c r="K46" s="1" t="inlineStr">
        <is>
          <t>已结算</t>
        </is>
      </c>
      <c r="L46" s="1" t="n">
        <v>136.8</v>
      </c>
      <c r="M46" s="1">
        <f>L46-H46</f>
        <v/>
      </c>
      <c r="N46" s="1">
        <f>C46/20</f>
        <v/>
      </c>
      <c r="O46" s="28">
        <f>(H46+M46)/F46</f>
        <v/>
      </c>
    </row>
    <row customHeight="1" ht="15.6" r="47" s="59">
      <c r="A47" s="17" t="inlineStr">
        <is>
          <t>澳门咖喱街头小吃</t>
        </is>
      </c>
      <c r="B47" s="15" t="n">
        <v>1751.34</v>
      </c>
      <c r="C47" s="15" t="n">
        <v>99.5</v>
      </c>
      <c r="D47" s="15" t="n">
        <v>90</v>
      </c>
      <c r="E47" s="15" t="n">
        <v>10.93</v>
      </c>
      <c r="F47" s="16">
        <f>B47</f>
        <v/>
      </c>
      <c r="G47" s="15">
        <f>(F47)*0.8</f>
        <v/>
      </c>
      <c r="H47" s="36">
        <f>F47*0.15</f>
        <v/>
      </c>
      <c r="I47" s="6" t="n">
        <v>29.3</v>
      </c>
      <c r="J47" s="6" t="n"/>
      <c r="K47" s="1" t="inlineStr">
        <is>
          <t>已结算</t>
        </is>
      </c>
      <c r="L47" s="3" t="n"/>
      <c r="M47" s="3" t="n"/>
      <c r="N47" s="3">
        <f>C47/20</f>
        <v/>
      </c>
      <c r="O47" s="60">
        <f>H47/F47</f>
        <v/>
      </c>
    </row>
    <row customHeight="1" ht="15.6" r="48" s="59">
      <c r="A48" s="17" t="inlineStr">
        <is>
          <t>老鸭粉丝汤</t>
        </is>
      </c>
      <c r="B48" s="15" t="n">
        <v>2525.37</v>
      </c>
      <c r="C48" s="15" t="n">
        <v>118</v>
      </c>
      <c r="D48" s="15" t="n">
        <v>118</v>
      </c>
      <c r="E48" s="15" t="n">
        <v>15.47</v>
      </c>
      <c r="F48" s="16">
        <f>B48</f>
        <v/>
      </c>
      <c r="G48" s="15">
        <f>(F48)*0.82</f>
        <v/>
      </c>
      <c r="H48" s="36">
        <f>F48*0.15</f>
        <v/>
      </c>
      <c r="I48" s="6" t="n">
        <v>86</v>
      </c>
      <c r="J48" s="6" t="n"/>
      <c r="K48" s="1" t="inlineStr">
        <is>
          <t>已结算</t>
        </is>
      </c>
      <c r="L48" s="3" t="n"/>
      <c r="M48" s="3" t="n"/>
      <c r="N48" s="3">
        <f>C48/20</f>
        <v/>
      </c>
      <c r="O48" s="60">
        <f>H48/F48</f>
        <v/>
      </c>
    </row>
    <row customHeight="1" ht="15.6" r="49" s="59">
      <c r="A49" s="17" t="inlineStr">
        <is>
          <t>三娘松木烤鸡</t>
        </is>
      </c>
      <c r="B49" s="17" t="n">
        <v>3476.8</v>
      </c>
      <c r="C49" s="17" t="n">
        <v>131</v>
      </c>
      <c r="D49" s="17" t="n">
        <v>132</v>
      </c>
      <c r="E49" s="17" t="n">
        <v>21.71</v>
      </c>
      <c r="F49" s="17">
        <f>B49</f>
        <v/>
      </c>
      <c r="G49" s="17">
        <f>(F49)-L49</f>
        <v/>
      </c>
      <c r="H49" s="36">
        <f>F49*0.15</f>
        <v/>
      </c>
      <c r="I49" s="1" t="n">
        <v>18.4</v>
      </c>
      <c r="J49" s="1" t="n"/>
      <c r="K49" s="1" t="inlineStr">
        <is>
          <t>已结算</t>
        </is>
      </c>
      <c r="L49" s="1" t="n">
        <v>613.8</v>
      </c>
      <c r="M49" s="1">
        <f>L49-H49</f>
        <v/>
      </c>
      <c r="N49" s="1">
        <f>C49/20</f>
        <v/>
      </c>
      <c r="O49" s="28">
        <f>(H49+M49)/F49</f>
        <v/>
      </c>
    </row>
    <row customHeight="1" ht="15.6" r="50" s="59">
      <c r="A50" s="17" t="inlineStr">
        <is>
          <t>老长沙家常菜</t>
        </is>
      </c>
      <c r="B50" s="17" t="n">
        <v>4118.34</v>
      </c>
      <c r="C50" s="17" t="n">
        <v>194</v>
      </c>
      <c r="D50" s="17" t="n">
        <v>189</v>
      </c>
      <c r="E50" s="17" t="n">
        <v>25.66</v>
      </c>
      <c r="F50" s="17">
        <f>B50</f>
        <v/>
      </c>
      <c r="G50" s="17">
        <f>(F50)-L50</f>
        <v/>
      </c>
      <c r="H50" s="36">
        <f>F50*0.15</f>
        <v/>
      </c>
      <c r="I50" s="1" t="n"/>
      <c r="J50" s="1" t="n"/>
      <c r="K50" s="1" t="inlineStr">
        <is>
          <t>已结算</t>
        </is>
      </c>
      <c r="L50" s="1" t="n">
        <v>843.34</v>
      </c>
      <c r="M50" s="1">
        <f>L50-H50</f>
        <v/>
      </c>
      <c r="N50" s="1">
        <f>C50/20</f>
        <v/>
      </c>
      <c r="O50" s="28">
        <f>(H50+M50)/F50</f>
        <v/>
      </c>
    </row>
    <row customHeight="1" ht="15.6" r="51" s="59">
      <c r="A51" s="17" t="inlineStr">
        <is>
          <t>粒食代.猛火炒饭</t>
        </is>
      </c>
      <c r="B51" s="17" t="n">
        <v>4091.37</v>
      </c>
      <c r="C51" s="17" t="n">
        <v>260</v>
      </c>
      <c r="D51" s="17" t="n">
        <v>256</v>
      </c>
      <c r="E51" s="17" t="n">
        <v>26.18</v>
      </c>
      <c r="F51" s="17">
        <f>B51</f>
        <v/>
      </c>
      <c r="G51" s="17">
        <f>(F51)-L51</f>
        <v/>
      </c>
      <c r="H51" s="36">
        <f>F51*0.15</f>
        <v/>
      </c>
      <c r="I51" s="0" t="n">
        <v>67.43000000000001</v>
      </c>
      <c r="J51" s="1" t="n"/>
      <c r="K51" s="1" t="inlineStr">
        <is>
          <t>已结算</t>
        </is>
      </c>
      <c r="L51" s="1" t="n">
        <v>1083.37</v>
      </c>
      <c r="M51" s="1">
        <f>L51-H51</f>
        <v/>
      </c>
      <c r="N51" s="1">
        <f>C51/20</f>
        <v/>
      </c>
      <c r="O51" s="28">
        <f>(H51+M51)/F51</f>
        <v/>
      </c>
    </row>
    <row customHeight="1" ht="15.6" r="52" s="59">
      <c r="A52" s="0" t="inlineStr">
        <is>
          <t>陈记麻辣香锅</t>
        </is>
      </c>
      <c r="B52" s="0" t="n">
        <v>1655.87</v>
      </c>
      <c r="C52" s="0" t="n">
        <v>104.4</v>
      </c>
      <c r="D52" s="0" t="n">
        <v>58</v>
      </c>
      <c r="E52" s="0" t="n">
        <v>10.58</v>
      </c>
      <c r="F52" s="0">
        <f>B52</f>
        <v/>
      </c>
      <c r="G52" s="0">
        <f>(F52)-L52</f>
        <v/>
      </c>
      <c r="H52" s="0">
        <f>F52*0.15</f>
        <v/>
      </c>
      <c r="I52" s="1" t="n"/>
      <c r="J52" s="1" t="n"/>
      <c r="K52" s="1" t="inlineStr">
        <is>
          <t>已结算</t>
        </is>
      </c>
      <c r="L52" s="0" t="n">
        <v>186.91</v>
      </c>
      <c r="M52" s="0">
        <f>L52-H52</f>
        <v/>
      </c>
      <c r="N52" s="0">
        <f>C52/20</f>
        <v/>
      </c>
      <c r="O52" s="28">
        <f>(H52+M52)/F52</f>
        <v/>
      </c>
    </row>
    <row customHeight="1" ht="15.6" r="53" s="59">
      <c r="A53" s="0" t="inlineStr">
        <is>
          <t>可可饭团</t>
        </is>
      </c>
      <c r="B53" s="0" t="n">
        <v>1706.62</v>
      </c>
      <c r="C53" s="0" t="n">
        <v>111</v>
      </c>
      <c r="D53" s="0" t="n">
        <v>109</v>
      </c>
      <c r="E53" s="0" t="n">
        <v>10.91</v>
      </c>
      <c r="F53" s="0">
        <f>B53</f>
        <v/>
      </c>
      <c r="G53" s="0">
        <f>(F53)-L53</f>
        <v/>
      </c>
      <c r="H53" s="0">
        <f>F53*0.15</f>
        <v/>
      </c>
      <c r="I53" s="1" t="n"/>
      <c r="J53" s="1" t="n"/>
      <c r="K53" s="1" t="inlineStr">
        <is>
          <t>已结算‘</t>
        </is>
      </c>
      <c r="L53" s="0" t="n">
        <v>405.62</v>
      </c>
      <c r="M53" s="0">
        <f>L53-H53</f>
        <v/>
      </c>
      <c r="N53" s="0">
        <f>C53/20</f>
        <v/>
      </c>
      <c r="O53" s="28">
        <f>(H53+M53)/F53</f>
        <v/>
      </c>
    </row>
    <row customHeight="1" ht="15.6" r="54" s="59">
      <c r="A54" s="0" t="inlineStr">
        <is>
          <t>曼玲粥</t>
        </is>
      </c>
      <c r="B54" s="0" t="n">
        <v>1045.68</v>
      </c>
      <c r="C54" s="0" t="n">
        <v>69</v>
      </c>
      <c r="D54" s="0" t="n">
        <v>58</v>
      </c>
      <c r="E54" s="0" t="n">
        <v>6.58</v>
      </c>
      <c r="F54" s="0">
        <f>B54</f>
        <v/>
      </c>
      <c r="G54" s="0">
        <f>(F54)-L54</f>
        <v/>
      </c>
      <c r="H54" s="0">
        <f>F54*0.15</f>
        <v/>
      </c>
      <c r="I54" s="1" t="n"/>
      <c r="J54" s="1" t="n"/>
      <c r="K54" s="1" t="inlineStr">
        <is>
          <t>已结算</t>
        </is>
      </c>
      <c r="L54" s="0" t="n">
        <v>209.08</v>
      </c>
      <c r="M54" s="0">
        <f>L54-H54</f>
        <v/>
      </c>
      <c r="N54" s="0">
        <f>C54/20</f>
        <v/>
      </c>
      <c r="O54" s="28">
        <f>(H54+M54)/F54</f>
        <v/>
      </c>
    </row>
    <row customHeight="1" ht="15.6" r="55" s="59">
      <c r="A55" s="0" t="inlineStr">
        <is>
          <t>1999老饭盒</t>
        </is>
      </c>
      <c r="B55" s="0" t="n">
        <v>1356.02</v>
      </c>
      <c r="C55" s="0" t="n">
        <v>78</v>
      </c>
      <c r="D55" s="0" t="n">
        <v>61</v>
      </c>
      <c r="E55" s="0" t="n">
        <v>8.59</v>
      </c>
      <c r="F55" s="0">
        <f>B55</f>
        <v/>
      </c>
      <c r="G55" s="0">
        <f>(F55)-L55</f>
        <v/>
      </c>
      <c r="H55" s="0">
        <f>F55*0.15</f>
        <v/>
      </c>
      <c r="I55" s="0" t="n">
        <v>16</v>
      </c>
      <c r="J55" s="1" t="n"/>
      <c r="K55" s="1" t="inlineStr">
        <is>
          <t>已结算</t>
        </is>
      </c>
      <c r="L55" s="0" t="n">
        <v>365.02</v>
      </c>
      <c r="M55" s="0">
        <f>L55-H55</f>
        <v/>
      </c>
      <c r="N55" s="0">
        <f>C55/20</f>
        <v/>
      </c>
      <c r="O55" s="28">
        <f>(H55+M55)/F55</f>
        <v/>
      </c>
    </row>
    <row customHeight="1" ht="15.6" r="56" s="59">
      <c r="A56" s="0" t="inlineStr">
        <is>
          <t>丰顺捆粄（客家小吃）</t>
        </is>
      </c>
      <c r="B56" s="0" t="n">
        <v>595.6</v>
      </c>
      <c r="C56" s="0" t="n">
        <v>40.2</v>
      </c>
      <c r="D56" s="0" t="n">
        <v>37</v>
      </c>
      <c r="E56" s="0" t="n">
        <v>3.96</v>
      </c>
      <c r="F56" s="0">
        <f>B56</f>
        <v/>
      </c>
      <c r="G56" s="0">
        <f>(F56)-L56</f>
        <v/>
      </c>
      <c r="H56" s="0">
        <f>F56*0.15</f>
        <v/>
      </c>
      <c r="I56" s="0" t="n">
        <v>28.5</v>
      </c>
      <c r="J56" s="1" t="n"/>
      <c r="K56" s="1" t="inlineStr">
        <is>
          <t>已结算</t>
        </is>
      </c>
      <c r="L56" s="0" t="n">
        <v>149.6</v>
      </c>
      <c r="M56" s="0">
        <f>L56-H56</f>
        <v/>
      </c>
      <c r="N56" s="0">
        <f>C56/20</f>
        <v/>
      </c>
      <c r="O56" s="28">
        <f>(H56+M56)/F56</f>
        <v/>
      </c>
    </row>
    <row customHeight="1" ht="15.6" r="57" s="59">
      <c r="A57" s="27" t="n"/>
      <c r="B57" s="27" t="n"/>
      <c r="C57" s="27" t="n"/>
      <c r="D57" s="27" t="n"/>
      <c r="E57" s="27" t="n"/>
      <c r="F57" s="27" t="n"/>
      <c r="G57" s="27" t="n"/>
      <c r="H57" s="27" t="n"/>
      <c r="I57" s="27" t="n"/>
      <c r="J57" s="27" t="n"/>
      <c r="K57" s="52" t="n"/>
      <c r="L57" s="27" t="n"/>
      <c r="M57" s="27" t="n"/>
      <c r="N57" s="27" t="n"/>
      <c r="O57" s="62" t="n"/>
    </row>
    <row customHeight="1" ht="15.6" r="58" s="59">
      <c r="A58" s="25" t="inlineStr">
        <is>
          <t>饮料分区</t>
        </is>
      </c>
      <c r="B58" s="8" t="n"/>
      <c r="C58" s="8" t="n"/>
      <c r="D58" s="8" t="n"/>
      <c r="E58" s="8" t="n"/>
      <c r="F58" s="8" t="n"/>
      <c r="G58" s="8" t="n"/>
      <c r="H58" s="8" t="n"/>
      <c r="I58" s="6" t="n"/>
      <c r="J58" s="6" t="n"/>
      <c r="K58" s="1" t="n"/>
      <c r="L58" s="3" t="n"/>
      <c r="M58" s="3" t="n"/>
      <c r="N58" s="3" t="n"/>
      <c r="O58" s="60" t="n"/>
    </row>
    <row customHeight="1" ht="15.6" r="59" s="59">
      <c r="A59" s="6" t="inlineStr">
        <is>
          <t>芝士王茶•轻食健康减脂餐&amp;饮品</t>
        </is>
      </c>
      <c r="B59" s="6" t="n">
        <v>2113.2</v>
      </c>
      <c r="C59" s="6" t="n">
        <v>104</v>
      </c>
      <c r="D59" s="6" t="n">
        <v>90</v>
      </c>
      <c r="E59" s="6" t="n">
        <v>13.09</v>
      </c>
      <c r="F59" s="14">
        <f>B59</f>
        <v/>
      </c>
      <c r="G59" s="6">
        <f>(F59)*0.85</f>
        <v/>
      </c>
      <c r="H59" s="6">
        <f>F59*0.15</f>
        <v/>
      </c>
      <c r="I59" s="3" t="n"/>
      <c r="J59" s="3" t="n"/>
      <c r="K59" s="1" t="inlineStr">
        <is>
          <t>已结算</t>
        </is>
      </c>
      <c r="L59" s="3" t="n"/>
      <c r="M59" s="3" t="n"/>
      <c r="N59" s="3">
        <f>(C59)/20</f>
        <v/>
      </c>
      <c r="O59" s="60">
        <f>H59/F59</f>
        <v/>
      </c>
    </row>
    <row customHeight="1" ht="15.6" r="60" s="59">
      <c r="A60" s="23" t="inlineStr">
        <is>
          <t>沪上阿姨</t>
        </is>
      </c>
      <c r="B60" s="23" t="n">
        <v>1939</v>
      </c>
      <c r="C60" s="23" t="n">
        <v>102</v>
      </c>
      <c r="D60" s="23" t="n">
        <v>86</v>
      </c>
      <c r="E60" s="23" t="n">
        <v>12.05</v>
      </c>
      <c r="F60" s="24">
        <f>B60</f>
        <v/>
      </c>
      <c r="G60" s="23">
        <f>(F60)*0.825</f>
        <v/>
      </c>
      <c r="H60" s="15">
        <f>F60*0.15</f>
        <v/>
      </c>
      <c r="I60" s="21" t="n">
        <v>23</v>
      </c>
      <c r="J60" s="21" t="n"/>
      <c r="K60" s="53" t="inlineStr">
        <is>
          <t>已结算</t>
        </is>
      </c>
      <c r="L60" s="22" t="n"/>
      <c r="M60" s="21" t="n"/>
      <c r="N60" s="21">
        <f>(C60)/20</f>
        <v/>
      </c>
      <c r="O60" s="63">
        <f>(H60+M60)/F60</f>
        <v/>
      </c>
    </row>
    <row customHeight="1" ht="15.6" r="61" s="59">
      <c r="A61" s="15" t="inlineStr">
        <is>
          <t>茗日见</t>
        </is>
      </c>
      <c r="B61" s="15" t="n"/>
      <c r="C61" s="15" t="n"/>
      <c r="D61" s="15" t="n"/>
      <c r="E61" s="15" t="n"/>
      <c r="F61" s="16">
        <f>B61</f>
        <v/>
      </c>
      <c r="G61" s="15">
        <f>(F61)-L61</f>
        <v/>
      </c>
      <c r="H61" s="15">
        <f>F61*0.15</f>
        <v/>
      </c>
      <c r="I61" s="3" t="n"/>
      <c r="J61" s="3" t="n"/>
      <c r="K61" s="1" t="n"/>
      <c r="L61" s="18" t="n"/>
      <c r="M61" s="18">
        <f>L61-H61</f>
        <v/>
      </c>
      <c r="N61" s="3">
        <f>(C61)/20</f>
        <v/>
      </c>
      <c r="O61" s="60">
        <f>(H61+M61)/F61</f>
        <v/>
      </c>
    </row>
    <row customHeight="1" ht="15.6" r="62" s="59">
      <c r="A62" s="15" t="inlineStr">
        <is>
          <t>益禾堂T1~5</t>
        </is>
      </c>
      <c r="B62" s="15" t="n">
        <v>951</v>
      </c>
      <c r="C62" s="15" t="n">
        <v>80</v>
      </c>
      <c r="D62" s="15" t="n">
        <v>71</v>
      </c>
      <c r="E62" s="15" t="n">
        <v>6.36</v>
      </c>
      <c r="F62" s="19" t="n"/>
      <c r="G62" s="15" t="inlineStr">
        <is>
          <t xml:space="preserve"> </t>
        </is>
      </c>
      <c r="H62" s="15" t="n"/>
      <c r="I62" s="3" t="n"/>
      <c r="J62" s="3" t="n"/>
      <c r="K62" s="1" t="n"/>
      <c r="L62" s="18" t="n"/>
      <c r="M62" s="18" t="n"/>
      <c r="N62" s="3" t="n"/>
      <c r="O62" s="60" t="n"/>
    </row>
    <row customHeight="1" ht="15.6" r="63" s="59">
      <c r="A63" s="15" t="inlineStr">
        <is>
          <t>益禾堂T10~12</t>
        </is>
      </c>
      <c r="B63" s="15" t="n">
        <v>720</v>
      </c>
      <c r="C63" s="15" t="n">
        <v>59</v>
      </c>
      <c r="D63" s="15" t="n">
        <v>54</v>
      </c>
      <c r="E63" s="15" t="n">
        <v>4.84</v>
      </c>
      <c r="F63" s="16">
        <f>B63+B62</f>
        <v/>
      </c>
      <c r="G63" s="15">
        <f>F63-L63</f>
        <v/>
      </c>
      <c r="H63" s="15">
        <f>F63*0.15</f>
        <v/>
      </c>
      <c r="I63" s="3" t="n">
        <v>12</v>
      </c>
      <c r="J63" s="3" t="n"/>
      <c r="K63" s="1" t="inlineStr">
        <is>
          <t>已结算</t>
        </is>
      </c>
      <c r="L63" s="18">
        <f>F63*0.225</f>
        <v/>
      </c>
      <c r="M63" s="18">
        <f>L63-H63</f>
        <v/>
      </c>
      <c r="N63" s="3">
        <f>(C62+C63)/20</f>
        <v/>
      </c>
      <c r="O63" s="60">
        <f>(H63+M63)/F63</f>
        <v/>
      </c>
    </row>
    <row customHeight="1" ht="15.6" r="64" s="59">
      <c r="A64" s="15" t="inlineStr">
        <is>
          <t>书亦烧仙草</t>
        </is>
      </c>
      <c r="B64" s="15" t="n">
        <v>1385</v>
      </c>
      <c r="C64" s="15" t="n">
        <v>94</v>
      </c>
      <c r="D64" s="15" t="n">
        <v>84</v>
      </c>
      <c r="E64" s="15" t="n">
        <v>8.75</v>
      </c>
      <c r="F64" s="16">
        <f>B64</f>
        <v/>
      </c>
      <c r="G64" s="15">
        <f>(F64-L64)</f>
        <v/>
      </c>
      <c r="H64" s="15">
        <f>F64*0.15</f>
        <v/>
      </c>
      <c r="I64" s="3" t="n"/>
      <c r="J64" s="3" t="n"/>
      <c r="K64" s="1" t="inlineStr">
        <is>
          <t>已结算</t>
        </is>
      </c>
      <c r="L64" s="18">
        <f>F64*0.2</f>
        <v/>
      </c>
      <c r="M64" s="18">
        <f>L64-H64</f>
        <v/>
      </c>
      <c r="N64" s="3">
        <f>(C64)/20</f>
        <v/>
      </c>
      <c r="O64" s="60">
        <f>(H64+M64)/F64</f>
        <v/>
      </c>
    </row>
    <row customHeight="1" ht="15.6" r="65" s="59">
      <c r="A65" s="15" t="inlineStr">
        <is>
          <t>Nanalam咖啡茶饮店</t>
        </is>
      </c>
      <c r="B65" s="15" t="n">
        <v>300</v>
      </c>
      <c r="C65" s="15" t="n">
        <v>14</v>
      </c>
      <c r="D65" s="15" t="n">
        <v>14</v>
      </c>
      <c r="E65" s="15" t="n">
        <v>1.82</v>
      </c>
      <c r="F65" s="16">
        <f>B65</f>
        <v/>
      </c>
      <c r="G65" s="15">
        <f>(F65)-L65</f>
        <v/>
      </c>
      <c r="H65" s="15">
        <f>F65*0.15</f>
        <v/>
      </c>
      <c r="I65" s="3" t="n"/>
      <c r="J65" s="3" t="n"/>
      <c r="K65" s="1" t="n"/>
      <c r="L65" s="18" t="n">
        <v>63.2</v>
      </c>
      <c r="M65" s="18">
        <f>L65-H65</f>
        <v/>
      </c>
      <c r="N65" s="3">
        <f>(C65)/20</f>
        <v/>
      </c>
      <c r="O65" s="60">
        <f>(H65+M65)/F65</f>
        <v/>
      </c>
    </row>
    <row customHeight="1" ht="15.6" r="66" s="59">
      <c r="A66" s="6" t="inlineStr">
        <is>
          <t>润心牛奶甜品</t>
        </is>
      </c>
      <c r="B66" s="1" t="n">
        <v>1367</v>
      </c>
      <c r="C66" s="1" t="n">
        <v>124</v>
      </c>
      <c r="D66" s="1" t="n">
        <v>77</v>
      </c>
      <c r="E66" s="1" t="n">
        <v>9.18</v>
      </c>
      <c r="F66" s="14">
        <f>B66</f>
        <v/>
      </c>
      <c r="G66" s="6">
        <f>(F66)*0.85</f>
        <v/>
      </c>
      <c r="H66" s="6">
        <f>F66*0.15</f>
        <v/>
      </c>
      <c r="I66" s="3" t="n"/>
      <c r="J66" s="3" t="n"/>
      <c r="K66" s="1" t="inlineStr">
        <is>
          <t>已结算</t>
        </is>
      </c>
      <c r="L66" s="3" t="n"/>
      <c r="M66" s="3" t="n"/>
      <c r="N66" s="3">
        <f>(C66)/20</f>
        <v/>
      </c>
      <c r="O66" s="60">
        <f>H66/F66</f>
        <v/>
      </c>
    </row>
    <row customHeight="1" ht="15.6" r="67" s="59">
      <c r="A67" s="2" t="n"/>
      <c r="B67" s="2" t="n"/>
      <c r="C67" s="1" t="n"/>
      <c r="D67" s="1" t="n"/>
      <c r="E67" s="1" t="n"/>
      <c r="F67" s="1" t="n"/>
      <c r="G67" s="2" t="n"/>
      <c r="H67" s="1" t="n"/>
      <c r="I67" s="1" t="n"/>
      <c r="J67" s="1" t="n"/>
      <c r="K67" s="1" t="n"/>
      <c r="L67" s="1" t="n"/>
      <c r="M67" s="1" t="n"/>
      <c r="N67" s="1" t="n"/>
      <c r="O67" s="1" t="n"/>
    </row>
    <row customHeight="1" ht="24.95" r="68" s="59">
      <c r="A68" s="3" t="n"/>
      <c r="B68" s="12">
        <f>SUM(B2:B66)</f>
        <v/>
      </c>
      <c r="C68" s="12">
        <f>SUM(C2:C66)</f>
        <v/>
      </c>
      <c r="D68" s="12">
        <f>SUM(D2:D66)</f>
        <v/>
      </c>
      <c r="E68" s="3" t="n"/>
      <c r="F68" s="3" t="n"/>
      <c r="G68" s="12">
        <f>SUM(G6:G66)</f>
        <v/>
      </c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6" t="n"/>
      <c r="D69" s="3" t="n"/>
      <c r="E69" s="3" t="n"/>
      <c r="F69" s="3" t="n"/>
      <c r="G69" s="3" t="inlineStr">
        <is>
          <t xml:space="preserve">     </t>
        </is>
      </c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9" t="inlineStr">
        <is>
          <t>费用支出明细</t>
        </is>
      </c>
      <c r="B73" s="6" t="n"/>
      <c r="C73" s="9" t="inlineStr">
        <is>
          <t>收入明细</t>
        </is>
      </c>
      <c r="D73" s="6" t="n"/>
      <c r="E73" s="6" t="n"/>
      <c r="F73" s="6" t="n"/>
      <c r="G73" s="6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7" t="inlineStr">
        <is>
          <t>老哥车费</t>
        </is>
      </c>
      <c r="B74" s="6" t="n">
        <v>2100</v>
      </c>
      <c r="C74" s="7" t="inlineStr">
        <is>
          <t>运费</t>
        </is>
      </c>
      <c r="D74" s="6">
        <f>SUM(C2:C66)</f>
        <v/>
      </c>
      <c r="E74" s="6" t="n"/>
      <c r="F74" s="7" t="inlineStr">
        <is>
          <t>运费结余</t>
        </is>
      </c>
      <c r="G74" s="6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7" t="inlineStr">
        <is>
          <t>换车车费</t>
        </is>
      </c>
      <c r="B75" s="5" t="n">
        <v>0</v>
      </c>
      <c r="C75" s="7" t="inlineStr">
        <is>
          <t>毛利</t>
        </is>
      </c>
      <c r="D75" s="6">
        <f>SUM(H4:H66)</f>
        <v/>
      </c>
      <c r="E75" s="6" t="n"/>
      <c r="F75" s="3" t="inlineStr">
        <is>
          <t>阿叔</t>
        </is>
      </c>
      <c r="G75" s="3" t="n">
        <v>159</v>
      </c>
      <c r="H75" s="3" t="n"/>
      <c r="I75" s="3" t="n"/>
      <c r="J75" s="3" t="n"/>
      <c r="K75" s="3" t="n"/>
      <c r="L75" s="3" t="n"/>
      <c r="M75" s="3" t="n"/>
      <c r="N75" s="3" t="n"/>
      <c r="O75" s="3" t="n"/>
    </row>
    <row customHeight="1" ht="15.6" r="76" s="59">
      <c r="A76" s="7" t="inlineStr">
        <is>
          <t>车手薪水</t>
        </is>
      </c>
      <c r="B76" s="6" t="n">
        <v>1575</v>
      </c>
      <c r="C76" s="3" t="n"/>
      <c r="D76" s="3" t="n"/>
      <c r="E76" s="6" t="n"/>
      <c r="F76" s="1" t="inlineStr">
        <is>
          <t>居肉町</t>
        </is>
      </c>
      <c r="G76" s="2" t="n">
        <v>62</v>
      </c>
      <c r="H76" s="1" t="n"/>
      <c r="I76" s="3" t="n"/>
      <c r="J76" s="3" t="n"/>
      <c r="K76" s="3" t="n"/>
      <c r="L76" s="3" t="n"/>
      <c r="M76" s="3" t="n"/>
      <c r="N76" s="3" t="n"/>
      <c r="O76" s="3" t="n"/>
    </row>
    <row r="77">
      <c r="A77" s="7" t="inlineStr">
        <is>
          <t>守餐薪水</t>
        </is>
      </c>
      <c r="B77" s="6" t="n">
        <v>525</v>
      </c>
      <c r="C77" s="11" t="inlineStr">
        <is>
          <t>主食订单数</t>
        </is>
      </c>
      <c r="D77" s="11">
        <f>SUM(D2:D59)</f>
        <v/>
      </c>
      <c r="E77" s="6" t="n"/>
      <c r="F77" s="0" t="inlineStr">
        <is>
          <t>丰顺捆粄</t>
        </is>
      </c>
      <c r="G77" s="0">
        <f>D56</f>
        <v/>
      </c>
      <c r="I77" s="3" t="n"/>
      <c r="J77" s="3" t="n"/>
      <c r="K77" s="3" t="n"/>
      <c r="L77" s="3" t="n"/>
      <c r="M77" s="3" t="n"/>
      <c r="N77" s="3" t="n"/>
      <c r="O77" s="3" t="n"/>
    </row>
    <row r="78">
      <c r="A78" s="7" t="inlineStr">
        <is>
          <t>麦当劳工作餐</t>
        </is>
      </c>
      <c r="B78" s="5" t="n">
        <v>0</v>
      </c>
      <c r="C78" s="8" t="inlineStr">
        <is>
          <t>饮料杯数</t>
        </is>
      </c>
      <c r="D78" s="8">
        <f>SUM(C60:C65)</f>
        <v/>
      </c>
      <c r="E78" s="6" t="n"/>
      <c r="F78" s="10" t="inlineStr">
        <is>
          <t>自定义费</t>
        </is>
      </c>
      <c r="G78" s="10" t="n">
        <v>1115.6</v>
      </c>
      <c r="H78" s="3">
        <f>G78-SUM(G75:G77)</f>
        <v/>
      </c>
      <c r="I78" s="3" t="n"/>
      <c r="J78" s="3" t="n"/>
      <c r="K78" s="3" t="n"/>
      <c r="L78" s="3" t="n"/>
      <c r="M78" s="3" t="n"/>
      <c r="N78" s="3" t="n"/>
      <c r="O78" s="3" t="n"/>
    </row>
    <row customHeight="1" ht="15.6" r="79" s="59">
      <c r="A79" s="7" t="inlineStr">
        <is>
          <t>工作餐</t>
        </is>
      </c>
      <c r="B79" s="6" t="n"/>
      <c r="C79" s="8" t="inlineStr">
        <is>
          <t>运费结余</t>
        </is>
      </c>
      <c r="D79" s="8">
        <f>SUM(C61:C66)</f>
        <v/>
      </c>
      <c r="E79" s="6" t="n"/>
      <c r="F79" s="6" t="n"/>
      <c r="G79" s="6" t="n"/>
      <c r="H79" s="1" t="n"/>
      <c r="I79" s="3" t="n"/>
      <c r="J79" s="3" t="n"/>
      <c r="K79" s="3" t="n"/>
      <c r="L79" s="3" t="n"/>
      <c r="M79" s="3" t="n"/>
      <c r="N79" s="3" t="n"/>
      <c r="O79" s="3" t="n"/>
    </row>
    <row r="80">
      <c r="A80" s="9" t="inlineStr">
        <is>
          <t>后勤费用明细</t>
        </is>
      </c>
      <c r="B80" s="3" t="n"/>
      <c r="C80" s="8" t="inlineStr">
        <is>
          <t>0.5补助额</t>
        </is>
      </c>
      <c r="D80" s="8">
        <f>D77*0.5</f>
        <v/>
      </c>
      <c r="E80" s="6" t="n"/>
      <c r="F80" s="10" t="inlineStr">
        <is>
          <t>差额结余</t>
        </is>
      </c>
      <c r="G80" s="10">
        <f>SUM(M13:M65)</f>
        <v/>
      </c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7" t="inlineStr">
        <is>
          <t>手续费</t>
        </is>
      </c>
      <c r="B81" s="6">
        <f>SUM(E2:E71)</f>
        <v/>
      </c>
      <c r="C81" s="6" t="n"/>
      <c r="D81" s="6" t="n"/>
      <c r="E81" s="6" t="n"/>
      <c r="F81" s="6" t="n"/>
      <c r="G81" s="6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7" t="inlineStr">
        <is>
          <t>餐补</t>
        </is>
      </c>
      <c r="B82" s="6">
        <f>D80</f>
        <v/>
      </c>
      <c r="C82" s="6" t="n"/>
      <c r="D82" s="6" t="n"/>
      <c r="E82" s="6" t="n"/>
      <c r="F82" s="6" t="n"/>
      <c r="G82" s="6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7" t="inlineStr">
        <is>
          <t>薪水</t>
        </is>
      </c>
      <c r="B83" s="6">
        <f>D77+D78</f>
        <v/>
      </c>
      <c r="C83" s="6" t="n"/>
      <c r="D83" s="6" t="n"/>
      <c r="E83" s="6" t="n"/>
      <c r="F83" s="6" t="n"/>
      <c r="G83" s="6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7" t="inlineStr">
        <is>
          <t>退款</t>
        </is>
      </c>
      <c r="B84" s="5">
        <f>SUM(I3:I71)</f>
        <v/>
      </c>
      <c r="C84" s="6" t="n"/>
      <c r="D84" s="6" t="n"/>
      <c r="E84" s="6" t="n"/>
      <c r="F84" s="6" t="n"/>
      <c r="G84" s="6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7" t="inlineStr">
        <is>
          <t>其他费用(优惠券支出)</t>
        </is>
      </c>
      <c r="B85" s="6" t="n">
        <v>1350</v>
      </c>
      <c r="C85" s="6" t="n"/>
      <c r="D85" s="6" t="n"/>
      <c r="E85" s="6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6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5" t="inlineStr">
        <is>
          <t>总计</t>
        </is>
      </c>
      <c r="B87" s="4">
        <f>SUM(B74:B86)</f>
        <v/>
      </c>
      <c r="C87" s="4" t="n"/>
      <c r="D87" s="4">
        <f>SUM(D74:D75)</f>
        <v/>
      </c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customHeight="1" ht="15.6" r="88" s="59">
      <c r="A88" s="5" t="inlineStr">
        <is>
          <t>结余</t>
        </is>
      </c>
      <c r="B88" s="4" t="n"/>
      <c r="C88" s="4" t="n"/>
      <c r="D88" s="4">
        <f>D87-B87</f>
        <v/>
      </c>
      <c r="E88" s="3" t="n"/>
      <c r="F88" s="1" t="n"/>
      <c r="G88" s="2" t="n"/>
      <c r="H88" s="3" t="n"/>
      <c r="I88" s="3" t="n"/>
      <c r="J88" s="3" t="n"/>
      <c r="K88" s="3" t="n"/>
      <c r="L88" s="3" t="n"/>
      <c r="M88" s="3" t="n"/>
      <c r="N88" s="3" t="n"/>
      <c r="O88" s="3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91"/>
  <sheetViews>
    <sheetView topLeftCell="A41" workbookViewId="0">
      <selection activeCell="H64" sqref="H64"/>
    </sheetView>
  </sheetViews>
  <sheetFormatPr baseColWidth="8" defaultRowHeight="14.25"/>
  <cols>
    <col customWidth="1" max="1" min="1" style="59" width="29.75"/>
    <col customWidth="1" max="2" min="2" style="59" width="11"/>
    <col customWidth="1" max="7" min="7" style="59" width="10.25"/>
  </cols>
  <sheetData>
    <row customHeight="1" ht="15.6" r="1" s="59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  <c r="P1" s="1" t="n"/>
    </row>
    <row customHeight="1" ht="15.6" r="2" s="59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  <c r="P2" s="1" t="n"/>
    </row>
    <row customHeight="1" ht="15.6" r="3" s="59">
      <c r="A3" s="6" t="inlineStr">
        <is>
          <t>麦当劳宅配</t>
        </is>
      </c>
      <c r="B3" s="6" t="n">
        <v>9011.799999999999</v>
      </c>
      <c r="C3" s="6" t="n">
        <v>407</v>
      </c>
      <c r="D3" s="6" t="n">
        <v>325</v>
      </c>
      <c r="E3" s="6" t="n">
        <v>56.29</v>
      </c>
      <c r="F3" s="3" t="n"/>
      <c r="G3" s="3" t="n"/>
      <c r="H3" s="3" t="n"/>
      <c r="I3" s="6" t="n"/>
      <c r="J3" s="6" t="n"/>
      <c r="K3" s="3" t="n"/>
      <c r="L3" s="3" t="n"/>
      <c r="M3" s="3" t="n"/>
      <c r="N3" s="3" t="n"/>
      <c r="O3" s="60" t="n"/>
      <c r="P3" s="1" t="n"/>
    </row>
    <row customHeight="1" ht="15.6" r="4" s="59">
      <c r="A4" s="6" t="inlineStr">
        <is>
          <t>麦当劳宅配(t1~t5)</t>
        </is>
      </c>
      <c r="B4" s="6" t="n">
        <v>53.8</v>
      </c>
      <c r="C4" s="6" t="n">
        <v>3</v>
      </c>
      <c r="D4" s="6" t="n">
        <v>2</v>
      </c>
      <c r="E4" s="6" t="n">
        <v>0.34</v>
      </c>
      <c r="F4" s="47">
        <f>B3+B4+B2</f>
        <v/>
      </c>
      <c r="G4" s="48" t="inlineStr">
        <is>
          <t>0</t>
        </is>
      </c>
      <c r="H4" s="47">
        <f>F4-G4</f>
        <v/>
      </c>
      <c r="I4" s="46" t="n">
        <v>117</v>
      </c>
      <c r="J4" s="46" t="n"/>
      <c r="K4" s="3" t="n"/>
      <c r="L4" s="3" t="n"/>
      <c r="M4" s="3" t="n"/>
      <c r="N4" s="3">
        <f>(D3+D4)/20</f>
        <v/>
      </c>
      <c r="O4" s="60">
        <f>H4/F4</f>
        <v/>
      </c>
      <c r="P4" s="1" t="n"/>
    </row>
    <row customHeight="1" ht="15.6" r="5" s="59">
      <c r="A5" s="6" t="inlineStr">
        <is>
          <t>嘉记深井烧鹅（T10~T12)</t>
        </is>
      </c>
      <c r="B5" s="6" t="n">
        <v>689.8</v>
      </c>
      <c r="C5" s="6" t="n">
        <v>37</v>
      </c>
      <c r="D5" s="6" t="n">
        <v>37</v>
      </c>
      <c r="E5" s="6" t="n">
        <v>4.49</v>
      </c>
      <c r="F5" s="3" t="n"/>
      <c r="G5" s="3" t="n"/>
      <c r="H5" s="3" t="n"/>
      <c r="I5" s="14" t="n"/>
      <c r="J5" s="6" t="n"/>
      <c r="K5" s="3" t="n"/>
      <c r="L5" s="3" t="n"/>
      <c r="M5" s="3" t="n"/>
      <c r="N5" s="3" t="n"/>
      <c r="O5" s="60" t="n"/>
      <c r="P5" s="1" t="n"/>
    </row>
    <row customHeight="1" ht="15.6" r="6" s="59">
      <c r="A6" s="6" t="inlineStr">
        <is>
          <t>嘉记深井烧鹅（T1~T5)</t>
        </is>
      </c>
      <c r="B6" s="6" t="n">
        <v>439.8</v>
      </c>
      <c r="C6" s="6" t="n">
        <v>23</v>
      </c>
      <c r="D6" s="6" t="n">
        <v>22</v>
      </c>
      <c r="E6" s="6" t="n">
        <v>2.81</v>
      </c>
      <c r="F6" s="14">
        <f>B6+B5</f>
        <v/>
      </c>
      <c r="G6" s="6">
        <f>(F6)*0.85</f>
        <v/>
      </c>
      <c r="H6" s="6">
        <f>F6*0.15</f>
        <v/>
      </c>
      <c r="I6" s="6" t="n"/>
      <c r="J6" s="6" t="n"/>
      <c r="K6" s="3" t="n"/>
      <c r="L6" s="3" t="n"/>
      <c r="M6" s="3" t="n"/>
      <c r="N6" s="3">
        <f>(C5+C6)/20</f>
        <v/>
      </c>
      <c r="O6" s="60">
        <f>H6/F6</f>
        <v/>
      </c>
      <c r="P6" s="1" t="n"/>
    </row>
    <row customHeight="1" ht="15.6" r="7" s="59">
      <c r="A7" s="6" t="inlineStr">
        <is>
          <t>爆正屋寿司店（T1~5）</t>
        </is>
      </c>
      <c r="B7" s="6" t="n">
        <v>1182</v>
      </c>
      <c r="C7" s="6" t="n">
        <v>31</v>
      </c>
      <c r="D7" s="6" t="n">
        <v>35</v>
      </c>
      <c r="E7" s="6" t="n">
        <v>7.24</v>
      </c>
      <c r="F7" s="3" t="n"/>
      <c r="G7" s="6" t="inlineStr">
        <is>
          <t xml:space="preserve"> </t>
        </is>
      </c>
      <c r="H7" s="6" t="n"/>
      <c r="I7" s="6" t="n"/>
      <c r="J7" s="6" t="n"/>
      <c r="K7" s="3" t="n"/>
      <c r="L7" s="3" t="n"/>
      <c r="M7" s="3" t="n"/>
      <c r="N7" s="3" t="n"/>
      <c r="O7" s="60" t="n"/>
      <c r="P7" s="1" t="n"/>
    </row>
    <row customHeight="1" ht="15.6" r="8" s="59">
      <c r="A8" s="6" t="inlineStr">
        <is>
          <t>爆正屋寿司店（T10~12）</t>
        </is>
      </c>
      <c r="B8" s="6" t="n">
        <v>697</v>
      </c>
      <c r="C8" s="6" t="n">
        <v>23</v>
      </c>
      <c r="D8" s="6" t="n">
        <v>23</v>
      </c>
      <c r="E8" s="6" t="n">
        <v>4.31</v>
      </c>
      <c r="F8" s="14">
        <f>B8+B7</f>
        <v/>
      </c>
      <c r="G8" s="6">
        <f>(F8)*0.85</f>
        <v/>
      </c>
      <c r="H8" s="6">
        <f>F8*0.15</f>
        <v/>
      </c>
      <c r="I8" s="3" t="n"/>
      <c r="J8" s="3" t="n"/>
      <c r="K8" s="3" t="inlineStr">
        <is>
          <t>已结算</t>
        </is>
      </c>
      <c r="L8" s="3" t="n"/>
      <c r="M8" s="3" t="n"/>
      <c r="N8" s="3">
        <f>(C7+C8)/20</f>
        <v/>
      </c>
      <c r="O8" s="60">
        <f>H8/F8</f>
        <v/>
      </c>
      <c r="P8" s="1" t="n"/>
    </row>
    <row customHeight="1" ht="15.6" r="9" s="59">
      <c r="A9" s="6" t="inlineStr">
        <is>
          <t>阿福</t>
        </is>
      </c>
      <c r="B9" s="6" t="n"/>
      <c r="C9" s="6" t="n"/>
      <c r="D9" s="6" t="n"/>
      <c r="E9" s="6" t="n"/>
      <c r="F9" s="3" t="n"/>
      <c r="G9" s="6" t="inlineStr">
        <is>
          <t xml:space="preserve"> </t>
        </is>
      </c>
      <c r="H9" s="6" t="n"/>
      <c r="I9" s="3" t="n"/>
      <c r="J9" s="3" t="n"/>
      <c r="K9" s="6" t="n"/>
      <c r="L9" s="3" t="n"/>
      <c r="M9" s="3" t="n"/>
      <c r="N9" s="3" t="n"/>
      <c r="O9" s="60" t="n"/>
      <c r="P9" s="1" t="n"/>
    </row>
    <row customHeight="1" ht="15.6" r="10" s="59">
      <c r="A10" s="6" t="n"/>
      <c r="B10" s="6" t="n"/>
      <c r="C10" s="6" t="n"/>
      <c r="D10" s="6" t="n"/>
      <c r="E10" s="6" t="n"/>
      <c r="F10" s="14">
        <f>B10+B9</f>
        <v/>
      </c>
      <c r="G10" s="6">
        <f>(F10)*0.85</f>
        <v/>
      </c>
      <c r="H10" s="6">
        <f>F10*0.15</f>
        <v/>
      </c>
      <c r="I10" s="3" t="n"/>
      <c r="J10" s="3" t="n"/>
      <c r="K10" s="3" t="n"/>
      <c r="L10" s="3" t="n"/>
      <c r="M10" s="3" t="n"/>
      <c r="N10" s="3">
        <f>(C9+C10)/20</f>
        <v/>
      </c>
      <c r="O10" s="60">
        <f>H10/F10</f>
        <v/>
      </c>
      <c r="P10" s="1" t="n"/>
    </row>
    <row customHeight="1" ht="15.6" r="11" s="59">
      <c r="A11" s="6" t="inlineStr">
        <is>
          <t>长希韩味</t>
        </is>
      </c>
      <c r="B11" s="6" t="n">
        <v>924</v>
      </c>
      <c r="C11" s="6" t="n">
        <v>50</v>
      </c>
      <c r="D11" s="6" t="n">
        <v>44</v>
      </c>
      <c r="E11" s="6" t="n">
        <v>6.02</v>
      </c>
      <c r="F11" s="14">
        <f>B11</f>
        <v/>
      </c>
      <c r="G11" s="6">
        <f>(F11)*0.85</f>
        <v/>
      </c>
      <c r="H11" s="6">
        <f>F11*0.15</f>
        <v/>
      </c>
      <c r="I11" s="3" t="n"/>
      <c r="J11" s="3" t="n"/>
      <c r="K11" s="3" t="inlineStr">
        <is>
          <t>已结算</t>
        </is>
      </c>
      <c r="L11" s="3" t="n"/>
      <c r="M11" s="3" t="n"/>
      <c r="N11" s="3">
        <f>C11/20</f>
        <v/>
      </c>
      <c r="O11" s="60">
        <f>H11/F11</f>
        <v/>
      </c>
      <c r="P11" s="1" t="n"/>
    </row>
    <row customHeight="1" ht="15.6" r="12" s="59">
      <c r="A12" s="6" t="inlineStr">
        <is>
          <t>老潼关肉夹馍</t>
        </is>
      </c>
      <c r="B12" s="6" t="n">
        <v>60</v>
      </c>
      <c r="C12" s="6" t="n">
        <v>3</v>
      </c>
      <c r="D12" s="6" t="n">
        <v>3</v>
      </c>
      <c r="E12" s="6" t="n">
        <v>0.35</v>
      </c>
      <c r="F12" s="14">
        <f>B12</f>
        <v/>
      </c>
      <c r="G12" s="6">
        <f>(F12)*0.85</f>
        <v/>
      </c>
      <c r="H12" s="6">
        <f>F12*0.15</f>
        <v/>
      </c>
      <c r="I12" s="3" t="n"/>
      <c r="J12" s="3" t="n"/>
      <c r="K12" s="3" t="n"/>
      <c r="L12" s="3" t="n"/>
      <c r="M12" s="3" t="n"/>
      <c r="N12" s="3">
        <f>(C12)/20</f>
        <v/>
      </c>
      <c r="O12" s="60">
        <f>H12/F12</f>
        <v/>
      </c>
      <c r="P12" s="1" t="n"/>
    </row>
    <row customHeight="1" ht="15.6" r="13" s="59">
      <c r="A13" s="6" t="inlineStr">
        <is>
          <t>至尊比萨（T1~5）</t>
        </is>
      </c>
      <c r="B13" s="6" t="n">
        <v>506.1</v>
      </c>
      <c r="C13" s="6" t="n">
        <v>22.5</v>
      </c>
      <c r="D13" s="6" t="n">
        <v>15</v>
      </c>
      <c r="E13" s="6" t="n">
        <v>3.28</v>
      </c>
      <c r="F13" s="3" t="n"/>
      <c r="G13" s="6" t="inlineStr">
        <is>
          <t xml:space="preserve"> </t>
        </is>
      </c>
      <c r="H13" s="6" t="n"/>
      <c r="I13" s="6" t="n"/>
      <c r="J13" s="6" t="n"/>
      <c r="K13" s="3" t="n"/>
      <c r="L13" s="3" t="n"/>
      <c r="M13" s="3" t="n"/>
      <c r="N13" s="3" t="n"/>
      <c r="O13" s="60" t="n"/>
      <c r="P13" s="1" t="n"/>
    </row>
    <row customHeight="1" ht="15.6" r="14" s="59">
      <c r="A14" s="6" t="inlineStr">
        <is>
          <t>至尊比萨（T10~12）</t>
        </is>
      </c>
      <c r="B14" s="6" t="n">
        <v>549.1</v>
      </c>
      <c r="C14" s="6" t="n">
        <v>20</v>
      </c>
      <c r="D14" s="6" t="n">
        <v>17</v>
      </c>
      <c r="E14" s="6" t="n">
        <v>3.46</v>
      </c>
      <c r="F14" s="14">
        <f>B14+B13</f>
        <v/>
      </c>
      <c r="G14" s="6">
        <f>(F14)*0.85</f>
        <v/>
      </c>
      <c r="H14" s="6">
        <f>F14*0.15</f>
        <v/>
      </c>
      <c r="I14" s="6" t="n">
        <v>36.7</v>
      </c>
      <c r="J14" s="6" t="n"/>
      <c r="K14" s="3" t="n"/>
      <c r="L14" s="3" t="n"/>
      <c r="M14" s="3" t="n"/>
      <c r="N14" s="3">
        <f>(C13+C14)/20</f>
        <v/>
      </c>
      <c r="O14" s="60">
        <f>H14/F14</f>
        <v/>
      </c>
      <c r="P14" s="1" t="n"/>
    </row>
    <row customHeight="1" ht="15.6" r="15" s="59">
      <c r="A15" s="6" t="inlineStr">
        <is>
          <t>人间烟火烧烤</t>
        </is>
      </c>
      <c r="B15" s="6" t="n">
        <v>1198.7</v>
      </c>
      <c r="C15" s="6" t="n">
        <v>37.5</v>
      </c>
      <c r="D15" s="6" t="n">
        <v>25</v>
      </c>
      <c r="E15" s="6" t="n">
        <v>7.45</v>
      </c>
      <c r="F15" s="14">
        <f>B15</f>
        <v/>
      </c>
      <c r="G15" s="6">
        <f>(F15)*0.85</f>
        <v/>
      </c>
      <c r="H15" s="6">
        <f>F15*0.15</f>
        <v/>
      </c>
      <c r="I15" s="6" t="n"/>
      <c r="J15" s="6" t="n"/>
      <c r="K15" s="6" t="inlineStr">
        <is>
          <t>已结算</t>
        </is>
      </c>
      <c r="L15" s="3" t="n"/>
      <c r="M15" s="3" t="n"/>
      <c r="N15" s="3">
        <f>C15/20</f>
        <v/>
      </c>
      <c r="O15" s="60">
        <f>H15/F15</f>
        <v/>
      </c>
      <c r="P15" s="1" t="n"/>
    </row>
    <row customHeight="1" ht="15.6" r="16" s="59">
      <c r="A16" s="6" t="inlineStr">
        <is>
          <t>三全德 北京烤鸭</t>
        </is>
      </c>
      <c r="B16" s="6" t="n">
        <v>2176.1</v>
      </c>
      <c r="C16" s="6" t="n">
        <v>70</v>
      </c>
      <c r="D16" s="6" t="n">
        <v>68</v>
      </c>
      <c r="E16" s="6" t="n">
        <v>13.5</v>
      </c>
      <c r="F16" s="14">
        <f>B16</f>
        <v/>
      </c>
      <c r="G16" s="6">
        <f>(F16)*0.85</f>
        <v/>
      </c>
      <c r="H16" s="6">
        <f>F16*0.15</f>
        <v/>
      </c>
      <c r="I16" s="3" t="n">
        <v>33</v>
      </c>
      <c r="J16" s="3" t="n"/>
      <c r="K16" s="6" t="inlineStr">
        <is>
          <t>已结算</t>
        </is>
      </c>
      <c r="L16" s="3" t="n"/>
      <c r="M16" s="3" t="n"/>
      <c r="N16" s="3">
        <f>C16/20</f>
        <v/>
      </c>
      <c r="O16" s="60">
        <f>H16/F16</f>
        <v/>
      </c>
      <c r="P16" s="1" t="n"/>
    </row>
    <row customHeight="1" ht="15.6" r="17" s="59">
      <c r="A17" s="6" t="inlineStr">
        <is>
          <t>五谷渔粉</t>
        </is>
      </c>
      <c r="B17" s="6" t="n">
        <v>48</v>
      </c>
      <c r="C17" s="6" t="n">
        <v>3</v>
      </c>
      <c r="D17" s="6" t="n">
        <v>2</v>
      </c>
      <c r="E17" s="6" t="n">
        <v>0.32</v>
      </c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3" t="inlineStr">
        <is>
          <t>已结算</t>
        </is>
      </c>
      <c r="L17" s="3" t="n"/>
      <c r="M17" s="3" t="n"/>
      <c r="N17" s="3">
        <f>(C17)/20</f>
        <v/>
      </c>
      <c r="O17" s="60">
        <f>H17/F17</f>
        <v/>
      </c>
      <c r="P17" s="1" t="n"/>
    </row>
    <row customHeight="1" ht="15.6" r="18" s="59">
      <c r="A18" s="6" t="inlineStr">
        <is>
          <t>首尔韩式炸鸡</t>
        </is>
      </c>
      <c r="B18" s="6" t="n">
        <v>942.24</v>
      </c>
      <c r="C18" s="6" t="n">
        <v>34</v>
      </c>
      <c r="D18" s="6" t="n">
        <v>30</v>
      </c>
      <c r="E18" s="6" t="n">
        <v>5.84</v>
      </c>
      <c r="F18" s="14">
        <f>B18</f>
        <v/>
      </c>
      <c r="G18" s="6">
        <f>(F18)*0.85</f>
        <v/>
      </c>
      <c r="H18" s="6">
        <f>F18*0.15</f>
        <v/>
      </c>
      <c r="I18" s="1" t="n"/>
      <c r="J18" s="6" t="n"/>
      <c r="K18" s="3" t="n"/>
      <c r="L18" s="3" t="n"/>
      <c r="M18" s="3" t="n"/>
      <c r="N18" s="3">
        <f>(C18)/20</f>
        <v/>
      </c>
      <c r="O18" s="60">
        <f>H18/F18</f>
        <v/>
      </c>
      <c r="P18" s="1" t="n"/>
    </row>
    <row customHeight="1" ht="15.6" r="19" s="59">
      <c r="A19" s="6" t="inlineStr">
        <is>
          <t>荔园窑鸡</t>
        </is>
      </c>
      <c r="B19" s="6" t="n">
        <v>7122.59</v>
      </c>
      <c r="C19" s="6" t="n">
        <v>189</v>
      </c>
      <c r="D19" s="6" t="n">
        <v>177</v>
      </c>
      <c r="E19" s="6" t="n">
        <v>43.83</v>
      </c>
      <c r="F19" s="14">
        <f>B19</f>
        <v/>
      </c>
      <c r="G19" s="6">
        <f>(F19)*0.85</f>
        <v/>
      </c>
      <c r="H19" s="6">
        <f>F19*0.15</f>
        <v/>
      </c>
      <c r="I19" s="6" t="n">
        <v>145.66</v>
      </c>
      <c r="J19" s="6" t="n"/>
      <c r="K19" s="6" t="inlineStr">
        <is>
          <t>已结算</t>
        </is>
      </c>
      <c r="L19" s="6" t="n"/>
      <c r="M19" s="6" t="n"/>
      <c r="N19" s="3">
        <f>C19/20</f>
        <v/>
      </c>
      <c r="O19" s="60">
        <f>(H19+M19)/F19</f>
        <v/>
      </c>
      <c r="P19" s="1" t="n"/>
    </row>
    <row customHeight="1" ht="15.6" r="20" s="59">
      <c r="A20" s="6" t="inlineStr">
        <is>
          <t>花记柳州螺蛳粉</t>
        </is>
      </c>
      <c r="B20" s="1" t="n">
        <v>226.5</v>
      </c>
      <c r="C20" s="1" t="n">
        <v>14</v>
      </c>
      <c r="D20" s="1" t="n">
        <v>13</v>
      </c>
      <c r="E20" s="1" t="n">
        <v>1.41</v>
      </c>
      <c r="F20" s="14">
        <f>B20</f>
        <v/>
      </c>
      <c r="G20" s="6">
        <f>(F20)*0.85</f>
        <v/>
      </c>
      <c r="H20" s="6">
        <f>F20*0.15</f>
        <v/>
      </c>
      <c r="I20" s="6" t="n"/>
      <c r="J20" s="6" t="n"/>
      <c r="K20" s="3" t="n"/>
      <c r="L20" s="3" t="n"/>
      <c r="M20" s="3" t="n"/>
      <c r="N20" s="3">
        <f>(C20)/20</f>
        <v/>
      </c>
      <c r="O20" s="60">
        <f>H20/F20</f>
        <v/>
      </c>
      <c r="P20" s="1" t="n"/>
    </row>
    <row customHeight="1" ht="15.6" r="21" s="59">
      <c r="A21" s="6" t="inlineStr">
        <is>
          <t>花小小新疆炒米粉</t>
        </is>
      </c>
      <c r="B21" s="6" t="n">
        <v>4457.2</v>
      </c>
      <c r="C21" s="6" t="n">
        <v>212</v>
      </c>
      <c r="D21" s="6" t="n">
        <v>192</v>
      </c>
      <c r="E21" s="6" t="n">
        <v>29.8</v>
      </c>
      <c r="F21" s="3">
        <f>B21</f>
        <v/>
      </c>
      <c r="G21" s="6">
        <f>(F21)*0.85</f>
        <v/>
      </c>
      <c r="H21" s="6">
        <f>F21*0.15</f>
        <v/>
      </c>
      <c r="I21" s="3" t="n">
        <v>23.9</v>
      </c>
      <c r="J21" s="3" t="n"/>
      <c r="K21" s="3" t="inlineStr">
        <is>
          <t>已结算</t>
        </is>
      </c>
      <c r="L21" s="6" t="n"/>
      <c r="M21" s="3" t="n"/>
      <c r="N21" s="3">
        <f>(C21)/20</f>
        <v/>
      </c>
      <c r="O21" s="60">
        <f>(H21+M21)/F21</f>
        <v/>
      </c>
      <c r="P21" s="1" t="n"/>
    </row>
    <row customHeight="1" ht="15.6" r="22" s="59">
      <c r="A22" s="15" t="inlineStr">
        <is>
          <t>三叔粥铺（T1~5）</t>
        </is>
      </c>
      <c r="B22" s="15" t="n">
        <v>801.96</v>
      </c>
      <c r="C22" s="15" t="n">
        <v>62</v>
      </c>
      <c r="D22" s="15" t="n">
        <v>45</v>
      </c>
      <c r="E22" s="15" t="n">
        <v>5.37</v>
      </c>
      <c r="F22" s="19" t="n"/>
      <c r="G22" s="15" t="inlineStr">
        <is>
          <t xml:space="preserve"> </t>
        </is>
      </c>
      <c r="H22" s="15" t="n"/>
      <c r="I22" s="3" t="n"/>
      <c r="J22" s="3" t="n"/>
      <c r="K22" s="6" t="n"/>
      <c r="L22" s="18" t="n"/>
      <c r="M22" s="18" t="n"/>
      <c r="N22" s="3" t="n"/>
      <c r="O22" s="60" t="n"/>
      <c r="P22" s="1" t="n"/>
    </row>
    <row customHeight="1" ht="15.6" r="23" s="59">
      <c r="A23" s="15" t="inlineStr">
        <is>
          <t>三叔粥铺(T10~12)</t>
        </is>
      </c>
      <c r="B23" s="15" t="n">
        <v>923.38</v>
      </c>
      <c r="C23" s="15" t="n">
        <v>67</v>
      </c>
      <c r="D23" s="15" t="n">
        <v>55</v>
      </c>
      <c r="E23" s="15" t="n">
        <v>6.13</v>
      </c>
      <c r="F23" s="16">
        <f>B23+B22</f>
        <v/>
      </c>
      <c r="G23" s="15">
        <f>(F23)-L23</f>
        <v/>
      </c>
      <c r="H23" s="15">
        <f>F23*0.15</f>
        <v/>
      </c>
      <c r="I23" s="3" t="n"/>
      <c r="J23" s="3" t="n"/>
      <c r="K23" s="3" t="n"/>
      <c r="L23" s="18">
        <f>F23*0.2</f>
        <v/>
      </c>
      <c r="M23" s="18">
        <f>L23-H23</f>
        <v/>
      </c>
      <c r="N23" s="3">
        <f>(C22+C23)/20</f>
        <v/>
      </c>
      <c r="O23" s="60">
        <f>(H23+M23)/F23</f>
        <v/>
      </c>
      <c r="P23" s="1" t="n"/>
      <c r="V23" s="0" t="inlineStr">
        <is>
          <t xml:space="preserve">  </t>
        </is>
      </c>
    </row>
    <row customHeight="1" ht="15.6" r="24" s="59">
      <c r="A24" s="15" t="inlineStr">
        <is>
          <t>鸭货卤味</t>
        </is>
      </c>
      <c r="B24" s="15" t="n">
        <v>550.9</v>
      </c>
      <c r="C24" s="15" t="n">
        <v>43</v>
      </c>
      <c r="D24" s="15" t="n">
        <v>28</v>
      </c>
      <c r="E24" s="15" t="n">
        <v>3.57</v>
      </c>
      <c r="F24" s="16">
        <f>B24</f>
        <v/>
      </c>
      <c r="G24" s="15">
        <f>(F24)-L24</f>
        <v/>
      </c>
      <c r="H24" s="15">
        <f>F24*0.15</f>
        <v/>
      </c>
      <c r="I24" s="6" t="n"/>
      <c r="J24" s="6" t="n"/>
      <c r="K24" s="3" t="n"/>
      <c r="L24" s="18" t="n">
        <v>104.4</v>
      </c>
      <c r="M24" s="18">
        <f>L24-H24</f>
        <v/>
      </c>
      <c r="N24" s="3">
        <f>(C24)/20</f>
        <v/>
      </c>
      <c r="O24" s="60">
        <f>(H24+M24)/F24</f>
        <v/>
      </c>
      <c r="P24" s="1" t="n"/>
    </row>
    <row customHeight="1" ht="15.6" r="25" s="59">
      <c r="A25" s="15" t="inlineStr">
        <is>
          <t>珍德粤点</t>
        </is>
      </c>
      <c r="B25" s="15" t="n">
        <v>2174.1</v>
      </c>
      <c r="C25" s="15" t="n">
        <v>184</v>
      </c>
      <c r="D25" s="15" t="n">
        <v>127</v>
      </c>
      <c r="E25" s="15" t="n">
        <v>14.04</v>
      </c>
      <c r="F25" s="19">
        <f>B25</f>
        <v/>
      </c>
      <c r="G25" s="15">
        <f>(F25)-L25</f>
        <v/>
      </c>
      <c r="H25" s="15">
        <f>F25*0.15</f>
        <v/>
      </c>
      <c r="I25" s="6" t="n">
        <v>11</v>
      </c>
      <c r="J25" s="6" t="n"/>
      <c r="K25" s="3" t="inlineStr">
        <is>
          <t>已结算</t>
        </is>
      </c>
      <c r="L25" s="18" t="n">
        <v>592.45</v>
      </c>
      <c r="M25" s="18">
        <f>L25-H25</f>
        <v/>
      </c>
      <c r="N25" s="3">
        <f>C25/20</f>
        <v/>
      </c>
      <c r="O25" s="60">
        <f>(H25+M25)/F25</f>
        <v/>
      </c>
      <c r="P25" s="1" t="n"/>
    </row>
    <row customHeight="1" ht="15.6" r="26" s="59">
      <c r="A26" s="15" t="inlineStr">
        <is>
          <t>老表 街头牛扒</t>
        </is>
      </c>
      <c r="B26" s="15" t="n">
        <v>1829.6</v>
      </c>
      <c r="C26" s="15" t="n">
        <v>67</v>
      </c>
      <c r="D26" s="15" t="n">
        <v>67</v>
      </c>
      <c r="E26" s="15" t="n">
        <v>11.23</v>
      </c>
      <c r="F26" s="16">
        <f>B26</f>
        <v/>
      </c>
      <c r="G26" s="15">
        <f>(F26)-L26</f>
        <v/>
      </c>
      <c r="H26" s="15">
        <f>F26*0.15</f>
        <v/>
      </c>
      <c r="I26" s="6" t="n"/>
      <c r="J26" s="6" t="n"/>
      <c r="K26" s="6" t="inlineStr">
        <is>
          <t>已结算</t>
        </is>
      </c>
      <c r="L26" s="18" t="n">
        <v>422.6</v>
      </c>
      <c r="M26" s="18">
        <f>L26-H26</f>
        <v/>
      </c>
      <c r="N26" s="3">
        <f>D26/20</f>
        <v/>
      </c>
      <c r="O26" s="60">
        <f>(H26+M26)/F26</f>
        <v/>
      </c>
      <c r="P26" s="1" t="n"/>
    </row>
    <row customHeight="1" ht="15.6" r="27" s="59">
      <c r="A27" s="15" t="inlineStr">
        <is>
          <t>阿叔猪扒包</t>
        </is>
      </c>
      <c r="B27" s="15" t="n">
        <v>4046.64</v>
      </c>
      <c r="C27" s="15" t="n">
        <v>153</v>
      </c>
      <c r="D27" s="15" t="n">
        <v>144</v>
      </c>
      <c r="E27" s="15" t="n">
        <v>25.82</v>
      </c>
      <c r="F27" s="16">
        <f>B27</f>
        <v/>
      </c>
      <c r="G27" s="15">
        <f>(F27)-L27</f>
        <v/>
      </c>
      <c r="H27" s="15">
        <f>F27*0.15</f>
        <v/>
      </c>
      <c r="I27" s="0" t="n">
        <v>30</v>
      </c>
      <c r="J27" s="6" t="n"/>
      <c r="K27" s="6" t="inlineStr">
        <is>
          <t>已结算</t>
        </is>
      </c>
      <c r="L27" s="29" t="n">
        <v>735.54</v>
      </c>
      <c r="M27" s="18">
        <f>L27-H27</f>
        <v/>
      </c>
      <c r="N27" s="3">
        <f>(D27)/20</f>
        <v/>
      </c>
      <c r="O27" s="60">
        <f>(H27+M27)/F27</f>
        <v/>
      </c>
      <c r="P27" s="1" t="n"/>
    </row>
    <row customHeight="1" ht="15.6" r="28" s="59">
      <c r="A28" s="15" t="inlineStr">
        <is>
          <t>满口香东北饺子</t>
        </is>
      </c>
      <c r="B28" s="15" t="n">
        <v>1093.6</v>
      </c>
      <c r="C28" s="15" t="n">
        <v>62</v>
      </c>
      <c r="D28" s="15" t="n">
        <v>58</v>
      </c>
      <c r="E28" s="15" t="n">
        <v>6.98</v>
      </c>
      <c r="F28" s="19">
        <f>B28</f>
        <v/>
      </c>
      <c r="G28" s="15">
        <f>F28-L28</f>
        <v/>
      </c>
      <c r="H28" s="15">
        <f>F28*0.15</f>
        <v/>
      </c>
      <c r="J28" s="6" t="n"/>
      <c r="K28" s="6" t="inlineStr">
        <is>
          <t>已结算</t>
        </is>
      </c>
      <c r="L28" s="18" t="n">
        <v>230</v>
      </c>
      <c r="M28" s="18">
        <f>L28-H28</f>
        <v/>
      </c>
      <c r="N28" s="3">
        <f>C28/20</f>
        <v/>
      </c>
      <c r="O28" s="60">
        <f>(H28+M28)/F28</f>
        <v/>
      </c>
      <c r="P28" s="1" t="n"/>
    </row>
    <row customHeight="1" ht="15.6" r="29" s="59">
      <c r="A29" s="15" t="inlineStr">
        <is>
          <t>杨小贤 芒果绵绵冰</t>
        </is>
      </c>
      <c r="B29" s="19" t="n">
        <v>1610</v>
      </c>
      <c r="C29" s="19" t="n">
        <v>86</v>
      </c>
      <c r="D29" s="19" t="n">
        <v>77</v>
      </c>
      <c r="E29" s="19" t="n">
        <v>10.28</v>
      </c>
      <c r="F29" s="19">
        <f>B29</f>
        <v/>
      </c>
      <c r="G29" s="15">
        <f>(F29*0.8)</f>
        <v/>
      </c>
      <c r="H29" s="15">
        <f>F29*0.15</f>
        <v/>
      </c>
      <c r="I29" s="3" t="n">
        <v>21</v>
      </c>
      <c r="J29" s="3" t="n"/>
      <c r="K29" s="6" t="n"/>
      <c r="L29" s="18">
        <f>F29*0.2</f>
        <v/>
      </c>
      <c r="M29" s="18">
        <f>L29-H29</f>
        <v/>
      </c>
      <c r="N29" s="3">
        <f>(C29)/20</f>
        <v/>
      </c>
      <c r="O29" s="60">
        <f>(H29+M29)/F29</f>
        <v/>
      </c>
      <c r="P29" s="1" t="n"/>
    </row>
    <row customHeight="1" ht="15.6" r="30" s="59">
      <c r="A30" s="15" t="inlineStr">
        <is>
          <t>麻辣书生鸡架</t>
        </is>
      </c>
      <c r="B30" s="19" t="n">
        <v>1139.88</v>
      </c>
      <c r="C30" s="19" t="n">
        <v>57</v>
      </c>
      <c r="D30" s="19" t="n">
        <v>54</v>
      </c>
      <c r="E30" s="19" t="n">
        <v>7.11</v>
      </c>
      <c r="F30" s="19">
        <f>B30</f>
        <v/>
      </c>
      <c r="G30" s="15">
        <f>(F30)-L30</f>
        <v/>
      </c>
      <c r="H30" s="15">
        <f>F30*0.15</f>
        <v/>
      </c>
      <c r="I30" s="3" t="n"/>
      <c r="J30" s="3" t="n"/>
      <c r="K30" s="6" t="inlineStr">
        <is>
          <t>已结算</t>
        </is>
      </c>
      <c r="L30" s="29" t="n">
        <v>234.88</v>
      </c>
      <c r="M30" s="18">
        <f>L30-H30</f>
        <v/>
      </c>
      <c r="N30" s="3">
        <f>(C30)/20</f>
        <v/>
      </c>
      <c r="O30" s="60">
        <f>(H30+M30)/F30</f>
        <v/>
      </c>
      <c r="P30" s="1" t="n"/>
    </row>
    <row customHeight="1" ht="15.6" r="31" s="59">
      <c r="A31" s="15" t="inlineStr">
        <is>
          <t>happy炸鸡</t>
        </is>
      </c>
      <c r="B31" s="15" t="n">
        <v>814.84</v>
      </c>
      <c r="C31" s="15" t="n">
        <v>32</v>
      </c>
      <c r="D31" s="15" t="n">
        <v>29</v>
      </c>
      <c r="E31" s="15" t="n">
        <v>5.07</v>
      </c>
      <c r="F31" s="19">
        <f>B31</f>
        <v/>
      </c>
      <c r="G31" s="15">
        <f>(F31)-L31</f>
        <v/>
      </c>
      <c r="H31" s="15">
        <f>F31*0.15</f>
        <v/>
      </c>
      <c r="I31" s="3" t="n"/>
      <c r="J31" s="3" t="n"/>
      <c r="K31" s="3" t="inlineStr">
        <is>
          <t>已结算</t>
        </is>
      </c>
      <c r="L31" s="29">
        <f>F31*0.221</f>
        <v/>
      </c>
      <c r="M31" s="18">
        <f>L31-H31</f>
        <v/>
      </c>
      <c r="N31" s="3">
        <f>(C31)/20</f>
        <v/>
      </c>
      <c r="O31" s="60">
        <f>(H31+M31)/F31</f>
        <v/>
      </c>
      <c r="P31" s="1" t="n"/>
    </row>
    <row customHeight="1" ht="15.6" r="32" s="59">
      <c r="A32" s="15" t="inlineStr">
        <is>
          <t>何记猪脚饭 捞面</t>
        </is>
      </c>
      <c r="B32" s="15" t="n">
        <v>728.28</v>
      </c>
      <c r="C32" s="15" t="n">
        <v>42</v>
      </c>
      <c r="D32" s="15" t="n">
        <v>40</v>
      </c>
      <c r="E32" s="15" t="n">
        <v>4.65</v>
      </c>
      <c r="F32" s="19">
        <f>B32</f>
        <v/>
      </c>
      <c r="G32" s="15">
        <f>(F32)-L32</f>
        <v/>
      </c>
      <c r="H32" s="15">
        <f>F32*0.15</f>
        <v/>
      </c>
      <c r="I32" s="1" t="n"/>
      <c r="J32" s="6" t="n"/>
      <c r="K32" s="6" t="inlineStr">
        <is>
          <t xml:space="preserve"> 已结算</t>
        </is>
      </c>
      <c r="L32" s="29" t="n">
        <v>154.28</v>
      </c>
      <c r="M32" s="18">
        <f>L32-H32</f>
        <v/>
      </c>
      <c r="N32" s="3">
        <f>(C32)/20</f>
        <v/>
      </c>
      <c r="O32" s="60">
        <f>(H32+M32)/F32</f>
        <v/>
      </c>
      <c r="P32" s="1" t="n"/>
    </row>
    <row customHeight="1" ht="15.6" r="33" s="59">
      <c r="A33" s="15" t="inlineStr">
        <is>
          <t>林记金牌猪脚饭</t>
        </is>
      </c>
      <c r="B33" s="15" t="n">
        <v>353.5</v>
      </c>
      <c r="C33" s="15" t="n">
        <v>20</v>
      </c>
      <c r="D33" s="15" t="n">
        <v>20</v>
      </c>
      <c r="E33" s="15" t="n">
        <v>2.18</v>
      </c>
      <c r="F33" s="19">
        <f>B33</f>
        <v/>
      </c>
      <c r="G33" s="15">
        <f>(F33)-L33</f>
        <v/>
      </c>
      <c r="H33" s="15">
        <f>F33*0.15</f>
        <v/>
      </c>
      <c r="I33" s="6" t="n"/>
      <c r="J33" s="6" t="n"/>
      <c r="K33" s="6" t="inlineStr">
        <is>
          <t>已结算</t>
        </is>
      </c>
      <c r="L33" s="29" t="n">
        <v>86.5</v>
      </c>
      <c r="M33" s="18">
        <f>L33-H33</f>
        <v/>
      </c>
      <c r="N33" s="3" t="inlineStr">
        <is>
          <t xml:space="preserve">  </t>
        </is>
      </c>
      <c r="O33" s="60">
        <f>(H33+M33)/F33</f>
        <v/>
      </c>
      <c r="P33" s="1" t="n"/>
    </row>
    <row customHeight="1" ht="15.6" r="34" s="59">
      <c r="A34" s="54" t="inlineStr">
        <is>
          <t>兰州拉面</t>
        </is>
      </c>
      <c r="B34" s="54" t="n">
        <v>959.95</v>
      </c>
      <c r="C34" s="54" t="n">
        <v>71</v>
      </c>
      <c r="D34" s="54" t="n">
        <v>64</v>
      </c>
      <c r="E34" s="54" t="n">
        <v>6.04</v>
      </c>
      <c r="F34" s="54">
        <f>B34</f>
        <v/>
      </c>
      <c r="G34" s="54">
        <f>(F34)*0.85</f>
        <v/>
      </c>
      <c r="H34" s="54">
        <f>F34*0.15</f>
        <v/>
      </c>
      <c r="I34" s="54" t="n">
        <v>15.95</v>
      </c>
      <c r="J34" s="54" t="n"/>
      <c r="K34" s="55" t="inlineStr">
        <is>
          <t>已结算</t>
        </is>
      </c>
      <c r="L34" s="55" t="n"/>
      <c r="M34" s="55" t="n"/>
      <c r="N34" s="55">
        <f>C34/20</f>
        <v/>
      </c>
      <c r="O34" s="64">
        <f>H34/F34</f>
        <v/>
      </c>
      <c r="P34" s="1" t="n"/>
    </row>
    <row customHeight="1" ht="15.6" r="35" s="59">
      <c r="A35" s="38" t="inlineStr">
        <is>
          <t>居肉町·极炙烧肉饭</t>
        </is>
      </c>
      <c r="B35" s="36" t="n">
        <v>1328.49</v>
      </c>
      <c r="C35" s="36" t="n">
        <v>67</v>
      </c>
      <c r="D35" s="36" t="n">
        <v>62</v>
      </c>
      <c r="E35" s="36" t="n">
        <v>8.619999999999999</v>
      </c>
      <c r="F35" s="37">
        <f>B35</f>
        <v/>
      </c>
      <c r="G35" s="36">
        <f>(F35)-L35</f>
        <v/>
      </c>
      <c r="H35" s="36">
        <f>F35*0.15</f>
        <v/>
      </c>
      <c r="I35" s="35" t="n"/>
      <c r="J35" s="35" t="n"/>
      <c r="K35" s="35" t="inlineStr">
        <is>
          <t>已结算</t>
        </is>
      </c>
      <c r="L35" s="34" t="n">
        <v>314</v>
      </c>
      <c r="M35" s="33">
        <f>L35-H35</f>
        <v/>
      </c>
      <c r="N35" s="32">
        <f>(C35)/20</f>
        <v/>
      </c>
      <c r="O35" s="60">
        <f>(H35+M35)/F35</f>
        <v/>
      </c>
      <c r="P35" s="1" t="n"/>
    </row>
    <row customHeight="1" ht="15.6" r="36" s="59">
      <c r="A36" s="15" t="inlineStr">
        <is>
          <t>早道·煲仔饭</t>
        </is>
      </c>
      <c r="B36" s="15" t="n">
        <v>944</v>
      </c>
      <c r="C36" s="15" t="n">
        <v>60</v>
      </c>
      <c r="D36" s="15" t="n">
        <v>59</v>
      </c>
      <c r="E36" s="15" t="n">
        <v>5.9</v>
      </c>
      <c r="F36" s="19">
        <f>B36</f>
        <v/>
      </c>
      <c r="G36" s="36">
        <f>(F36)-L36</f>
        <v/>
      </c>
      <c r="H36" s="36">
        <f>F36*0.15</f>
        <v/>
      </c>
      <c r="I36" s="35" t="n"/>
      <c r="J36" s="35" t="n"/>
      <c r="K36" s="35" t="inlineStr">
        <is>
          <t>已结算</t>
        </is>
      </c>
      <c r="L36" s="34" t="n">
        <v>238.5</v>
      </c>
      <c r="M36" s="33">
        <f>L36-H36</f>
        <v/>
      </c>
      <c r="N36" s="32">
        <f>(C36)/20</f>
        <v/>
      </c>
      <c r="O36" s="60">
        <f>(H36+M36)/F36</f>
        <v/>
      </c>
      <c r="P36" s="1" t="n"/>
    </row>
    <row customHeight="1" ht="15.6" r="37" s="59">
      <c r="A37" s="15" t="inlineStr">
        <is>
          <t>良牛匠星·嫩牛五方</t>
        </is>
      </c>
      <c r="B37" s="15" t="n">
        <v>2181.18</v>
      </c>
      <c r="C37" s="15" t="n">
        <v>105</v>
      </c>
      <c r="D37" s="15" t="n">
        <v>98</v>
      </c>
      <c r="E37" s="15" t="n">
        <v>13.48</v>
      </c>
      <c r="F37" s="19">
        <f>B37</f>
        <v/>
      </c>
      <c r="G37" s="15">
        <f>(F37)-L37</f>
        <v/>
      </c>
      <c r="H37" s="36">
        <f>F37*0.15</f>
        <v/>
      </c>
      <c r="I37" s="6" t="n"/>
      <c r="J37" s="6" t="n"/>
      <c r="K37" s="6" t="inlineStr">
        <is>
          <t>已结算</t>
        </is>
      </c>
      <c r="L37" s="29" t="n">
        <v>526.1799999999999</v>
      </c>
      <c r="M37" s="18">
        <f>L37-H37</f>
        <v/>
      </c>
      <c r="N37" s="31">
        <f>(C37)/20</f>
        <v/>
      </c>
      <c r="O37" s="60">
        <f>(H37+M37)/F37</f>
        <v/>
      </c>
      <c r="P37" s="1" t="n"/>
    </row>
    <row customHeight="1" ht="15.6" r="38" s="59">
      <c r="A38" s="15" t="inlineStr">
        <is>
          <t>饭饭都掂.减脂沙拉.波奇饭.鳗鱼饭</t>
        </is>
      </c>
      <c r="B38" s="15" t="n">
        <v>841</v>
      </c>
      <c r="C38" s="15" t="n">
        <v>40.5</v>
      </c>
      <c r="D38" s="15" t="n">
        <v>38</v>
      </c>
      <c r="E38" s="15" t="n">
        <v>5.25</v>
      </c>
      <c r="F38" s="19">
        <f>B38</f>
        <v/>
      </c>
      <c r="G38" s="15">
        <f>(F38)-L38</f>
        <v/>
      </c>
      <c r="H38" s="36">
        <f>F38*0.15</f>
        <v/>
      </c>
      <c r="I38" s="1" t="n"/>
      <c r="J38" s="6" t="n"/>
      <c r="K38" s="6" t="inlineStr">
        <is>
          <t>已结算</t>
        </is>
      </c>
      <c r="L38" s="29" t="n">
        <v>164</v>
      </c>
      <c r="M38" s="18">
        <f>L38-H38</f>
        <v/>
      </c>
      <c r="N38" s="31">
        <f>(C38)/20</f>
        <v/>
      </c>
      <c r="O38" s="60">
        <f>(H38+M38)/F38</f>
        <v/>
      </c>
      <c r="P38" s="1" t="n"/>
    </row>
    <row customHeight="1" ht="15.6" r="39" s="59">
      <c r="A39" s="30" t="inlineStr">
        <is>
          <t>超级芝</t>
        </is>
      </c>
      <c r="B39" s="15" t="n">
        <v>1837.8</v>
      </c>
      <c r="C39" s="15" t="n">
        <v>73</v>
      </c>
      <c r="D39" s="15" t="n">
        <v>53</v>
      </c>
      <c r="E39" s="15" t="n">
        <v>11.23</v>
      </c>
      <c r="F39" s="16">
        <f>B39</f>
        <v/>
      </c>
      <c r="G39" s="15">
        <f>B39-L39</f>
        <v/>
      </c>
      <c r="H39" s="36">
        <f>F39*0.15</f>
        <v/>
      </c>
      <c r="I39" s="6" t="n"/>
      <c r="J39" s="6" t="n"/>
      <c r="K39" s="3" t="inlineStr">
        <is>
          <t>已结算</t>
        </is>
      </c>
      <c r="L39" s="29" t="n">
        <v>430.8</v>
      </c>
      <c r="M39" s="18">
        <f>L39-H39</f>
        <v/>
      </c>
      <c r="N39" s="3">
        <f>C39/20</f>
        <v/>
      </c>
      <c r="O39" s="60">
        <f>(H39+M39)/F39</f>
        <v/>
      </c>
      <c r="P39" s="1" t="n"/>
    </row>
    <row customHeight="1" ht="15.6" r="40" s="59">
      <c r="A40" s="30" t="inlineStr">
        <is>
          <t>戒嘴鸡爪</t>
        </is>
      </c>
      <c r="B40" s="15" t="n">
        <v>769.4</v>
      </c>
      <c r="C40" s="15" t="n">
        <v>28</v>
      </c>
      <c r="D40" s="15" t="n">
        <v>23</v>
      </c>
      <c r="E40" s="15" t="n">
        <v>4.84</v>
      </c>
      <c r="F40" s="16">
        <f>B40</f>
        <v/>
      </c>
      <c r="G40" s="15">
        <f>F40-L40</f>
        <v/>
      </c>
      <c r="H40" s="36">
        <f>F40*0.15</f>
        <v/>
      </c>
      <c r="I40" s="6" t="n"/>
      <c r="J40" s="6" t="n"/>
      <c r="K40" s="3" t="inlineStr">
        <is>
          <t>已结算</t>
        </is>
      </c>
      <c r="L40" s="29">
        <f>F40*0.18</f>
        <v/>
      </c>
      <c r="M40" s="18">
        <f>L40-H40</f>
        <v/>
      </c>
      <c r="N40" s="3">
        <f>(C39+C40)/20</f>
        <v/>
      </c>
      <c r="O40" s="60">
        <f>(H40+M40)/F40</f>
        <v/>
      </c>
      <c r="P40" s="1" t="n"/>
    </row>
    <row customHeight="1" ht="15.6" r="41" s="59">
      <c r="A41" s="30" t="inlineStr">
        <is>
          <t>擂椒拌饭</t>
        </is>
      </c>
      <c r="B41" s="15" t="n">
        <v>1079.36</v>
      </c>
      <c r="C41" s="15" t="n">
        <v>60</v>
      </c>
      <c r="D41" s="15" t="n">
        <v>60</v>
      </c>
      <c r="E41" s="15" t="n">
        <v>6.74</v>
      </c>
      <c r="F41" s="16">
        <f>B41</f>
        <v/>
      </c>
      <c r="G41" s="15">
        <f>(F41)-L41</f>
        <v/>
      </c>
      <c r="H41" s="36">
        <f>F41*0.15</f>
        <v/>
      </c>
      <c r="I41" s="6" t="n"/>
      <c r="J41" s="6" t="n"/>
      <c r="K41" s="3" t="inlineStr">
        <is>
          <t>已结算</t>
        </is>
      </c>
      <c r="L41" s="29" t="n">
        <v>248.36</v>
      </c>
      <c r="M41" s="18">
        <f>L41-H41</f>
        <v/>
      </c>
      <c r="N41" s="3">
        <f>(C40+C41)/20</f>
        <v/>
      </c>
      <c r="O41" s="60">
        <f>(H41+M41)/F41</f>
        <v/>
      </c>
      <c r="P41" s="1" t="n"/>
    </row>
    <row customHeight="1" ht="15.6" r="42" s="59">
      <c r="A42" s="24" t="inlineStr">
        <is>
          <t>安汤炖品</t>
        </is>
      </c>
      <c r="B42" s="24" t="n">
        <v>904.5</v>
      </c>
      <c r="C42" s="24" t="n">
        <v>38</v>
      </c>
      <c r="D42" s="24" t="n">
        <v>37</v>
      </c>
      <c r="E42" s="24" t="n">
        <v>5.64</v>
      </c>
      <c r="F42" s="16">
        <f>B42</f>
        <v/>
      </c>
      <c r="G42" s="15">
        <f>(F42)-L42</f>
        <v/>
      </c>
      <c r="H42" s="36">
        <f>F42*0.15</f>
        <v/>
      </c>
      <c r="I42" s="27" t="n"/>
      <c r="J42" s="27" t="n"/>
      <c r="K42" s="27" t="inlineStr">
        <is>
          <t>已结算</t>
        </is>
      </c>
      <c r="L42" s="29" t="n">
        <v>163.5</v>
      </c>
      <c r="M42" s="18">
        <f>L42-H42</f>
        <v/>
      </c>
      <c r="N42" s="3">
        <f>C42/20</f>
        <v/>
      </c>
      <c r="O42" s="60">
        <f>(H42+M42)/F42</f>
        <v/>
      </c>
      <c r="P42" s="1" t="n"/>
    </row>
    <row customHeight="1" ht="15.6" r="43" s="59">
      <c r="A43" s="17" t="inlineStr">
        <is>
          <t>桥头排骨</t>
        </is>
      </c>
      <c r="B43" s="17" t="n">
        <v>2736</v>
      </c>
      <c r="C43" s="17" t="n">
        <v>106</v>
      </c>
      <c r="D43" s="17" t="n">
        <v>94</v>
      </c>
      <c r="E43" s="17" t="n">
        <v>17.04</v>
      </c>
      <c r="F43" s="17">
        <f>B43</f>
        <v/>
      </c>
      <c r="G43" s="17">
        <f>(F43)*0.8</f>
        <v/>
      </c>
      <c r="H43" s="36">
        <f>F43*0.15</f>
        <v/>
      </c>
      <c r="I43" s="1" t="n"/>
      <c r="J43" s="1" t="n"/>
      <c r="K43" s="1" t="inlineStr">
        <is>
          <t>已结算</t>
        </is>
      </c>
      <c r="L43" s="29">
        <f>F43*0.2</f>
        <v/>
      </c>
      <c r="M43" s="18">
        <f>L43-H43</f>
        <v/>
      </c>
      <c r="N43" s="1">
        <f>C43/20</f>
        <v/>
      </c>
      <c r="O43" s="60">
        <f>(H43+M43)/F43</f>
        <v/>
      </c>
      <c r="P43" s="1" t="n"/>
    </row>
    <row customHeight="1" ht="15.6" r="44" s="59">
      <c r="A44" s="17" t="inlineStr">
        <is>
          <t>满意(意面·轻食·小吃)</t>
        </is>
      </c>
      <c r="B44" s="17" t="n">
        <v>615</v>
      </c>
      <c r="C44" s="17" t="n">
        <v>24</v>
      </c>
      <c r="D44" s="17" t="n">
        <v>24</v>
      </c>
      <c r="E44" s="17" t="n">
        <v>3.89</v>
      </c>
      <c r="F44" s="17">
        <f>B44</f>
        <v/>
      </c>
      <c r="G44" s="17">
        <f>(F44)-L44</f>
        <v/>
      </c>
      <c r="H44" s="36">
        <f>F44*0.15</f>
        <v/>
      </c>
      <c r="I44" s="1" t="n"/>
      <c r="J44" s="1" t="n"/>
      <c r="K44" s="1" t="inlineStr">
        <is>
          <t>已结算</t>
        </is>
      </c>
      <c r="L44" s="29" t="n">
        <v>148</v>
      </c>
      <c r="M44" s="29">
        <f>L44-H44</f>
        <v/>
      </c>
      <c r="N44" s="1">
        <f>C44/20</f>
        <v/>
      </c>
      <c r="O44" s="28">
        <f>(H44+M44)/F44</f>
        <v/>
      </c>
      <c r="P44" s="1" t="n"/>
    </row>
    <row customHeight="1" ht="15.6" r="45" s="59">
      <c r="A45" s="17" t="inlineStr">
        <is>
          <t>开心锡纸花甲粉</t>
        </is>
      </c>
      <c r="B45" s="17" t="n">
        <v>1450.54</v>
      </c>
      <c r="C45" s="17" t="n">
        <v>69</v>
      </c>
      <c r="D45" s="17" t="n">
        <v>69</v>
      </c>
      <c r="E45" s="17" t="n">
        <v>8.98</v>
      </c>
      <c r="F45" s="17">
        <f>B45</f>
        <v/>
      </c>
      <c r="G45" s="17">
        <f>(F45)-L45</f>
        <v/>
      </c>
      <c r="H45" s="36">
        <f>F45*0.15</f>
        <v/>
      </c>
      <c r="I45" s="0" t="n">
        <v>17.9</v>
      </c>
      <c r="J45" s="1" t="n"/>
      <c r="K45" s="1" t="inlineStr">
        <is>
          <t>已结算</t>
        </is>
      </c>
      <c r="L45" s="29" t="n">
        <v>415.34</v>
      </c>
      <c r="M45" s="29">
        <f>L45-H45</f>
        <v/>
      </c>
      <c r="N45" s="1">
        <f>C45/20</f>
        <v/>
      </c>
      <c r="O45" s="28">
        <f>(H45+M45)/F45</f>
        <v/>
      </c>
      <c r="P45" s="1" t="n"/>
    </row>
    <row customHeight="1" ht="15.6" r="46" s="59">
      <c r="A46" s="17" t="inlineStr">
        <is>
          <t>鲁小二小炒鸡 必点啤酒鸭</t>
        </is>
      </c>
      <c r="B46" s="17" t="n">
        <v>602</v>
      </c>
      <c r="C46" s="17" t="n">
        <v>30</v>
      </c>
      <c r="D46" s="17" t="n">
        <v>30</v>
      </c>
      <c r="E46" s="17" t="n">
        <v>3.76</v>
      </c>
      <c r="F46" s="17">
        <f>B46</f>
        <v/>
      </c>
      <c r="G46" s="17">
        <f>(F46)-L46</f>
        <v/>
      </c>
      <c r="H46" s="36">
        <f>F46*0.15</f>
        <v/>
      </c>
      <c r="I46" s="1" t="n"/>
      <c r="J46" s="1" t="n"/>
      <c r="K46" s="1" t="inlineStr">
        <is>
          <t>已结算</t>
        </is>
      </c>
      <c r="L46" s="29" t="n">
        <v>114</v>
      </c>
      <c r="M46" s="29">
        <f>L46-H46</f>
        <v/>
      </c>
      <c r="N46" s="1">
        <f>C46/20</f>
        <v/>
      </c>
      <c r="O46" s="28">
        <f>(H46+M46)/F46</f>
        <v/>
      </c>
      <c r="P46" s="1" t="n"/>
    </row>
    <row customHeight="1" ht="15.6" r="47" s="59">
      <c r="A47" s="17" t="inlineStr">
        <is>
          <t>澳门咖喱街头小吃</t>
        </is>
      </c>
      <c r="B47" s="15" t="n">
        <v>1136.46</v>
      </c>
      <c r="C47" s="15" t="n">
        <v>62</v>
      </c>
      <c r="D47" s="15" t="n">
        <v>58</v>
      </c>
      <c r="E47" s="15" t="n">
        <v>7.19</v>
      </c>
      <c r="F47" s="16">
        <f>B47</f>
        <v/>
      </c>
      <c r="G47" s="15">
        <f>(F47)*0.8</f>
        <v/>
      </c>
      <c r="H47" s="36">
        <f>F47*0.15</f>
        <v/>
      </c>
      <c r="I47" s="6" t="n"/>
      <c r="J47" s="6" t="n"/>
      <c r="K47" s="3" t="inlineStr">
        <is>
          <t>已结算</t>
        </is>
      </c>
      <c r="L47" s="3" t="n"/>
      <c r="M47" s="3" t="n"/>
      <c r="N47" s="3">
        <f>C47/20</f>
        <v/>
      </c>
      <c r="O47" s="60">
        <f>H47/F47</f>
        <v/>
      </c>
      <c r="P47" s="1" t="n"/>
    </row>
    <row customHeight="1" ht="15.6" r="48" s="59">
      <c r="A48" s="17" t="inlineStr">
        <is>
          <t>老鸭粉丝汤</t>
        </is>
      </c>
      <c r="B48" s="15" t="n">
        <v>942.62</v>
      </c>
      <c r="C48" s="15" t="n">
        <v>45</v>
      </c>
      <c r="D48" s="15" t="n">
        <v>45</v>
      </c>
      <c r="E48" s="15" t="n">
        <v>5.8</v>
      </c>
      <c r="F48" s="16">
        <f>B48</f>
        <v/>
      </c>
      <c r="G48" s="15">
        <f>(F48)*0.82</f>
        <v/>
      </c>
      <c r="H48" s="36">
        <f>F48*0.15</f>
        <v/>
      </c>
      <c r="I48" s="6" t="n"/>
      <c r="J48" s="6" t="n"/>
      <c r="K48" s="3" t="inlineStr">
        <is>
          <t>已结算</t>
        </is>
      </c>
      <c r="L48" s="3" t="n"/>
      <c r="M48" s="3" t="n"/>
      <c r="N48" s="3">
        <f>C48/20</f>
        <v/>
      </c>
      <c r="O48" s="60">
        <f>H48/F48</f>
        <v/>
      </c>
      <c r="P48" s="1" t="n"/>
    </row>
    <row customHeight="1" ht="15.6" r="49" s="59">
      <c r="A49" s="17" t="inlineStr">
        <is>
          <t>三娘松木烤鸡</t>
        </is>
      </c>
      <c r="B49" s="17" t="n">
        <v>3802.4</v>
      </c>
      <c r="C49" s="17" t="n">
        <v>145</v>
      </c>
      <c r="D49" s="17" t="n">
        <v>145</v>
      </c>
      <c r="E49" s="17" t="n">
        <v>23.69</v>
      </c>
      <c r="F49" s="17">
        <f>B49</f>
        <v/>
      </c>
      <c r="G49" s="17">
        <f>(F49)-L49</f>
        <v/>
      </c>
      <c r="H49" s="36">
        <f>F49*0.15</f>
        <v/>
      </c>
      <c r="I49" s="1" t="n"/>
      <c r="J49" s="1" t="n"/>
      <c r="K49" s="1" t="inlineStr">
        <is>
          <t>已结算</t>
        </is>
      </c>
      <c r="L49" s="29" t="n">
        <v>669.4</v>
      </c>
      <c r="M49" s="29">
        <f>L49-H49</f>
        <v/>
      </c>
      <c r="N49" s="1">
        <f>C49/20</f>
        <v/>
      </c>
      <c r="O49" s="28">
        <f>(H49+M49)/F49</f>
        <v/>
      </c>
      <c r="P49" s="1" t="n"/>
    </row>
    <row customHeight="1" ht="15.6" r="50" s="59">
      <c r="A50" s="17" t="inlineStr">
        <is>
          <t>老长沙家常菜</t>
        </is>
      </c>
      <c r="B50" s="17" t="n">
        <v>3030.34</v>
      </c>
      <c r="C50" s="17" t="n">
        <v>137</v>
      </c>
      <c r="D50" s="17" t="n">
        <v>133</v>
      </c>
      <c r="E50" s="17" t="n">
        <v>18.98</v>
      </c>
      <c r="F50" s="17">
        <f>B50</f>
        <v/>
      </c>
      <c r="G50" s="17">
        <f>(F50)-L50</f>
        <v/>
      </c>
      <c r="H50" s="36">
        <f>F50*0.15</f>
        <v/>
      </c>
      <c r="I50" s="0" t="n">
        <v>18.8</v>
      </c>
      <c r="J50" s="1" t="n"/>
      <c r="K50" s="1" t="inlineStr">
        <is>
          <t>已结算</t>
        </is>
      </c>
      <c r="L50" s="29" t="n">
        <v>617.34</v>
      </c>
      <c r="M50" s="29">
        <f>L50-H50</f>
        <v/>
      </c>
      <c r="N50" s="1">
        <f>C50/20</f>
        <v/>
      </c>
      <c r="O50" s="28">
        <f>(H50+M50)/F50</f>
        <v/>
      </c>
      <c r="P50" s="1" t="n"/>
    </row>
    <row customHeight="1" ht="15.6" r="51" s="59">
      <c r="A51" s="17" t="inlineStr">
        <is>
          <t>粒食代.猛火炒饭</t>
        </is>
      </c>
      <c r="B51" s="17" t="n">
        <v>2326.73</v>
      </c>
      <c r="C51" s="17" t="n">
        <v>156</v>
      </c>
      <c r="D51" s="17" t="n">
        <v>151</v>
      </c>
      <c r="E51" s="17" t="n">
        <v>14.8</v>
      </c>
      <c r="F51" s="17">
        <f>B51</f>
        <v/>
      </c>
      <c r="G51" s="17">
        <f>(F51)-L51</f>
        <v/>
      </c>
      <c r="H51" s="36">
        <f>F51*0.15</f>
        <v/>
      </c>
      <c r="I51" s="0" t="n">
        <v>57.82</v>
      </c>
      <c r="J51" s="1" t="n"/>
      <c r="K51" s="1" t="inlineStr">
        <is>
          <t>已结算</t>
        </is>
      </c>
      <c r="L51" s="29" t="n">
        <v>621.23</v>
      </c>
      <c r="M51" s="29">
        <f>L51-H51</f>
        <v/>
      </c>
      <c r="N51" s="1">
        <f>C51/20</f>
        <v/>
      </c>
      <c r="O51" s="28">
        <f>(H51+M51)/F51</f>
        <v/>
      </c>
      <c r="P51" s="1" t="n"/>
    </row>
    <row customHeight="1" ht="15.6" r="52" s="59">
      <c r="A52" s="0" t="inlineStr">
        <is>
          <t>陈记麻辣香锅</t>
        </is>
      </c>
      <c r="B52" s="0" t="n">
        <v>2639.7</v>
      </c>
      <c r="C52" s="0" t="n">
        <v>163.8</v>
      </c>
      <c r="D52" s="0" t="n">
        <v>91</v>
      </c>
      <c r="E52" s="0" t="n">
        <v>16.85</v>
      </c>
      <c r="F52" s="0">
        <f>B52</f>
        <v/>
      </c>
      <c r="G52" s="0">
        <f>(F52)-L52</f>
        <v/>
      </c>
      <c r="H52" s="0">
        <f>F52*0.15</f>
        <v/>
      </c>
      <c r="I52" s="0" t="n">
        <v>28.06</v>
      </c>
      <c r="J52" s="1" t="n"/>
      <c r="K52" s="1" t="inlineStr">
        <is>
          <t>已结算</t>
        </is>
      </c>
      <c r="L52" s="29" t="n">
        <v>331.3</v>
      </c>
      <c r="M52" s="29">
        <f>L52-H52</f>
        <v/>
      </c>
      <c r="N52" s="0">
        <f>C52/20</f>
        <v/>
      </c>
      <c r="O52" s="28">
        <f>(H52+M52)/F52</f>
        <v/>
      </c>
      <c r="P52" s="1" t="n"/>
    </row>
    <row customHeight="1" ht="15.6" r="53" s="59">
      <c r="A53" s="0" t="inlineStr">
        <is>
          <t>可可饭团</t>
        </is>
      </c>
      <c r="B53" s="0" t="n">
        <v>1476.66</v>
      </c>
      <c r="C53" s="0" t="n">
        <v>100.5</v>
      </c>
      <c r="D53" s="0" t="n">
        <v>89</v>
      </c>
      <c r="E53" s="0" t="n">
        <v>9.44</v>
      </c>
      <c r="F53" s="0">
        <f>B53</f>
        <v/>
      </c>
      <c r="G53" s="0">
        <f>(F53)-L53</f>
        <v/>
      </c>
      <c r="H53" s="0">
        <f>F53*0.15</f>
        <v/>
      </c>
      <c r="I53" s="1" t="n"/>
      <c r="J53" s="1" t="n"/>
      <c r="K53" s="1" t="inlineStr">
        <is>
          <t>已结算</t>
        </is>
      </c>
      <c r="L53" s="29" t="n">
        <v>363.66</v>
      </c>
      <c r="M53" s="29">
        <f>L53-H53</f>
        <v/>
      </c>
      <c r="N53" s="0">
        <f>C53/20</f>
        <v/>
      </c>
      <c r="O53" s="28">
        <f>(H53+M53)/F53</f>
        <v/>
      </c>
      <c r="P53" s="1" t="n"/>
    </row>
    <row customHeight="1" ht="15.6" r="54" s="59">
      <c r="A54" s="0" t="inlineStr">
        <is>
          <t>曼玲粥</t>
        </is>
      </c>
      <c r="B54" s="0" t="n">
        <v>903.76</v>
      </c>
      <c r="C54" s="0" t="n">
        <v>60.5</v>
      </c>
      <c r="D54" s="0" t="n">
        <v>48</v>
      </c>
      <c r="E54" s="0" t="n">
        <v>5.75</v>
      </c>
      <c r="F54" s="0">
        <f>B54</f>
        <v/>
      </c>
      <c r="G54" s="0">
        <f>(F54)-L54</f>
        <v/>
      </c>
      <c r="H54" s="0">
        <f>F54*0.15</f>
        <v/>
      </c>
      <c r="I54" s="1" t="n"/>
      <c r="J54" s="1" t="n"/>
      <c r="K54" s="1" t="inlineStr">
        <is>
          <t>已结算</t>
        </is>
      </c>
      <c r="L54" s="29" t="n">
        <v>176.76</v>
      </c>
      <c r="M54" s="29">
        <f>L54-H54</f>
        <v/>
      </c>
      <c r="N54" s="0">
        <f>C54/20</f>
        <v/>
      </c>
      <c r="O54" s="28">
        <f>(H54+M54)/F54</f>
        <v/>
      </c>
      <c r="P54" s="1" t="n"/>
    </row>
    <row customHeight="1" ht="15.6" r="55" s="59">
      <c r="A55" s="0" t="inlineStr">
        <is>
          <t>1999老饭盒</t>
        </is>
      </c>
      <c r="B55" s="0" t="n">
        <v>2310.38</v>
      </c>
      <c r="C55" s="0" t="n">
        <v>132</v>
      </c>
      <c r="D55" s="0" t="n">
        <v>106</v>
      </c>
      <c r="E55" s="0" t="n">
        <v>14.57</v>
      </c>
      <c r="F55" s="0">
        <f>B55</f>
        <v/>
      </c>
      <c r="G55" s="0">
        <f>(F55)-L55</f>
        <v/>
      </c>
      <c r="H55" s="0">
        <f>F55*0.15</f>
        <v/>
      </c>
      <c r="I55" s="0" t="n">
        <v>17.8</v>
      </c>
      <c r="J55" s="1" t="n"/>
      <c r="K55" s="1" t="inlineStr">
        <is>
          <t>已结算</t>
        </is>
      </c>
      <c r="L55" s="29" t="n">
        <v>613.38</v>
      </c>
      <c r="M55" s="29">
        <f>L55-H55</f>
        <v/>
      </c>
      <c r="N55" s="0">
        <f>C55/20</f>
        <v/>
      </c>
      <c r="O55" s="28">
        <f>(H55+M55)/F55</f>
        <v/>
      </c>
      <c r="P55" s="1" t="n"/>
    </row>
    <row customHeight="1" ht="15.6" r="56" s="59">
      <c r="A56" s="0" t="inlineStr">
        <is>
          <t>丰顺捆粄（客家小吃）</t>
        </is>
      </c>
      <c r="B56" s="0" t="n">
        <v>515.5</v>
      </c>
      <c r="C56" s="0" t="n">
        <v>36</v>
      </c>
      <c r="D56" s="0" t="n">
        <v>36</v>
      </c>
      <c r="E56" s="0" t="n">
        <v>3.45</v>
      </c>
      <c r="F56" s="0">
        <f>B56</f>
        <v/>
      </c>
      <c r="G56" s="0">
        <f>(F56)-L56</f>
        <v/>
      </c>
      <c r="H56" s="0">
        <f>F56*0.15</f>
        <v/>
      </c>
      <c r="J56" s="1" t="n"/>
      <c r="K56" s="1" t="inlineStr">
        <is>
          <t>已结算</t>
        </is>
      </c>
      <c r="L56" s="29" t="n">
        <v>138</v>
      </c>
      <c r="M56" s="29">
        <f>L56-H56</f>
        <v/>
      </c>
      <c r="N56" s="0">
        <f>C56/20</f>
        <v/>
      </c>
      <c r="O56" s="28">
        <f>(H56+M56)/F56</f>
        <v/>
      </c>
      <c r="P56" s="1" t="n"/>
    </row>
    <row customHeight="1" ht="15.6" r="57" s="59">
      <c r="A57" s="0" t="inlineStr">
        <is>
          <t>耿大叔擂椒盖码饭</t>
        </is>
      </c>
      <c r="B57" s="0" t="n">
        <v>2079.45</v>
      </c>
      <c r="C57" s="0" t="n">
        <v>91</v>
      </c>
      <c r="D57" s="0" t="n">
        <v>89</v>
      </c>
      <c r="E57" s="0" t="n">
        <v>12.87</v>
      </c>
      <c r="F57" s="0">
        <f>B57</f>
        <v/>
      </c>
      <c r="G57" s="0">
        <f>(F57-I57)-L57</f>
        <v/>
      </c>
      <c r="H57" s="0">
        <f>F57*0.15</f>
        <v/>
      </c>
      <c r="I57" s="1" t="n"/>
      <c r="J57" s="1" t="n"/>
      <c r="K57" s="1" t="inlineStr">
        <is>
          <t>已结算</t>
        </is>
      </c>
      <c r="L57" s="29" t="n">
        <v>490.18</v>
      </c>
      <c r="M57" s="29">
        <f>L57-H57</f>
        <v/>
      </c>
      <c r="N57" s="0">
        <f>C57/20</f>
        <v/>
      </c>
      <c r="O57" s="28">
        <f>(H57+M57)/F57</f>
        <v/>
      </c>
      <c r="P57" s="1" t="n"/>
    </row>
    <row customHeight="1" ht="15.6" r="58" s="59">
      <c r="A58" s="0" t="inlineStr">
        <is>
          <t>笋爷高汤嗦螺粉</t>
        </is>
      </c>
      <c r="B58" s="0" t="n">
        <v>442.8</v>
      </c>
      <c r="C58" s="0" t="n">
        <v>37.5</v>
      </c>
      <c r="D58" s="0" t="n">
        <v>25</v>
      </c>
      <c r="E58" s="0" t="n">
        <v>2.83</v>
      </c>
      <c r="F58" s="0">
        <f>B58</f>
        <v/>
      </c>
      <c r="G58" s="0">
        <f>(F58-I58)-L58</f>
        <v/>
      </c>
      <c r="H58" s="0">
        <f>F58*0.15</f>
        <v/>
      </c>
      <c r="I58" s="1" t="n"/>
      <c r="J58" s="1" t="n"/>
      <c r="K58" s="1" t="inlineStr">
        <is>
          <t>已结算</t>
        </is>
      </c>
      <c r="L58" s="29" t="n">
        <v>104.3</v>
      </c>
      <c r="M58" s="29">
        <f>L58-H58</f>
        <v/>
      </c>
      <c r="N58" s="0">
        <f>C58/20</f>
        <v/>
      </c>
      <c r="O58" s="28">
        <f>(H58+M58)/F58</f>
        <v/>
      </c>
      <c r="P58" s="1" t="n"/>
    </row>
    <row customHeight="1" ht="15.6" r="59" s="59">
      <c r="A59" s="27" t="n"/>
      <c r="B59" s="27" t="n"/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62" t="n"/>
      <c r="P59" s="1" t="n"/>
    </row>
    <row customHeight="1" ht="15.6" r="60" s="59">
      <c r="A60" s="25" t="inlineStr">
        <is>
          <t>饮料分区</t>
        </is>
      </c>
      <c r="B60" s="8" t="n"/>
      <c r="C60" s="8" t="n"/>
      <c r="D60" s="8" t="n"/>
      <c r="E60" s="8" t="n"/>
      <c r="F60" s="8" t="n"/>
      <c r="G60" s="8" t="n"/>
      <c r="H60" s="8" t="n"/>
      <c r="I60" s="6" t="n"/>
      <c r="J60" s="6" t="n"/>
      <c r="K60" s="3" t="n"/>
      <c r="L60" s="3" t="n"/>
      <c r="M60" s="3" t="n"/>
      <c r="N60" s="3" t="n"/>
      <c r="O60" s="60" t="n"/>
      <c r="P60" s="1" t="n"/>
    </row>
    <row customHeight="1" ht="15.6" r="61" s="59">
      <c r="A61" s="6" t="inlineStr">
        <is>
          <t>芝士王茶•轻食健康减脂餐&amp;饮品</t>
        </is>
      </c>
      <c r="B61" s="6" t="n">
        <v>2463.3</v>
      </c>
      <c r="C61" s="6" t="n">
        <v>120</v>
      </c>
      <c r="D61" s="6" t="n">
        <v>107</v>
      </c>
      <c r="E61" s="6" t="n">
        <v>15.38</v>
      </c>
      <c r="F61" s="14">
        <f>B61</f>
        <v/>
      </c>
      <c r="G61" s="6">
        <f>(F61)*0.85</f>
        <v/>
      </c>
      <c r="H61" s="6">
        <f>F61*0.15</f>
        <v/>
      </c>
      <c r="I61" s="3" t="n"/>
      <c r="J61" s="3" t="n"/>
      <c r="K61" s="3" t="inlineStr">
        <is>
          <t>已结算</t>
        </is>
      </c>
      <c r="L61" s="3" t="n"/>
      <c r="M61" s="3" t="n"/>
      <c r="N61" s="3">
        <f>(C61)/20</f>
        <v/>
      </c>
      <c r="O61" s="60">
        <f>H61/F61</f>
        <v/>
      </c>
      <c r="P61" s="1" t="n"/>
    </row>
    <row customHeight="1" ht="15.6" r="62" s="59">
      <c r="A62" s="23" t="inlineStr">
        <is>
          <t>沪上阿姨</t>
        </is>
      </c>
      <c r="B62" s="23" t="n">
        <v>1645.2</v>
      </c>
      <c r="C62" s="23" t="n">
        <v>86</v>
      </c>
      <c r="D62" s="23" t="n">
        <v>77</v>
      </c>
      <c r="E62" s="23" t="n">
        <v>10.18</v>
      </c>
      <c r="F62" s="24">
        <f>B62</f>
        <v/>
      </c>
      <c r="G62" s="23">
        <f>(F62)*0.825</f>
        <v/>
      </c>
      <c r="H62" s="15">
        <f>F62*0.15</f>
        <v/>
      </c>
      <c r="I62" s="21" t="n">
        <v>18</v>
      </c>
      <c r="J62" s="21" t="n"/>
      <c r="K62" s="21" t="inlineStr">
        <is>
          <t>已结算</t>
        </is>
      </c>
      <c r="L62" s="22" t="n"/>
      <c r="M62" s="21" t="n"/>
      <c r="N62" s="21">
        <f>(C62)/20</f>
        <v/>
      </c>
      <c r="O62" s="63">
        <f>(H62+M62)/F62</f>
        <v/>
      </c>
      <c r="P62" s="1" t="n"/>
    </row>
    <row customHeight="1" ht="15.6" r="63" s="59">
      <c r="A63" s="15" t="inlineStr">
        <is>
          <t>茗日见</t>
        </is>
      </c>
      <c r="B63" s="15" t="n"/>
      <c r="C63" s="15" t="n"/>
      <c r="D63" s="15" t="n"/>
      <c r="E63" s="15" t="n"/>
      <c r="F63" s="16">
        <f>B63</f>
        <v/>
      </c>
      <c r="G63" s="15">
        <f>(F63)-L63</f>
        <v/>
      </c>
      <c r="H63" s="15">
        <f>F63*0.15</f>
        <v/>
      </c>
      <c r="I63" s="3" t="n"/>
      <c r="J63" s="3" t="n"/>
      <c r="K63" s="3" t="n"/>
      <c r="L63" s="18" t="n"/>
      <c r="M63" s="18">
        <f>L63-H63</f>
        <v/>
      </c>
      <c r="N63" s="3">
        <f>(C63)/20</f>
        <v/>
      </c>
      <c r="O63" s="60">
        <f>(H63+M63)/F63</f>
        <v/>
      </c>
      <c r="P63" s="1" t="n"/>
    </row>
    <row customHeight="1" ht="15.6" r="64" s="59">
      <c r="A64" s="15" t="inlineStr">
        <is>
          <t>益禾堂T1~5</t>
        </is>
      </c>
      <c r="B64" s="15" t="n">
        <v>778</v>
      </c>
      <c r="C64" s="15" t="n">
        <v>67</v>
      </c>
      <c r="D64" s="15" t="n">
        <v>50</v>
      </c>
      <c r="E64" s="15" t="n">
        <v>5.19</v>
      </c>
      <c r="F64" s="19" t="n"/>
      <c r="G64" s="15" t="inlineStr">
        <is>
          <t xml:space="preserve"> </t>
        </is>
      </c>
      <c r="H64" s="15" t="n"/>
      <c r="I64" s="3" t="n"/>
      <c r="J64" s="3" t="n"/>
      <c r="K64" s="3" t="n"/>
      <c r="L64" s="18" t="n"/>
      <c r="M64" s="18" t="n"/>
      <c r="N64" s="3" t="n"/>
      <c r="O64" s="60" t="n"/>
      <c r="P64" s="1" t="n"/>
    </row>
    <row customHeight="1" ht="15.6" r="65" s="59">
      <c r="A65" s="15" t="inlineStr">
        <is>
          <t>益禾堂T10~12</t>
        </is>
      </c>
      <c r="B65" s="15" t="n">
        <v>530</v>
      </c>
      <c r="C65" s="15" t="n">
        <v>44</v>
      </c>
      <c r="D65" s="15" t="n">
        <v>41</v>
      </c>
      <c r="E65" s="15" t="n">
        <v>3.56</v>
      </c>
      <c r="F65" s="16">
        <f>B65+B64</f>
        <v/>
      </c>
      <c r="G65" s="15">
        <f>F65-L65</f>
        <v/>
      </c>
      <c r="H65" s="15">
        <f>F65*0.15</f>
        <v/>
      </c>
      <c r="I65" s="3" t="n">
        <v>47.40000000000001</v>
      </c>
      <c r="J65" s="3" t="n"/>
      <c r="K65" s="3" t="inlineStr">
        <is>
          <t>已结算</t>
        </is>
      </c>
      <c r="L65" s="18">
        <f>F65*0.225</f>
        <v/>
      </c>
      <c r="M65" s="18">
        <f>L65-H65</f>
        <v/>
      </c>
      <c r="N65" s="3">
        <f>(C64+C65)/20</f>
        <v/>
      </c>
      <c r="O65" s="60">
        <f>(H65+M65)/F65</f>
        <v/>
      </c>
      <c r="P65" s="1" t="n"/>
    </row>
    <row customHeight="1" ht="15.6" r="66" s="59">
      <c r="A66" s="15" t="inlineStr">
        <is>
          <t>书亦烧仙草</t>
        </is>
      </c>
      <c r="B66" s="15" t="n">
        <v>1529</v>
      </c>
      <c r="C66" s="15" t="n">
        <v>102</v>
      </c>
      <c r="D66" s="15" t="n">
        <v>90</v>
      </c>
      <c r="E66" s="15" t="n">
        <v>9.390000000000001</v>
      </c>
      <c r="F66" s="16">
        <f>B66</f>
        <v/>
      </c>
      <c r="G66" s="15">
        <f>(F66-L66)</f>
        <v/>
      </c>
      <c r="H66" s="15">
        <f>F66*0.15</f>
        <v/>
      </c>
      <c r="I66" s="3" t="n"/>
      <c r="J66" s="3" t="n"/>
      <c r="K66" s="3" t="inlineStr">
        <is>
          <t>已结算</t>
        </is>
      </c>
      <c r="L66" s="18">
        <f>F66*0.2</f>
        <v/>
      </c>
      <c r="M66" s="18">
        <f>L66-H66</f>
        <v/>
      </c>
      <c r="N66" s="3">
        <f>(C66)/20</f>
        <v/>
      </c>
      <c r="O66" s="60">
        <f>(H66+M66)/F66</f>
        <v/>
      </c>
      <c r="P66" s="1" t="n"/>
    </row>
    <row customHeight="1" ht="15.6" r="67" s="59">
      <c r="A67" s="15" t="inlineStr">
        <is>
          <t>Nanalam咖啡茶饮店</t>
        </is>
      </c>
      <c r="B67" s="15" t="n">
        <v>269</v>
      </c>
      <c r="C67" s="15" t="n">
        <v>13</v>
      </c>
      <c r="D67" s="15" t="n">
        <v>13</v>
      </c>
      <c r="E67" s="15" t="n">
        <v>1.64</v>
      </c>
      <c r="F67" s="16">
        <f>B67</f>
        <v/>
      </c>
      <c r="G67" s="15">
        <f>(F67)-L67</f>
        <v/>
      </c>
      <c r="H67" s="15">
        <f>F67*0.15</f>
        <v/>
      </c>
      <c r="I67" s="3" t="n">
        <v>9</v>
      </c>
      <c r="J67" s="3" t="n"/>
      <c r="K67" s="3" t="n"/>
      <c r="L67" s="18" t="n">
        <v>54.4</v>
      </c>
      <c r="M67" s="18">
        <f>L67-H67</f>
        <v/>
      </c>
      <c r="N67" s="3">
        <f>(C67)/20</f>
        <v/>
      </c>
      <c r="O67" s="60">
        <f>(H67+M67)/F67</f>
        <v/>
      </c>
      <c r="P67" s="1" t="n"/>
    </row>
    <row customHeight="1" ht="15.6" r="68" s="59">
      <c r="A68" s="6" t="inlineStr">
        <is>
          <t>润心牛奶甜品</t>
        </is>
      </c>
      <c r="B68" s="1" t="n">
        <v>1465</v>
      </c>
      <c r="C68" s="1" t="n">
        <v>142</v>
      </c>
      <c r="D68" s="1" t="n">
        <v>96</v>
      </c>
      <c r="E68" s="1" t="n">
        <v>9.890000000000001</v>
      </c>
      <c r="F68" s="14">
        <f>B68</f>
        <v/>
      </c>
      <c r="G68" s="6">
        <f>(F68)*0.85</f>
        <v/>
      </c>
      <c r="H68" s="6">
        <f>F68*0.15</f>
        <v/>
      </c>
      <c r="I68" s="3" t="n">
        <v>10.8</v>
      </c>
      <c r="J68" s="3" t="n"/>
      <c r="K68" s="3" t="inlineStr">
        <is>
          <t>已结算</t>
        </is>
      </c>
      <c r="L68" s="3" t="n"/>
      <c r="M68" s="3" t="n"/>
      <c r="N68" s="3">
        <f>(C68)/20</f>
        <v/>
      </c>
      <c r="O68" s="60">
        <f>H68/F68</f>
        <v/>
      </c>
      <c r="P68" s="1" t="n"/>
    </row>
    <row customHeight="1" ht="15.6" r="69" s="59">
      <c r="A69" s="2" t="n"/>
      <c r="B69" s="2" t="n"/>
      <c r="C69" s="1" t="n"/>
      <c r="D69" s="1" t="n"/>
      <c r="E69" s="1" t="n"/>
      <c r="F69" s="1" t="n"/>
      <c r="G69" s="2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</row>
    <row customHeight="1" ht="24.95" r="70" s="59">
      <c r="A70" s="3" t="n"/>
      <c r="B70" s="12">
        <f>SUM(B2:B68)</f>
        <v/>
      </c>
      <c r="C70" s="12">
        <f>SUM(C2:C68)</f>
        <v/>
      </c>
      <c r="D70" s="12">
        <f>SUM(D2:D68)</f>
        <v/>
      </c>
      <c r="E70" s="3" t="n"/>
      <c r="F70" s="3" t="n"/>
      <c r="G70" s="12">
        <f>SUM(G6:G68)</f>
        <v/>
      </c>
      <c r="H70" s="3" t="n"/>
      <c r="I70" s="3" t="n"/>
      <c r="J70" s="3" t="n"/>
      <c r="K70" s="3" t="n"/>
      <c r="L70" s="3" t="n"/>
      <c r="M70" s="3" t="n"/>
      <c r="N70" s="3" t="n"/>
      <c r="O70" s="3" t="n"/>
      <c r="P70" s="1" t="n"/>
    </row>
    <row customHeight="1" ht="15.6" r="71" s="59">
      <c r="A71" s="3" t="n"/>
      <c r="B71" s="3" t="n"/>
      <c r="C71" s="6" t="n"/>
      <c r="D71" s="3" t="n"/>
      <c r="E71" s="3" t="n"/>
      <c r="F71" s="3" t="n"/>
      <c r="G71" s="3" t="inlineStr">
        <is>
          <t xml:space="preserve">     </t>
        </is>
      </c>
      <c r="H71" s="3" t="n"/>
      <c r="I71" s="3" t="n"/>
      <c r="J71" s="3" t="n"/>
      <c r="K71" s="3" t="n"/>
      <c r="L71" s="3" t="n"/>
      <c r="M71" s="3" t="n"/>
      <c r="N71" s="3" t="n"/>
      <c r="O71" s="3" t="n"/>
      <c r="P71" s="1" t="n"/>
    </row>
    <row customHeight="1" ht="15.6" r="72" s="59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1" t="n"/>
    </row>
    <row customHeight="1" ht="15.6" r="73" s="59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1" t="n"/>
    </row>
    <row customHeight="1" ht="15.6" r="74" s="5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1" t="n"/>
    </row>
    <row customHeight="1" ht="15.6" r="75" s="59">
      <c r="A75" s="9" t="inlineStr">
        <is>
          <t>费用支出明细</t>
        </is>
      </c>
      <c r="B75" s="6" t="n"/>
      <c r="C75" s="9" t="inlineStr">
        <is>
          <t>收入明细</t>
        </is>
      </c>
      <c r="D75" s="6" t="n"/>
      <c r="E75" s="6" t="n"/>
      <c r="F75" s="6" t="n"/>
      <c r="G75" s="6" t="n"/>
      <c r="H75" s="3" t="n"/>
      <c r="I75" s="3" t="n"/>
      <c r="J75" s="3" t="n"/>
      <c r="K75" s="3" t="n"/>
      <c r="L75" s="3" t="n"/>
      <c r="M75" s="3" t="n"/>
      <c r="N75" s="3" t="n"/>
      <c r="O75" s="3" t="n"/>
      <c r="P75" s="1" t="n"/>
    </row>
    <row customHeight="1" ht="15.6" r="76" s="59">
      <c r="A76" s="7" t="inlineStr">
        <is>
          <t>老哥车费</t>
        </is>
      </c>
      <c r="B76" s="6" t="n">
        <v>2100</v>
      </c>
      <c r="C76" s="7" t="inlineStr">
        <is>
          <t>运费</t>
        </is>
      </c>
      <c r="D76" s="6">
        <f>SUM(C2:C68)</f>
        <v/>
      </c>
      <c r="E76" s="6" t="n"/>
      <c r="F76" s="7" t="inlineStr">
        <is>
          <t>运费结余</t>
        </is>
      </c>
      <c r="G76" s="6" t="n"/>
      <c r="H76" s="3" t="n"/>
      <c r="I76" s="3" t="n"/>
      <c r="J76" s="3" t="n"/>
      <c r="K76" s="3" t="n"/>
      <c r="L76" s="3" t="n"/>
      <c r="M76" s="3" t="n"/>
      <c r="N76" s="3" t="n"/>
      <c r="O76" s="3" t="n"/>
      <c r="P76" s="1" t="n"/>
    </row>
    <row customHeight="1" ht="15.6" r="77" s="59">
      <c r="A77" s="7" t="inlineStr">
        <is>
          <t>换车车费</t>
        </is>
      </c>
      <c r="B77" s="5" t="n">
        <v>0</v>
      </c>
      <c r="C77" s="7" t="inlineStr">
        <is>
          <t>毛利</t>
        </is>
      </c>
      <c r="D77" s="6">
        <f>SUM(H4:H68)</f>
        <v/>
      </c>
      <c r="E77" s="6" t="n"/>
      <c r="F77" s="3" t="inlineStr">
        <is>
          <t>阿叔</t>
        </is>
      </c>
      <c r="G77" s="3" t="n">
        <v>144</v>
      </c>
      <c r="H77" s="3" t="n"/>
      <c r="I77" s="3" t="n"/>
      <c r="J77" s="3" t="n"/>
      <c r="K77" s="3" t="n"/>
      <c r="L77" s="3" t="n"/>
      <c r="M77" s="3" t="n"/>
      <c r="N77" s="3" t="n"/>
      <c r="O77" s="3" t="n"/>
      <c r="P77" s="1" t="n"/>
    </row>
    <row customHeight="1" ht="15.6" r="78" s="59">
      <c r="A78" s="7" t="inlineStr">
        <is>
          <t>车手薪水</t>
        </is>
      </c>
      <c r="B78" s="6" t="n">
        <v>1575</v>
      </c>
      <c r="C78" s="3" t="n"/>
      <c r="D78" s="3" t="n"/>
      <c r="E78" s="6" t="n"/>
      <c r="F78" s="1" t="inlineStr">
        <is>
          <t>居肉町</t>
        </is>
      </c>
      <c r="G78" s="2" t="n">
        <v>67</v>
      </c>
      <c r="H78" s="1" t="n"/>
      <c r="I78" s="3" t="n"/>
      <c r="J78" s="3" t="n"/>
      <c r="K78" s="3" t="n"/>
      <c r="L78" s="3" t="n"/>
      <c r="M78" s="3" t="n"/>
      <c r="N78" s="3" t="n"/>
      <c r="O78" s="3" t="n"/>
      <c r="P78" s="1" t="n"/>
    </row>
    <row customHeight="1" ht="15.6" r="79" s="59">
      <c r="A79" s="7" t="inlineStr">
        <is>
          <t>守餐薪水</t>
        </is>
      </c>
      <c r="B79" s="6" t="n">
        <v>525</v>
      </c>
      <c r="C79" s="11" t="inlineStr">
        <is>
          <t>主食订单数</t>
        </is>
      </c>
      <c r="D79" s="11">
        <f>SUM(D2:D61)</f>
        <v/>
      </c>
      <c r="E79" s="6" t="n"/>
      <c r="F79" s="0" t="inlineStr">
        <is>
          <t>丰顺捆粄</t>
        </is>
      </c>
      <c r="G79" s="0">
        <f>C56</f>
        <v/>
      </c>
      <c r="I79" s="3" t="n"/>
      <c r="J79" s="3" t="n"/>
      <c r="K79" s="3" t="n"/>
      <c r="L79" s="3" t="n"/>
      <c r="M79" s="3" t="n"/>
      <c r="N79" s="3" t="n"/>
      <c r="O79" s="3" t="n"/>
      <c r="P79" s="1" t="n"/>
    </row>
    <row customHeight="1" ht="15.6" r="80" s="59">
      <c r="A80" s="7" t="inlineStr">
        <is>
          <t>麦当劳工作餐</t>
        </is>
      </c>
      <c r="B80" s="5" t="n">
        <v>0</v>
      </c>
      <c r="C80" s="8" t="inlineStr">
        <is>
          <t>饮料杯数</t>
        </is>
      </c>
      <c r="D80" s="8">
        <f>SUM(C62:C67)</f>
        <v/>
      </c>
      <c r="E80" s="6" t="n"/>
      <c r="F80" s="10" t="inlineStr">
        <is>
          <t>自定义费</t>
        </is>
      </c>
      <c r="G80" s="10" t="n">
        <v>927.8</v>
      </c>
      <c r="H80" s="3">
        <f>G80-SUM(G77:G79)</f>
        <v/>
      </c>
      <c r="I80" s="3" t="n"/>
      <c r="J80" s="3" t="n"/>
      <c r="K80" s="3" t="n"/>
      <c r="L80" s="3" t="n"/>
      <c r="M80" s="3" t="n"/>
      <c r="N80" s="3" t="n"/>
      <c r="O80" s="3" t="n"/>
      <c r="P80" s="1" t="n"/>
    </row>
    <row customHeight="1" ht="15.6" r="81" s="59">
      <c r="A81" s="7" t="inlineStr">
        <is>
          <t>工作餐</t>
        </is>
      </c>
      <c r="B81" s="6" t="n"/>
      <c r="C81" s="8" t="inlineStr">
        <is>
          <t>运费结余</t>
        </is>
      </c>
      <c r="D81" s="8">
        <f>SUM(C63:C68)</f>
        <v/>
      </c>
      <c r="E81" s="6" t="n"/>
      <c r="F81" s="6" t="n"/>
      <c r="G81" s="6" t="n"/>
      <c r="H81" s="1" t="n"/>
      <c r="I81" s="3" t="n"/>
      <c r="J81" s="3" t="n"/>
      <c r="K81" s="3" t="n"/>
      <c r="L81" s="3" t="n"/>
      <c r="M81" s="3" t="n"/>
      <c r="N81" s="3" t="n"/>
      <c r="O81" s="3" t="n"/>
      <c r="P81" s="1" t="n"/>
    </row>
    <row customHeight="1" ht="15.6" r="82" s="59">
      <c r="A82" s="9" t="inlineStr">
        <is>
          <t>后勤费用明细</t>
        </is>
      </c>
      <c r="B82" s="3" t="n"/>
      <c r="C82" s="8" t="inlineStr">
        <is>
          <t>0.5补助额</t>
        </is>
      </c>
      <c r="D82" s="8">
        <f>D79*0.5</f>
        <v/>
      </c>
      <c r="E82" s="6" t="n"/>
      <c r="F82" s="10" t="inlineStr">
        <is>
          <t>差额结余</t>
        </is>
      </c>
      <c r="G82" s="10">
        <f>SUM(M13:M67)</f>
        <v/>
      </c>
      <c r="H82" s="3" t="n"/>
      <c r="I82" s="3" t="n"/>
      <c r="J82" s="3" t="n"/>
      <c r="K82" s="3" t="n"/>
      <c r="L82" s="3" t="n"/>
      <c r="M82" s="3" t="n"/>
      <c r="N82" s="3" t="n"/>
      <c r="O82" s="3" t="n"/>
      <c r="P82" s="1" t="n"/>
    </row>
    <row customHeight="1" ht="15.6" r="83" s="59">
      <c r="A83" s="7" t="inlineStr">
        <is>
          <t>手续费</t>
        </is>
      </c>
      <c r="B83" s="6">
        <f>SUM(E2:E73)</f>
        <v/>
      </c>
      <c r="C83" s="6" t="n"/>
      <c r="D83" s="6" t="n"/>
      <c r="E83" s="6" t="n"/>
      <c r="F83" s="6" t="n"/>
      <c r="G83" s="6" t="n"/>
      <c r="H83" s="3" t="n"/>
      <c r="I83" s="3" t="n"/>
      <c r="J83" s="3" t="n"/>
      <c r="K83" s="3" t="n"/>
      <c r="L83" s="3" t="n"/>
      <c r="M83" s="3" t="n"/>
      <c r="N83" s="3" t="n"/>
      <c r="O83" s="3" t="n"/>
      <c r="P83" s="1" t="n"/>
    </row>
    <row customHeight="1" ht="15.6" r="84" s="59">
      <c r="A84" s="7" t="inlineStr">
        <is>
          <t>餐补</t>
        </is>
      </c>
      <c r="B84" s="6">
        <f>D82</f>
        <v/>
      </c>
      <c r="C84" s="6" t="n"/>
      <c r="D84" s="6" t="n"/>
      <c r="E84" s="6" t="n"/>
      <c r="F84" s="6" t="n"/>
      <c r="G84" s="6" t="n"/>
      <c r="H84" s="3" t="n"/>
      <c r="I84" s="3" t="n"/>
      <c r="J84" s="3" t="n"/>
      <c r="K84" s="3" t="n"/>
      <c r="L84" s="3" t="n"/>
      <c r="M84" s="3" t="n"/>
      <c r="N84" s="3" t="n"/>
      <c r="O84" s="3" t="n"/>
      <c r="P84" s="1" t="n"/>
    </row>
    <row customHeight="1" ht="15.6" r="85" s="59">
      <c r="A85" s="7" t="inlineStr">
        <is>
          <t>薪水</t>
        </is>
      </c>
      <c r="B85" s="6">
        <f>D79+D80</f>
        <v/>
      </c>
      <c r="C85" s="6" t="n"/>
      <c r="D85" s="6" t="n"/>
      <c r="E85" s="6" t="n"/>
      <c r="F85" s="6" t="n"/>
      <c r="G85" s="6" t="n"/>
      <c r="H85" s="3" t="n"/>
      <c r="I85" s="3" t="n"/>
      <c r="J85" s="3" t="n"/>
      <c r="K85" s="3" t="n"/>
      <c r="L85" s="3" t="n"/>
      <c r="M85" s="3" t="n"/>
      <c r="N85" s="3" t="n"/>
      <c r="O85" s="3" t="n"/>
      <c r="P85" s="1" t="n"/>
    </row>
    <row customHeight="1" ht="15.6" r="86" s="59">
      <c r="A86" s="7" t="inlineStr">
        <is>
          <t>退款</t>
        </is>
      </c>
      <c r="B86" s="5">
        <f>SUM(I4:I73)</f>
        <v/>
      </c>
      <c r="C86" s="6" t="n"/>
      <c r="D86" s="6" t="n"/>
      <c r="E86" s="6" t="n"/>
      <c r="F86" s="6" t="n"/>
      <c r="G86" s="6" t="n"/>
      <c r="H86" s="3" t="n"/>
      <c r="I86" s="3" t="n"/>
      <c r="J86" s="3" t="n"/>
      <c r="K86" s="3" t="n"/>
      <c r="L86" s="3" t="n"/>
      <c r="M86" s="3" t="n"/>
      <c r="N86" s="3" t="n"/>
      <c r="O86" s="3" t="n"/>
      <c r="P86" s="1" t="n"/>
    </row>
    <row customHeight="1" ht="15.6" r="87" s="59">
      <c r="A87" s="7" t="inlineStr">
        <is>
          <t>其他费用(优惠券支出)</t>
        </is>
      </c>
      <c r="B87" s="6" t="n">
        <v>795</v>
      </c>
      <c r="C87" s="6" t="n"/>
      <c r="D87" s="6" t="n"/>
      <c r="E87" s="6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1" t="n"/>
    </row>
    <row customHeight="1" ht="15.6" r="88" s="59">
      <c r="A88" s="3" t="n"/>
      <c r="B88" s="6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1" t="n"/>
    </row>
    <row customHeight="1" ht="15.6" r="89" s="59">
      <c r="A89" s="5" t="inlineStr">
        <is>
          <t>总计</t>
        </is>
      </c>
      <c r="B89" s="4">
        <f>SUM(B76:B88)</f>
        <v/>
      </c>
      <c r="C89" s="4" t="n"/>
      <c r="D89" s="4">
        <f>SUM(D76:D77)</f>
        <v/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1" t="n"/>
    </row>
    <row customHeight="1" ht="15.6" r="90" s="59">
      <c r="A90" s="5" t="inlineStr">
        <is>
          <t>结余</t>
        </is>
      </c>
      <c r="B90" s="4" t="n"/>
      <c r="C90" s="4" t="n"/>
      <c r="D90" s="4">
        <f>D89-B89</f>
        <v/>
      </c>
      <c r="E90" s="3" t="n"/>
      <c r="F90" s="1" t="n"/>
      <c r="G90" s="2" t="n"/>
      <c r="H90" s="3" t="n"/>
      <c r="I90" s="3" t="n"/>
      <c r="J90" s="3" t="n"/>
      <c r="K90" s="3" t="n"/>
      <c r="L90" s="3" t="n"/>
      <c r="M90" s="3" t="n"/>
      <c r="N90" s="3" t="n"/>
      <c r="O90" s="3" t="n"/>
      <c r="P90" s="1" t="n"/>
    </row>
    <row customHeight="1" ht="15.6" r="91" s="59">
      <c r="A91" s="2" t="n"/>
      <c r="B91" s="2" t="n"/>
      <c r="C91" s="1" t="n"/>
      <c r="D91" s="1" t="n"/>
      <c r="E91" s="1" t="n"/>
      <c r="F91" s="1" t="n"/>
      <c r="G91" s="2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90"/>
  <sheetViews>
    <sheetView topLeftCell="A37" workbookViewId="0">
      <selection activeCell="H57" sqref="H57"/>
    </sheetView>
  </sheetViews>
  <sheetFormatPr baseColWidth="8" defaultRowHeight="14.25"/>
  <cols>
    <col customWidth="1" max="1" min="1" style="59" width="28.625"/>
    <col customWidth="1" max="2" min="2" style="59" width="18"/>
    <col customWidth="1" max="3" min="3" style="59" width="15.625"/>
    <col customWidth="1" max="7" min="7" style="59" width="16.625"/>
  </cols>
  <sheetData>
    <row r="1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</row>
    <row r="2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</row>
    <row r="3">
      <c r="A3" s="6" t="inlineStr">
        <is>
          <t>麦当劳宅配</t>
        </is>
      </c>
      <c r="B3" s="6" t="n">
        <v>11694.1</v>
      </c>
      <c r="C3" s="6" t="n">
        <v>542</v>
      </c>
      <c r="D3" s="6" t="n">
        <v>444</v>
      </c>
      <c r="E3" s="6" t="n">
        <v>73.43000000000001</v>
      </c>
      <c r="F3" s="3" t="n"/>
      <c r="G3" s="3" t="n"/>
      <c r="H3" s="3" t="n"/>
      <c r="I3" s="6" t="n"/>
      <c r="J3" s="6" t="n"/>
      <c r="K3" s="3" t="n"/>
      <c r="L3" s="3" t="n"/>
      <c r="M3" s="3" t="n"/>
      <c r="N3" s="3" t="n"/>
      <c r="O3" s="60" t="n"/>
    </row>
    <row r="4">
      <c r="A4" s="6" t="inlineStr">
        <is>
          <t>麦当劳宅配(t1~t5)</t>
        </is>
      </c>
      <c r="B4" s="6" t="n">
        <v>86.8</v>
      </c>
      <c r="C4" s="6" t="n">
        <v>3</v>
      </c>
      <c r="D4" s="6" t="n">
        <v>1</v>
      </c>
      <c r="E4" s="6" t="n">
        <v>0.54</v>
      </c>
      <c r="F4" s="47">
        <f>B3+B4+B2</f>
        <v/>
      </c>
      <c r="G4" s="48" t="inlineStr">
        <is>
          <t>0</t>
        </is>
      </c>
      <c r="H4" s="47">
        <f>F4-G4</f>
        <v/>
      </c>
      <c r="I4" s="46" t="n">
        <v>56.8</v>
      </c>
      <c r="J4" s="46" t="n"/>
      <c r="K4" s="3" t="n"/>
      <c r="L4" s="3" t="n"/>
      <c r="M4" s="3" t="n"/>
      <c r="N4" s="3">
        <f>(D3+D4)/20</f>
        <v/>
      </c>
      <c r="O4" s="60">
        <f>H4/F4</f>
        <v/>
      </c>
    </row>
    <row r="5">
      <c r="A5" s="6" t="inlineStr">
        <is>
          <t>嘉记深井烧鹅（T10~T12)</t>
        </is>
      </c>
      <c r="B5" s="6" t="n">
        <v>667.7</v>
      </c>
      <c r="C5" s="6" t="n">
        <v>37</v>
      </c>
      <c r="D5" s="6" t="n">
        <v>37</v>
      </c>
      <c r="E5" s="6" t="n">
        <v>4.37</v>
      </c>
      <c r="F5" s="3" t="n"/>
      <c r="G5" s="3" t="n"/>
      <c r="H5" s="3" t="n"/>
      <c r="I5" s="14" t="n"/>
      <c r="J5" s="6" t="n"/>
      <c r="K5" s="3" t="n"/>
      <c r="L5" s="3" t="n"/>
      <c r="M5" s="3" t="n"/>
      <c r="N5" s="3" t="n"/>
      <c r="O5" s="60" t="n"/>
    </row>
    <row r="6">
      <c r="A6" s="6" t="inlineStr">
        <is>
          <t>嘉记深井烧鹅（T1~T5)</t>
        </is>
      </c>
      <c r="B6" s="6" t="n">
        <v>422</v>
      </c>
      <c r="C6" s="6" t="n">
        <v>23</v>
      </c>
      <c r="D6" s="6" t="n">
        <v>21</v>
      </c>
      <c r="E6" s="6" t="n">
        <v>2.73</v>
      </c>
      <c r="F6" s="14">
        <f>B6+B5</f>
        <v/>
      </c>
      <c r="G6" s="6">
        <f>(F6)*0.85</f>
        <v/>
      </c>
      <c r="H6" s="6">
        <f>F6*0.15</f>
        <v/>
      </c>
      <c r="I6" s="6" t="n">
        <v>1</v>
      </c>
      <c r="J6" s="6" t="n"/>
      <c r="K6" s="3" t="n"/>
      <c r="L6" s="3" t="n"/>
      <c r="M6" s="3" t="n"/>
      <c r="N6" s="3">
        <f>(C5+C6)/20</f>
        <v/>
      </c>
      <c r="O6" s="60">
        <f>H6/F6</f>
        <v/>
      </c>
    </row>
    <row r="7">
      <c r="A7" s="6" t="inlineStr">
        <is>
          <t>爆正屋寿司店（T1~5）</t>
        </is>
      </c>
      <c r="B7" s="6" t="n">
        <v>956</v>
      </c>
      <c r="C7" s="6" t="n">
        <v>27</v>
      </c>
      <c r="D7" s="6" t="n">
        <v>31</v>
      </c>
      <c r="E7" s="6" t="n">
        <v>5.88</v>
      </c>
      <c r="F7" s="3" t="n"/>
      <c r="G7" s="6" t="inlineStr">
        <is>
          <t xml:space="preserve"> </t>
        </is>
      </c>
      <c r="H7" s="6" t="n"/>
      <c r="I7" s="6" t="n"/>
      <c r="J7" s="6" t="n"/>
      <c r="K7" s="3" t="n"/>
      <c r="L7" s="3" t="n"/>
      <c r="M7" s="3" t="n"/>
      <c r="N7" s="3" t="n"/>
      <c r="O7" s="60" t="n"/>
    </row>
    <row r="8">
      <c r="A8" s="6" t="inlineStr">
        <is>
          <t>爆正屋寿司店（T10~12）</t>
        </is>
      </c>
      <c r="B8" s="6" t="n">
        <v>1222</v>
      </c>
      <c r="C8" s="6" t="n">
        <v>35</v>
      </c>
      <c r="D8" s="6" t="n">
        <v>36</v>
      </c>
      <c r="E8" s="6" t="n">
        <v>7.52</v>
      </c>
      <c r="F8" s="14">
        <f>B8+B7</f>
        <v/>
      </c>
      <c r="G8" s="6">
        <f>(F8)*0.85</f>
        <v/>
      </c>
      <c r="H8" s="6">
        <f>F8*0.15</f>
        <v/>
      </c>
      <c r="I8" s="3" t="n"/>
      <c r="J8" s="3" t="n"/>
      <c r="K8" s="3" t="inlineStr">
        <is>
          <t>已结算</t>
        </is>
      </c>
      <c r="L8" s="3" t="n"/>
      <c r="M8" s="3" t="n"/>
      <c r="N8" s="3">
        <f>(C7+C8)/20</f>
        <v/>
      </c>
      <c r="O8" s="60">
        <f>H8/F8</f>
        <v/>
      </c>
    </row>
    <row r="9">
      <c r="A9" s="6" t="inlineStr">
        <is>
          <t>阿福</t>
        </is>
      </c>
      <c r="B9" s="6" t="n"/>
      <c r="C9" s="6" t="n"/>
      <c r="D9" s="6" t="n"/>
      <c r="E9" s="6" t="n"/>
      <c r="F9" s="3" t="n"/>
      <c r="G9" s="6" t="inlineStr">
        <is>
          <t xml:space="preserve"> </t>
        </is>
      </c>
      <c r="H9" s="6" t="n"/>
      <c r="I9" s="3" t="n"/>
      <c r="J9" s="3" t="n"/>
      <c r="K9" s="6" t="n"/>
      <c r="L9" s="3" t="n"/>
      <c r="M9" s="3" t="n"/>
      <c r="N9" s="3" t="n"/>
      <c r="O9" s="60" t="n"/>
    </row>
    <row r="10">
      <c r="A10" s="6" t="n"/>
      <c r="B10" s="6" t="n"/>
      <c r="C10" s="6" t="n"/>
      <c r="D10" s="6" t="n"/>
      <c r="E10" s="6" t="n"/>
      <c r="F10" s="14">
        <f>B10+B9</f>
        <v/>
      </c>
      <c r="G10" s="6">
        <f>(F10)*0.85</f>
        <v/>
      </c>
      <c r="H10" s="6">
        <f>F10*0.15</f>
        <v/>
      </c>
      <c r="I10" s="3" t="n"/>
      <c r="J10" s="3" t="n"/>
      <c r="K10" s="3" t="n"/>
      <c r="L10" s="3" t="n"/>
      <c r="M10" s="3" t="n"/>
      <c r="N10" s="3">
        <f>(C9+C10)/20</f>
        <v/>
      </c>
      <c r="O10" s="60">
        <f>H10/F10</f>
        <v/>
      </c>
    </row>
    <row r="11">
      <c r="A11" s="6" t="inlineStr">
        <is>
          <t>长希韩味</t>
        </is>
      </c>
      <c r="B11" s="6" t="n">
        <v>899</v>
      </c>
      <c r="C11" s="6" t="n">
        <v>48</v>
      </c>
      <c r="D11" s="6" t="n">
        <v>41</v>
      </c>
      <c r="E11" s="6" t="n">
        <v>5.87</v>
      </c>
      <c r="F11" s="14">
        <f>B11</f>
        <v/>
      </c>
      <c r="G11" s="6">
        <f>(F11)*0.85</f>
        <v/>
      </c>
      <c r="H11" s="6">
        <f>F11*0.15</f>
        <v/>
      </c>
      <c r="I11" s="3" t="n">
        <v>13</v>
      </c>
      <c r="J11" s="3" t="n"/>
      <c r="K11" s="3" t="inlineStr">
        <is>
          <t>已结算</t>
        </is>
      </c>
      <c r="L11" s="3" t="n"/>
      <c r="M11" s="3" t="n"/>
      <c r="N11" s="3">
        <f>C11/20</f>
        <v/>
      </c>
      <c r="O11" s="60">
        <f>H11/F11</f>
        <v/>
      </c>
    </row>
    <row r="12">
      <c r="A12" s="6" t="inlineStr">
        <is>
          <t>老潼关肉夹馍</t>
        </is>
      </c>
      <c r="B12" s="6" t="n"/>
      <c r="C12" s="6" t="n"/>
      <c r="D12" s="6" t="n"/>
      <c r="E12" s="6" t="n"/>
      <c r="F12" s="14">
        <f>B12</f>
        <v/>
      </c>
      <c r="G12" s="6">
        <f>(F12)*0.85</f>
        <v/>
      </c>
      <c r="H12" s="6">
        <f>F12*0.15</f>
        <v/>
      </c>
      <c r="I12" s="3" t="n"/>
      <c r="J12" s="3" t="n"/>
      <c r="K12" s="3" t="n"/>
      <c r="L12" s="3" t="n"/>
      <c r="M12" s="3" t="n"/>
      <c r="N12" s="3">
        <f>(C12)/20</f>
        <v/>
      </c>
      <c r="O12" s="60">
        <f>H12/F12</f>
        <v/>
      </c>
    </row>
    <row r="13">
      <c r="A13" s="6" t="inlineStr">
        <is>
          <t>至尊比萨（T1~5）</t>
        </is>
      </c>
      <c r="B13" s="6" t="n">
        <v>934.1</v>
      </c>
      <c r="C13" s="6" t="n">
        <v>36</v>
      </c>
      <c r="D13" s="6" t="n">
        <v>24</v>
      </c>
      <c r="E13" s="6" t="n">
        <v>5.97</v>
      </c>
      <c r="F13" s="3" t="n"/>
      <c r="G13" s="6" t="inlineStr">
        <is>
          <t xml:space="preserve"> </t>
        </is>
      </c>
      <c r="H13" s="6" t="n"/>
      <c r="I13" s="6" t="n"/>
      <c r="J13" s="6" t="n"/>
      <c r="K13" s="3" t="n"/>
      <c r="L13" s="3" t="n"/>
      <c r="M13" s="3" t="n"/>
      <c r="N13" s="3" t="n"/>
      <c r="O13" s="60" t="n"/>
    </row>
    <row r="14">
      <c r="A14" s="6" t="inlineStr">
        <is>
          <t>至尊比萨（T10~12）</t>
        </is>
      </c>
      <c r="B14" s="6" t="n">
        <v>341.7</v>
      </c>
      <c r="C14" s="6" t="n">
        <v>13</v>
      </c>
      <c r="D14" s="6" t="n">
        <v>12</v>
      </c>
      <c r="E14" s="6" t="n">
        <v>2.16</v>
      </c>
      <c r="F14" s="14">
        <f>B14+B13</f>
        <v/>
      </c>
      <c r="G14" s="6">
        <f>(F14)*0.85</f>
        <v/>
      </c>
      <c r="H14" s="6">
        <f>F14*0.15</f>
        <v/>
      </c>
      <c r="I14" s="6" t="n">
        <v>9.9</v>
      </c>
      <c r="J14" s="6" t="n"/>
      <c r="K14" s="3" t="n"/>
      <c r="L14" s="3" t="n"/>
      <c r="M14" s="3" t="n"/>
      <c r="N14" s="3">
        <f>(C13+C14)/20</f>
        <v/>
      </c>
      <c r="O14" s="60">
        <f>H14/F14</f>
        <v/>
      </c>
    </row>
    <row r="15">
      <c r="A15" s="6" t="inlineStr">
        <is>
          <t>人间烟火烧烤</t>
        </is>
      </c>
      <c r="B15" s="6" t="n">
        <v>1115</v>
      </c>
      <c r="C15" s="6" t="n">
        <v>36</v>
      </c>
      <c r="D15" s="6" t="n">
        <v>24</v>
      </c>
      <c r="E15" s="6" t="n">
        <v>6.89</v>
      </c>
      <c r="F15" s="14">
        <f>B15</f>
        <v/>
      </c>
      <c r="G15" s="6">
        <f>(F15)*0.85</f>
        <v/>
      </c>
      <c r="H15" s="6">
        <f>F15*0.15</f>
        <v/>
      </c>
      <c r="I15" s="6" t="n"/>
      <c r="J15" s="6" t="n"/>
      <c r="K15" s="6" t="inlineStr">
        <is>
          <t>已结算</t>
        </is>
      </c>
      <c r="L15" s="3" t="n"/>
      <c r="M15" s="3" t="n"/>
      <c r="N15" s="3">
        <f>C15/20</f>
        <v/>
      </c>
      <c r="O15" s="60">
        <f>H15/F15</f>
        <v/>
      </c>
    </row>
    <row r="16">
      <c r="A16" s="6" t="inlineStr">
        <is>
          <t>三全德 北京烤鸭</t>
        </is>
      </c>
      <c r="B16" s="6" t="n">
        <v>2379.2</v>
      </c>
      <c r="C16" s="6" t="n">
        <v>76</v>
      </c>
      <c r="D16" s="6" t="n">
        <v>74</v>
      </c>
      <c r="E16" s="6" t="n">
        <v>14.82</v>
      </c>
      <c r="F16" s="14">
        <f>B16</f>
        <v/>
      </c>
      <c r="G16" s="6">
        <f>(F16)*0.85</f>
        <v/>
      </c>
      <c r="H16" s="6">
        <f>F16*0.15</f>
        <v/>
      </c>
      <c r="I16" s="3" t="n"/>
      <c r="J16" s="3" t="n"/>
      <c r="K16" s="6" t="inlineStr">
        <is>
          <t>已结算</t>
        </is>
      </c>
      <c r="L16" s="3" t="n"/>
      <c r="M16" s="3" t="n"/>
      <c r="N16" s="3">
        <f>C16/20</f>
        <v/>
      </c>
      <c r="O16" s="60">
        <f>H16/F16</f>
        <v/>
      </c>
    </row>
    <row r="17">
      <c r="A17" s="6" t="inlineStr">
        <is>
          <t>五谷渔粉</t>
        </is>
      </c>
      <c r="B17" s="6" t="n"/>
      <c r="C17" s="6" t="n"/>
      <c r="D17" s="6" t="n"/>
      <c r="E17" s="6" t="n"/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3" t="n"/>
      <c r="L17" s="3" t="n"/>
      <c r="M17" s="3" t="n"/>
      <c r="N17" s="3">
        <f>(C17)/20</f>
        <v/>
      </c>
      <c r="O17" s="60">
        <f>H17/F17</f>
        <v/>
      </c>
    </row>
    <row customHeight="1" ht="15.6" r="18" s="59">
      <c r="A18" s="6" t="inlineStr">
        <is>
          <t>首尔韩式炸鸡</t>
        </is>
      </c>
      <c r="B18" s="6" t="n">
        <v>1852.36</v>
      </c>
      <c r="C18" s="6" t="n">
        <v>72</v>
      </c>
      <c r="D18" s="6" t="n">
        <v>64</v>
      </c>
      <c r="E18" s="6" t="n">
        <v>11.52</v>
      </c>
      <c r="F18" s="14">
        <f>B18</f>
        <v/>
      </c>
      <c r="G18" s="6">
        <f>(F18)*0.85</f>
        <v/>
      </c>
      <c r="H18" s="6">
        <f>F18*0.15</f>
        <v/>
      </c>
      <c r="I18" s="1" t="n"/>
      <c r="J18" s="6" t="n"/>
      <c r="K18" s="3" t="n"/>
      <c r="L18" s="3" t="n"/>
      <c r="M18" s="3" t="n"/>
      <c r="N18" s="3">
        <f>(C18)/20</f>
        <v/>
      </c>
      <c r="O18" s="60">
        <f>H18/F18</f>
        <v/>
      </c>
    </row>
    <row r="19">
      <c r="A19" s="6" t="inlineStr">
        <is>
          <t>荔园窑鸡</t>
        </is>
      </c>
      <c r="B19" s="6" t="n">
        <v>5830.26</v>
      </c>
      <c r="C19" s="6" t="n">
        <v>162</v>
      </c>
      <c r="D19" s="6" t="n">
        <v>146</v>
      </c>
      <c r="E19" s="6" t="n">
        <v>35.79</v>
      </c>
      <c r="F19" s="14">
        <f>B19</f>
        <v/>
      </c>
      <c r="G19" s="6">
        <f>(F19)*0.85</f>
        <v/>
      </c>
      <c r="H19" s="6">
        <f>F19*0.15</f>
        <v/>
      </c>
      <c r="I19" s="6" t="n">
        <v>9</v>
      </c>
      <c r="J19" s="6" t="n"/>
      <c r="K19" s="6" t="inlineStr">
        <is>
          <t>已结算</t>
        </is>
      </c>
      <c r="L19" s="6" t="n"/>
      <c r="M19" s="6" t="n"/>
      <c r="N19" s="3">
        <f>C19/20</f>
        <v/>
      </c>
      <c r="O19" s="60">
        <f>(H19+M19)/F19</f>
        <v/>
      </c>
    </row>
    <row customHeight="1" ht="15.6" r="20" s="59">
      <c r="A20" s="6" t="inlineStr">
        <is>
          <t>花记柳州螺蛳粉</t>
        </is>
      </c>
      <c r="B20" s="1" t="n">
        <v>164.6</v>
      </c>
      <c r="C20" s="1" t="n">
        <v>11</v>
      </c>
      <c r="D20" s="1" t="n">
        <v>11</v>
      </c>
      <c r="E20" s="1" t="n">
        <v>1.03</v>
      </c>
      <c r="F20" s="14">
        <f>B20</f>
        <v/>
      </c>
      <c r="G20" s="6">
        <f>(F20)*0.85</f>
        <v/>
      </c>
      <c r="H20" s="6">
        <f>F20*0.15</f>
        <v/>
      </c>
      <c r="I20" s="6" t="n"/>
      <c r="J20" s="6" t="n"/>
      <c r="K20" s="3" t="n"/>
      <c r="L20" s="3" t="n"/>
      <c r="M20" s="3" t="n"/>
      <c r="N20" s="3">
        <f>(C20)/20</f>
        <v/>
      </c>
      <c r="O20" s="60">
        <f>H20/F20</f>
        <v/>
      </c>
    </row>
    <row r="21">
      <c r="A21" s="6" t="inlineStr">
        <is>
          <t>花小小新疆炒米粉</t>
        </is>
      </c>
      <c r="B21" s="6" t="n">
        <v>3983.3</v>
      </c>
      <c r="C21" s="6" t="n">
        <v>192</v>
      </c>
      <c r="D21" s="6" t="n">
        <v>181</v>
      </c>
      <c r="E21" s="6" t="n">
        <v>27.26</v>
      </c>
      <c r="F21" s="3">
        <f>B21</f>
        <v/>
      </c>
      <c r="G21" s="6">
        <f>(F21)*0.85</f>
        <v/>
      </c>
      <c r="H21" s="6">
        <f>F21*0.15</f>
        <v/>
      </c>
      <c r="I21" s="3" t="n">
        <v>33.8</v>
      </c>
      <c r="J21" s="3" t="n"/>
      <c r="K21" s="3" t="inlineStr">
        <is>
          <t>已结算</t>
        </is>
      </c>
      <c r="L21" s="6" t="n"/>
      <c r="M21" s="3" t="n"/>
      <c r="N21" s="3">
        <f>(C21)/20</f>
        <v/>
      </c>
      <c r="O21" s="60">
        <f>(H21+M21)/F21</f>
        <v/>
      </c>
    </row>
    <row r="22">
      <c r="A22" s="15" t="inlineStr">
        <is>
          <t>三叔粥铺（T1~5）</t>
        </is>
      </c>
      <c r="B22" s="15" t="n">
        <v>829.4</v>
      </c>
      <c r="C22" s="15" t="n">
        <v>61</v>
      </c>
      <c r="D22" s="15" t="n">
        <v>44</v>
      </c>
      <c r="E22" s="15" t="n">
        <v>5.49</v>
      </c>
      <c r="F22" s="19" t="n"/>
      <c r="G22" s="15" t="inlineStr">
        <is>
          <t xml:space="preserve"> </t>
        </is>
      </c>
      <c r="H22" s="15" t="n"/>
      <c r="I22" s="3" t="n"/>
      <c r="J22" s="3" t="n"/>
      <c r="K22" s="6" t="n"/>
      <c r="L22" s="18" t="n"/>
      <c r="M22" s="18" t="n"/>
      <c r="N22" s="3" t="n"/>
      <c r="O22" s="60" t="n"/>
    </row>
    <row r="23">
      <c r="A23" s="15" t="inlineStr">
        <is>
          <t>三叔粥铺(T10~12)</t>
        </is>
      </c>
      <c r="B23" s="15" t="n">
        <v>1065.36</v>
      </c>
      <c r="C23" s="15" t="n">
        <v>79</v>
      </c>
      <c r="D23" s="15" t="n">
        <v>66</v>
      </c>
      <c r="E23" s="15" t="n">
        <v>7.06</v>
      </c>
      <c r="F23" s="16">
        <f>B23+B22</f>
        <v/>
      </c>
      <c r="G23" s="15">
        <f>(F23)-L23</f>
        <v/>
      </c>
      <c r="H23" s="15">
        <f>F23*0.15</f>
        <v/>
      </c>
      <c r="I23" s="3" t="n">
        <v>23.8</v>
      </c>
      <c r="J23" s="3" t="n"/>
      <c r="K23" s="3" t="n"/>
      <c r="L23" s="18">
        <f>F23*0.2</f>
        <v/>
      </c>
      <c r="M23" s="18">
        <f>L23-H23</f>
        <v/>
      </c>
      <c r="N23" s="3">
        <f>(C22+C23)/20</f>
        <v/>
      </c>
      <c r="O23" s="60">
        <f>(H23+M23)/F23</f>
        <v/>
      </c>
    </row>
    <row r="24">
      <c r="A24" s="15" t="inlineStr">
        <is>
          <t>鸭货卤味</t>
        </is>
      </c>
      <c r="B24" s="15" t="n">
        <v>314.5</v>
      </c>
      <c r="C24" s="15" t="n">
        <v>25</v>
      </c>
      <c r="D24" s="15" t="n">
        <v>20</v>
      </c>
      <c r="E24" s="15" t="n">
        <v>2.07</v>
      </c>
      <c r="F24" s="16">
        <f>B24</f>
        <v/>
      </c>
      <c r="G24" s="15">
        <f>(F24)-L24</f>
        <v/>
      </c>
      <c r="H24" s="15">
        <f>F24*0.15</f>
        <v/>
      </c>
      <c r="I24" s="6" t="n">
        <v>7.8</v>
      </c>
      <c r="J24" s="6" t="n"/>
      <c r="K24" s="3" t="n"/>
      <c r="L24" s="18" t="n">
        <v>108.5</v>
      </c>
      <c r="M24" s="18">
        <f>L24-H24</f>
        <v/>
      </c>
      <c r="N24" s="3">
        <f>(C24)/20</f>
        <v/>
      </c>
      <c r="O24" s="60">
        <f>(H24+M24)/F24</f>
        <v/>
      </c>
    </row>
    <row r="25">
      <c r="A25" s="15" t="inlineStr">
        <is>
          <t>珍德粤点</t>
        </is>
      </c>
      <c r="B25" s="15" t="n">
        <v>2270.3</v>
      </c>
      <c r="C25" s="15" t="n">
        <v>195</v>
      </c>
      <c r="D25" s="15" t="n">
        <v>141</v>
      </c>
      <c r="E25" s="15" t="n">
        <v>14.8</v>
      </c>
      <c r="F25" s="19">
        <f>B25</f>
        <v/>
      </c>
      <c r="G25" s="15">
        <f>(F25)-L25</f>
        <v/>
      </c>
      <c r="H25" s="15">
        <f>F25*0.15</f>
        <v/>
      </c>
      <c r="I25" s="6" t="n">
        <v>28.7</v>
      </c>
      <c r="J25" s="6" t="n"/>
      <c r="K25" s="3" t="inlineStr">
        <is>
          <t>已结算</t>
        </is>
      </c>
      <c r="L25" s="18" t="n">
        <v>615.6</v>
      </c>
      <c r="M25" s="18">
        <f>L25-H25</f>
        <v/>
      </c>
      <c r="N25" s="3">
        <f>C25/20</f>
        <v/>
      </c>
      <c r="O25" s="60">
        <f>(H25+M25)/F25</f>
        <v/>
      </c>
    </row>
    <row r="26">
      <c r="A26" s="15" t="inlineStr">
        <is>
          <t>老表 街头牛扒</t>
        </is>
      </c>
      <c r="B26" s="15" t="n">
        <v>2261.2</v>
      </c>
      <c r="C26" s="15" t="n">
        <v>79</v>
      </c>
      <c r="D26" s="15" t="n">
        <v>78</v>
      </c>
      <c r="E26" s="15" t="n">
        <v>13.92</v>
      </c>
      <c r="F26" s="16">
        <f>B26</f>
        <v/>
      </c>
      <c r="G26" s="15">
        <f>(F26)-L26</f>
        <v/>
      </c>
      <c r="H26" s="15">
        <f>F26*0.15</f>
        <v/>
      </c>
      <c r="I26" s="6" t="n">
        <v>4</v>
      </c>
      <c r="J26" s="6" t="n"/>
      <c r="K26" s="6" t="inlineStr">
        <is>
          <t>已结算</t>
        </is>
      </c>
      <c r="L26" s="18" t="n">
        <v>509.2</v>
      </c>
      <c r="M26" s="18">
        <f>L26-H26</f>
        <v/>
      </c>
      <c r="N26" s="3">
        <f>D26/20</f>
        <v/>
      </c>
      <c r="O26" s="60">
        <f>(H26+M26)/F26</f>
        <v/>
      </c>
    </row>
    <row r="27">
      <c r="A27" s="15" t="inlineStr">
        <is>
          <t>阿叔猪扒包</t>
        </is>
      </c>
      <c r="B27" s="15" t="n">
        <v>4740.32</v>
      </c>
      <c r="C27" s="15" t="n">
        <v>186</v>
      </c>
      <c r="D27" s="15" t="n">
        <v>164</v>
      </c>
      <c r="E27" s="15" t="n">
        <v>30.49</v>
      </c>
      <c r="F27" s="16">
        <f>B27</f>
        <v/>
      </c>
      <c r="G27" s="15">
        <f>(F27)-L27</f>
        <v/>
      </c>
      <c r="H27" s="15">
        <f>F27*0.15</f>
        <v/>
      </c>
      <c r="J27" s="6" t="n"/>
      <c r="K27" s="6" t="inlineStr">
        <is>
          <t>已结算</t>
        </is>
      </c>
      <c r="L27" s="29" t="n">
        <v>868.52</v>
      </c>
      <c r="M27" s="18">
        <f>L27-H27</f>
        <v/>
      </c>
      <c r="N27" s="3">
        <f>(D27)/20</f>
        <v/>
      </c>
      <c r="O27" s="60">
        <f>(H27+M27)/F27</f>
        <v/>
      </c>
    </row>
    <row r="28">
      <c r="A28" s="15" t="inlineStr">
        <is>
          <t>满口香东北饺子</t>
        </is>
      </c>
      <c r="B28" s="15" t="n">
        <v>1102.4</v>
      </c>
      <c r="C28" s="15" t="n">
        <v>63</v>
      </c>
      <c r="D28" s="15" t="n">
        <v>62</v>
      </c>
      <c r="E28" s="15" t="n">
        <v>7.14</v>
      </c>
      <c r="F28" s="19">
        <f>B28</f>
        <v/>
      </c>
      <c r="G28" s="15">
        <f>F28-L28</f>
        <v/>
      </c>
      <c r="H28" s="15">
        <f>F28*0.15</f>
        <v/>
      </c>
      <c r="J28" s="6" t="n"/>
      <c r="K28" s="6" t="inlineStr">
        <is>
          <t>已结算</t>
        </is>
      </c>
      <c r="L28" s="18" t="n">
        <v>231.5</v>
      </c>
      <c r="M28" s="18">
        <f>L28-H28</f>
        <v/>
      </c>
      <c r="N28" s="3">
        <f>C28/20</f>
        <v/>
      </c>
      <c r="O28" s="60">
        <f>(H28+M28)/F28</f>
        <v/>
      </c>
    </row>
    <row r="29">
      <c r="A29" s="15" t="inlineStr">
        <is>
          <t>杨小贤 芒果绵绵冰</t>
        </is>
      </c>
      <c r="B29" s="19" t="n">
        <v>1701</v>
      </c>
      <c r="C29" s="19" t="n">
        <v>90</v>
      </c>
      <c r="D29" s="19" t="n">
        <v>79</v>
      </c>
      <c r="E29" s="19" t="n">
        <v>10.85</v>
      </c>
      <c r="F29" s="19">
        <f>B29</f>
        <v/>
      </c>
      <c r="G29" s="15">
        <f>(F29*0.8)</f>
        <v/>
      </c>
      <c r="H29" s="15">
        <f>F29*0.15</f>
        <v/>
      </c>
      <c r="I29" s="3" t="n"/>
      <c r="J29" s="3" t="n"/>
      <c r="K29" s="6" t="n"/>
      <c r="L29" s="18">
        <f>F29*0.2</f>
        <v/>
      </c>
      <c r="M29" s="18">
        <f>L29-H29</f>
        <v/>
      </c>
      <c r="N29" s="3">
        <f>(C29)/20</f>
        <v/>
      </c>
      <c r="O29" s="60">
        <f>(H29+M29)/F29</f>
        <v/>
      </c>
    </row>
    <row r="30">
      <c r="A30" s="15" t="inlineStr">
        <is>
          <t>麻辣书生鸡架</t>
        </is>
      </c>
      <c r="B30" s="19" t="n">
        <v>1315.28</v>
      </c>
      <c r="C30" s="19" t="n">
        <v>64</v>
      </c>
      <c r="D30" s="19" t="n">
        <v>62</v>
      </c>
      <c r="E30" s="19" t="n">
        <v>8.25</v>
      </c>
      <c r="F30" s="19">
        <f>B30</f>
        <v/>
      </c>
      <c r="G30" s="15">
        <f>(F30)-L30</f>
        <v/>
      </c>
      <c r="H30" s="15">
        <f>F30*0.15</f>
        <v/>
      </c>
      <c r="I30" s="3" t="n">
        <v>19.8</v>
      </c>
      <c r="J30" s="3" t="n"/>
      <c r="K30" s="6" t="inlineStr">
        <is>
          <t>已结算</t>
        </is>
      </c>
      <c r="L30" s="29" t="n">
        <v>274.28</v>
      </c>
      <c r="M30" s="18">
        <f>L30-H30</f>
        <v/>
      </c>
      <c r="N30" s="3">
        <f>(C30)/20</f>
        <v/>
      </c>
      <c r="O30" s="60">
        <f>(H30+M30)/F30</f>
        <v/>
      </c>
    </row>
    <row r="31">
      <c r="A31" s="15" t="inlineStr">
        <is>
          <t>happy炸鸡</t>
        </is>
      </c>
      <c r="B31" s="15" t="n">
        <v>579.46</v>
      </c>
      <c r="C31" s="15" t="n">
        <v>22</v>
      </c>
      <c r="D31" s="15" t="n">
        <v>21</v>
      </c>
      <c r="E31" s="15" t="n">
        <v>3.6</v>
      </c>
      <c r="F31" s="19">
        <f>B31</f>
        <v/>
      </c>
      <c r="G31" s="15">
        <f>(F31)-L31</f>
        <v/>
      </c>
      <c r="H31" s="15">
        <f>F31*0.15</f>
        <v/>
      </c>
      <c r="I31" s="3" t="n">
        <v>39.56</v>
      </c>
      <c r="J31" s="3" t="n"/>
      <c r="K31" s="3" t="n"/>
      <c r="L31" s="29">
        <f>F31*0.221</f>
        <v/>
      </c>
      <c r="M31" s="18">
        <f>L31-H31</f>
        <v/>
      </c>
      <c r="N31" s="3">
        <f>(C31)/20</f>
        <v/>
      </c>
      <c r="O31" s="60">
        <f>(H31+M31)/F31</f>
        <v/>
      </c>
    </row>
    <row customHeight="1" ht="15.6" r="32" s="59">
      <c r="A32" s="15" t="inlineStr">
        <is>
          <t>何记猪脚饭 捞面</t>
        </is>
      </c>
      <c r="B32" s="15" t="n">
        <v>896.58</v>
      </c>
      <c r="C32" s="15" t="n">
        <v>52</v>
      </c>
      <c r="D32" s="15" t="n">
        <v>51</v>
      </c>
      <c r="E32" s="15" t="n">
        <v>5.69</v>
      </c>
      <c r="F32" s="19">
        <f>B32</f>
        <v/>
      </c>
      <c r="G32" s="15">
        <f>(F32)-L32</f>
        <v/>
      </c>
      <c r="H32" s="15">
        <f>F32*0.15</f>
        <v/>
      </c>
      <c r="I32" s="1" t="n"/>
      <c r="J32" s="6" t="n"/>
      <c r="K32" s="6" t="inlineStr">
        <is>
          <t>已结算</t>
        </is>
      </c>
      <c r="L32" s="29" t="n">
        <v>193.58</v>
      </c>
      <c r="M32" s="18">
        <f>L32-H32</f>
        <v/>
      </c>
      <c r="N32" s="3">
        <f>(C32)/20</f>
        <v/>
      </c>
      <c r="O32" s="60">
        <f>(H32+M32)/F32</f>
        <v/>
      </c>
    </row>
    <row r="33">
      <c r="A33" s="15" t="inlineStr">
        <is>
          <t>林记金牌猪脚饭</t>
        </is>
      </c>
      <c r="B33" s="15" t="n">
        <v>817.2</v>
      </c>
      <c r="C33" s="15" t="n">
        <v>47</v>
      </c>
      <c r="D33" s="15" t="n">
        <v>46</v>
      </c>
      <c r="E33" s="15" t="n">
        <v>5.02</v>
      </c>
      <c r="F33" s="19">
        <f>B33</f>
        <v/>
      </c>
      <c r="G33" s="15">
        <f>(F33)-L33</f>
        <v/>
      </c>
      <c r="H33" s="15">
        <f>F33*0.15</f>
        <v/>
      </c>
      <c r="I33" s="6" t="n"/>
      <c r="J33" s="6" t="n"/>
      <c r="K33" s="6" t="inlineStr">
        <is>
          <t>已结算</t>
        </is>
      </c>
      <c r="L33" s="29" t="n">
        <v>202.2</v>
      </c>
      <c r="M33" s="18">
        <f>L33-H33</f>
        <v/>
      </c>
      <c r="N33" s="3">
        <f>(C33)/20</f>
        <v/>
      </c>
      <c r="O33" s="60">
        <f>(H33+M33)/F33</f>
        <v/>
      </c>
    </row>
    <row r="34">
      <c r="A34" s="44" t="inlineStr">
        <is>
          <t>兰州拉面</t>
        </is>
      </c>
      <c r="B34" s="42" t="n">
        <v>950.65</v>
      </c>
      <c r="C34" s="44" t="n">
        <v>71</v>
      </c>
      <c r="D34" s="45" t="n">
        <v>66</v>
      </c>
      <c r="E34" s="22" t="n">
        <v>6.04</v>
      </c>
      <c r="F34" s="43">
        <f>B34</f>
        <v/>
      </c>
      <c r="G34" s="42">
        <f>(F34)*0.85</f>
        <v/>
      </c>
      <c r="H34" s="44">
        <f>F34*0.15</f>
        <v/>
      </c>
      <c r="I34" s="43" t="n">
        <v>5</v>
      </c>
      <c r="J34" s="42" t="n"/>
      <c r="K34" s="41" t="n"/>
      <c r="L34" s="40" t="n"/>
      <c r="M34" s="40" t="n"/>
      <c r="N34" s="40">
        <f>C34/20</f>
        <v/>
      </c>
      <c r="O34" s="61">
        <f>H34/F34</f>
        <v/>
      </c>
    </row>
    <row r="35">
      <c r="A35" s="38" t="inlineStr">
        <is>
          <t>居肉町·极炙烧肉饭</t>
        </is>
      </c>
      <c r="B35" s="36" t="n">
        <v>2324.49</v>
      </c>
      <c r="C35" s="36" t="n">
        <v>116</v>
      </c>
      <c r="D35" s="36" t="n">
        <v>114</v>
      </c>
      <c r="E35" s="36" t="n">
        <v>15.18</v>
      </c>
      <c r="F35" s="37">
        <f>B35</f>
        <v/>
      </c>
      <c r="G35" s="36">
        <f>(F35)-L35</f>
        <v/>
      </c>
      <c r="H35" s="36">
        <f>F35*0.15</f>
        <v/>
      </c>
      <c r="I35" s="35" t="n">
        <v>20.98</v>
      </c>
      <c r="J35" s="35" t="n"/>
      <c r="K35" s="35" t="n"/>
      <c r="L35" s="34" t="n">
        <v>553</v>
      </c>
      <c r="M35" s="33">
        <f>L35-H35</f>
        <v/>
      </c>
      <c r="N35" s="32">
        <f>(C35)/20</f>
        <v/>
      </c>
      <c r="O35" s="60">
        <f>(H35+M35)/F35</f>
        <v/>
      </c>
    </row>
    <row r="36">
      <c r="A36" s="15" t="inlineStr">
        <is>
          <t>早道·煲仔饭</t>
        </is>
      </c>
      <c r="B36" s="15" t="n">
        <v>901</v>
      </c>
      <c r="C36" s="15" t="n">
        <v>60</v>
      </c>
      <c r="D36" s="15" t="n">
        <v>60</v>
      </c>
      <c r="E36" s="15" t="n">
        <v>5.62</v>
      </c>
      <c r="F36" s="19">
        <f>B36</f>
        <v/>
      </c>
      <c r="G36" s="36">
        <f>(F36)-L36</f>
        <v/>
      </c>
      <c r="H36" s="36">
        <f>F36*0.15</f>
        <v/>
      </c>
      <c r="I36" s="35" t="n"/>
      <c r="J36" s="35" t="n"/>
      <c r="K36" s="35" t="inlineStr">
        <is>
          <t>已结算</t>
        </is>
      </c>
      <c r="L36" s="34" t="n">
        <v>230.1</v>
      </c>
      <c r="M36" s="33">
        <f>L36-H36</f>
        <v/>
      </c>
      <c r="N36" s="32">
        <f>(C36)/20</f>
        <v/>
      </c>
      <c r="O36" s="60">
        <f>(H36+M36)/F36</f>
        <v/>
      </c>
    </row>
    <row r="37">
      <c r="A37" s="15" t="inlineStr">
        <is>
          <t>良牛匠星·嫩牛五方</t>
        </is>
      </c>
      <c r="B37" s="15" t="n">
        <v>1397</v>
      </c>
      <c r="C37" s="15" t="n">
        <v>69</v>
      </c>
      <c r="D37" s="15" t="n">
        <v>66</v>
      </c>
      <c r="E37" s="15" t="n">
        <v>8.68</v>
      </c>
      <c r="F37" s="19">
        <f>B37</f>
        <v/>
      </c>
      <c r="G37" s="15">
        <f>(F37)-L37</f>
        <v/>
      </c>
      <c r="H37" s="36">
        <f>F37*0.15</f>
        <v/>
      </c>
      <c r="I37" s="6" t="n"/>
      <c r="J37" s="6" t="n"/>
      <c r="K37" s="6" t="inlineStr">
        <is>
          <t>已结算</t>
        </is>
      </c>
      <c r="L37" s="29" t="n">
        <v>336</v>
      </c>
      <c r="M37" s="18">
        <f>L37-H37</f>
        <v/>
      </c>
      <c r="N37" s="31">
        <f>(C37)/20</f>
        <v/>
      </c>
      <c r="O37" s="60">
        <f>(H37+M37)/F37</f>
        <v/>
      </c>
    </row>
    <row customHeight="1" ht="15.6" r="38" s="59">
      <c r="A38" s="15" t="inlineStr">
        <is>
          <t>饭饭都掂.减脂沙拉.波奇饭.鳗鱼饭</t>
        </is>
      </c>
      <c r="B38" s="15" t="n">
        <v>934</v>
      </c>
      <c r="C38" s="15" t="n">
        <v>46</v>
      </c>
      <c r="D38" s="15" t="n">
        <v>45</v>
      </c>
      <c r="E38" s="15" t="n">
        <v>5.82</v>
      </c>
      <c r="F38" s="19">
        <f>B38</f>
        <v/>
      </c>
      <c r="G38" s="15">
        <f>(F38)-L38</f>
        <v/>
      </c>
      <c r="H38" s="36">
        <f>F38*0.15</f>
        <v/>
      </c>
      <c r="I38" s="1" t="n"/>
      <c r="J38" s="6" t="n"/>
      <c r="K38" s="6" t="inlineStr">
        <is>
          <t>已结算</t>
        </is>
      </c>
      <c r="L38" s="29" t="n">
        <v>184</v>
      </c>
      <c r="M38" s="18">
        <f>L38-H38</f>
        <v/>
      </c>
      <c r="N38" s="31">
        <f>(C38)/20</f>
        <v/>
      </c>
      <c r="O38" s="60">
        <f>(H38+M38)/F38</f>
        <v/>
      </c>
    </row>
    <row r="39">
      <c r="A39" s="30" t="inlineStr">
        <is>
          <t>超级芝</t>
        </is>
      </c>
      <c r="B39" s="15" t="n">
        <v>1218.5</v>
      </c>
      <c r="C39" s="15" t="n">
        <v>50</v>
      </c>
      <c r="D39" s="15" t="n">
        <v>38</v>
      </c>
      <c r="E39" s="15" t="n">
        <v>7.44</v>
      </c>
      <c r="F39" s="16">
        <f>B39</f>
        <v/>
      </c>
      <c r="G39" s="15">
        <f>B39-L39</f>
        <v/>
      </c>
      <c r="H39" s="36">
        <f>F39*0.15</f>
        <v/>
      </c>
      <c r="I39" s="6" t="n"/>
      <c r="J39" s="6" t="n"/>
      <c r="K39" s="3" t="inlineStr">
        <is>
          <t>已结算</t>
        </is>
      </c>
      <c r="L39" s="29" t="n">
        <v>280.5</v>
      </c>
      <c r="M39" s="18">
        <f>L39-H39</f>
        <v/>
      </c>
      <c r="N39" s="3">
        <f>C39/20</f>
        <v/>
      </c>
      <c r="O39" s="60">
        <f>(H39+M39)/F39</f>
        <v/>
      </c>
    </row>
    <row r="40">
      <c r="A40" s="30" t="inlineStr">
        <is>
          <t>戒嘴鸡爪</t>
        </is>
      </c>
      <c r="B40" s="15" t="n">
        <v>755</v>
      </c>
      <c r="C40" s="15" t="n">
        <v>25</v>
      </c>
      <c r="D40" s="15" t="n">
        <v>20</v>
      </c>
      <c r="E40" s="15" t="n">
        <v>4.73</v>
      </c>
      <c r="F40" s="16">
        <f>B40</f>
        <v/>
      </c>
      <c r="G40" s="15">
        <f>(F40)*0.82</f>
        <v/>
      </c>
      <c r="H40" s="36">
        <f>F40*0.15</f>
        <v/>
      </c>
      <c r="I40" s="6" t="n"/>
      <c r="J40" s="6" t="n"/>
      <c r="K40" s="3" t="inlineStr">
        <is>
          <t>已结算</t>
        </is>
      </c>
      <c r="L40" s="29">
        <f>F40*0.18</f>
        <v/>
      </c>
      <c r="M40" s="18">
        <f>L40-H40</f>
        <v/>
      </c>
      <c r="N40" s="3">
        <f>(C39+C40)/20</f>
        <v/>
      </c>
      <c r="O40" s="60">
        <f>(H40+M40)/F40</f>
        <v/>
      </c>
    </row>
    <row r="41">
      <c r="A41" s="30" t="inlineStr">
        <is>
          <t>擂椒拌饭</t>
        </is>
      </c>
      <c r="B41" s="15" t="n">
        <v>1170.4</v>
      </c>
      <c r="C41" s="15" t="n">
        <v>65</v>
      </c>
      <c r="D41" s="15" t="n">
        <v>65</v>
      </c>
      <c r="E41" s="15" t="n">
        <v>7.31</v>
      </c>
      <c r="F41" s="16">
        <f>B41</f>
        <v/>
      </c>
      <c r="G41" s="15">
        <f>(F41)-L41</f>
        <v/>
      </c>
      <c r="H41" s="36">
        <f>F41*0.15</f>
        <v/>
      </c>
      <c r="I41" s="6" t="n"/>
      <c r="J41" s="6" t="n"/>
      <c r="K41" s="3" t="inlineStr">
        <is>
          <t>已结算</t>
        </is>
      </c>
      <c r="L41" s="29" t="n">
        <v>286.4</v>
      </c>
      <c r="M41" s="18">
        <f>L41-H41</f>
        <v/>
      </c>
      <c r="N41" s="3">
        <f>(C40+C41)/20</f>
        <v/>
      </c>
      <c r="O41" s="60">
        <f>(H41+M41)/F41</f>
        <v/>
      </c>
    </row>
    <row r="42">
      <c r="A42" s="24" t="inlineStr">
        <is>
          <t>安汤炖品</t>
        </is>
      </c>
      <c r="B42" s="24" t="n">
        <v>1721.7</v>
      </c>
      <c r="C42" s="24" t="n">
        <v>75</v>
      </c>
      <c r="D42" s="24" t="n">
        <v>68</v>
      </c>
      <c r="E42" s="24" t="n">
        <v>10.74</v>
      </c>
      <c r="F42" s="16">
        <f>B42</f>
        <v/>
      </c>
      <c r="G42" s="15">
        <f>(F42)-L42</f>
        <v/>
      </c>
      <c r="H42" s="36">
        <f>F42*0.15</f>
        <v/>
      </c>
      <c r="I42" s="27" t="n"/>
      <c r="J42" s="27" t="n"/>
      <c r="K42" s="27" t="inlineStr">
        <is>
          <t>已结算</t>
        </is>
      </c>
      <c r="L42" s="29" t="n">
        <v>314.7</v>
      </c>
      <c r="M42" s="18">
        <f>L42-H42</f>
        <v/>
      </c>
      <c r="N42" s="3">
        <f>C42/20</f>
        <v/>
      </c>
      <c r="O42" s="60">
        <f>(H42+M42)/F42</f>
        <v/>
      </c>
    </row>
    <row customHeight="1" ht="15.6" r="43" s="59">
      <c r="A43" s="17" t="inlineStr">
        <is>
          <t>桥头排骨</t>
        </is>
      </c>
      <c r="B43" s="17" t="n">
        <v>1895.4</v>
      </c>
      <c r="C43" s="17" t="n">
        <v>68</v>
      </c>
      <c r="D43" s="17" t="n">
        <v>62</v>
      </c>
      <c r="E43" s="17" t="n">
        <v>11.81</v>
      </c>
      <c r="F43" s="17">
        <f>B43</f>
        <v/>
      </c>
      <c r="G43" s="17">
        <f>(F43)*0.8</f>
        <v/>
      </c>
      <c r="H43" s="36">
        <f>F43*0.15</f>
        <v/>
      </c>
      <c r="I43" s="1" t="n"/>
      <c r="J43" s="1" t="n"/>
      <c r="K43" s="1" t="inlineStr">
        <is>
          <t>已结算</t>
        </is>
      </c>
      <c r="L43" s="29">
        <f>F43*0.2</f>
        <v/>
      </c>
      <c r="M43" s="18">
        <f>L43-H43</f>
        <v/>
      </c>
      <c r="N43" s="1">
        <f>C43/20</f>
        <v/>
      </c>
      <c r="O43" s="60">
        <f>(H43+M43)/F43</f>
        <v/>
      </c>
    </row>
    <row customHeight="1" ht="15.6" r="44" s="59">
      <c r="A44" s="17" t="inlineStr">
        <is>
          <t>满意(意面·轻食·小吃)</t>
        </is>
      </c>
      <c r="B44" s="17" t="n">
        <v>1110</v>
      </c>
      <c r="C44" s="17" t="n">
        <v>40</v>
      </c>
      <c r="D44" s="17" t="n">
        <v>40</v>
      </c>
      <c r="E44" s="17" t="n">
        <v>7.01</v>
      </c>
      <c r="F44" s="17">
        <f>B44</f>
        <v/>
      </c>
      <c r="G44" s="17">
        <f>(F44)-L44</f>
        <v/>
      </c>
      <c r="H44" s="36">
        <f>F44*0.15</f>
        <v/>
      </c>
      <c r="I44" s="0" t="n">
        <v>25</v>
      </c>
      <c r="J44" s="1" t="n"/>
      <c r="K44" s="1" t="n"/>
      <c r="L44" s="29" t="n">
        <v>268.5</v>
      </c>
      <c r="M44" s="29">
        <f>L44-H44</f>
        <v/>
      </c>
      <c r="N44" s="1">
        <f>C44/20</f>
        <v/>
      </c>
      <c r="O44" s="28">
        <f>(H44+M44)/F44</f>
        <v/>
      </c>
    </row>
    <row customHeight="1" ht="15.6" r="45" s="59">
      <c r="A45" s="17" t="inlineStr">
        <is>
          <t>开心锡纸花甲粉</t>
        </is>
      </c>
      <c r="B45" s="17" t="n">
        <v>989.5</v>
      </c>
      <c r="C45" s="17" t="n">
        <v>47</v>
      </c>
      <c r="D45" s="17" t="n">
        <v>48</v>
      </c>
      <c r="E45" s="17" t="n">
        <v>6.22</v>
      </c>
      <c r="F45" s="17">
        <f>B45</f>
        <v/>
      </c>
      <c r="G45" s="17">
        <f>(F45)-L45</f>
        <v/>
      </c>
      <c r="H45" s="36">
        <f>F45*0.15</f>
        <v/>
      </c>
      <c r="J45" s="1" t="n"/>
      <c r="K45" s="1" t="inlineStr">
        <is>
          <t>已结算</t>
        </is>
      </c>
      <c r="L45" s="29" t="n">
        <v>291</v>
      </c>
      <c r="M45" s="29">
        <f>L45-H45</f>
        <v/>
      </c>
      <c r="N45" s="1">
        <f>C45/20</f>
        <v/>
      </c>
      <c r="O45" s="28">
        <f>(H45+M45)/F45</f>
        <v/>
      </c>
    </row>
    <row customHeight="1" ht="15.6" r="46" s="59">
      <c r="A46" s="17" t="inlineStr">
        <is>
          <t>鲁小二小炒鸡 必点啤酒鸭</t>
        </is>
      </c>
      <c r="B46" s="17" t="n">
        <v>781.2</v>
      </c>
      <c r="C46" s="17" t="n">
        <v>39</v>
      </c>
      <c r="D46" s="17" t="n">
        <v>39</v>
      </c>
      <c r="E46" s="17" t="n">
        <v>4.92</v>
      </c>
      <c r="F46" s="17">
        <f>B46</f>
        <v/>
      </c>
      <c r="G46" s="17">
        <f>(F46)-L46</f>
        <v/>
      </c>
      <c r="H46" s="36">
        <f>F46*0.15</f>
        <v/>
      </c>
      <c r="I46" s="1" t="n"/>
      <c r="J46" s="1" t="n"/>
      <c r="K46" s="1" t="inlineStr">
        <is>
          <t>已结算</t>
        </is>
      </c>
      <c r="L46" s="29" t="n">
        <v>148.2</v>
      </c>
      <c r="M46" s="29">
        <f>L46-H46</f>
        <v/>
      </c>
      <c r="N46" s="1">
        <f>C46/20</f>
        <v/>
      </c>
      <c r="O46" s="28">
        <f>(H46+M46)/F46</f>
        <v/>
      </c>
    </row>
    <row customHeight="1" ht="15.6" r="47" s="59">
      <c r="A47" s="17" t="inlineStr">
        <is>
          <t>澳门咖喱街头小吃</t>
        </is>
      </c>
      <c r="B47" s="15" t="n">
        <v>1185.58</v>
      </c>
      <c r="C47" s="15" t="n">
        <v>66</v>
      </c>
      <c r="D47" s="15" t="n">
        <v>60</v>
      </c>
      <c r="E47" s="15" t="n">
        <v>7.45</v>
      </c>
      <c r="F47" s="16">
        <f>B47</f>
        <v/>
      </c>
      <c r="G47" s="15">
        <f>(F47)*0.8</f>
        <v/>
      </c>
      <c r="H47" s="36">
        <f>F47*0.15</f>
        <v/>
      </c>
      <c r="I47" s="6" t="n"/>
      <c r="J47" s="6" t="n"/>
      <c r="K47" s="3" t="inlineStr">
        <is>
          <t>已结算</t>
        </is>
      </c>
      <c r="L47" s="3" t="n"/>
      <c r="M47" s="3" t="n"/>
      <c r="N47" s="3">
        <f>C47/20</f>
        <v/>
      </c>
      <c r="O47" s="60">
        <f>H47/F47</f>
        <v/>
      </c>
    </row>
    <row customHeight="1" ht="15.6" r="48" s="59">
      <c r="A48" s="17" t="inlineStr">
        <is>
          <t>老鸭粉丝汤</t>
        </is>
      </c>
      <c r="B48" s="15" t="n">
        <v>2153.59</v>
      </c>
      <c r="C48" s="15" t="n">
        <v>104</v>
      </c>
      <c r="D48" s="15" t="n">
        <v>104</v>
      </c>
      <c r="E48" s="15" t="n">
        <v>13.27</v>
      </c>
      <c r="F48" s="16">
        <f>B48</f>
        <v/>
      </c>
      <c r="G48" s="15">
        <f>(F48)*0.82</f>
        <v/>
      </c>
      <c r="H48" s="36">
        <f>F48*0.15</f>
        <v/>
      </c>
      <c r="I48" s="6" t="n">
        <v>18.5</v>
      </c>
      <c r="J48" s="6" t="n"/>
      <c r="K48" s="3" t="inlineStr">
        <is>
          <t>已结算</t>
        </is>
      </c>
      <c r="L48" s="3" t="n"/>
      <c r="M48" s="3" t="n"/>
      <c r="N48" s="3">
        <f>C48/20</f>
        <v/>
      </c>
      <c r="O48" s="60">
        <f>H48/F48</f>
        <v/>
      </c>
    </row>
    <row customHeight="1" ht="15.6" r="49" s="59">
      <c r="A49" s="17" t="inlineStr">
        <is>
          <t>三娘松木烤鸡</t>
        </is>
      </c>
      <c r="B49" s="17" t="n">
        <v>3015.4</v>
      </c>
      <c r="C49" s="17" t="n">
        <v>109</v>
      </c>
      <c r="D49" s="17" t="n">
        <v>111</v>
      </c>
      <c r="E49" s="17" t="n">
        <v>18.76</v>
      </c>
      <c r="F49" s="17">
        <f>B49</f>
        <v/>
      </c>
      <c r="G49" s="17">
        <f>(F49)-L49</f>
        <v/>
      </c>
      <c r="H49" s="36">
        <f>F49*0.15</f>
        <v/>
      </c>
      <c r="I49" s="1" t="n"/>
      <c r="J49" s="1" t="n"/>
      <c r="K49" s="1" t="inlineStr">
        <is>
          <t>已结算</t>
        </is>
      </c>
      <c r="L49" s="29" t="n">
        <v>520.4</v>
      </c>
      <c r="M49" s="29">
        <f>L49-H49</f>
        <v/>
      </c>
      <c r="N49" s="1">
        <f>C49/20</f>
        <v/>
      </c>
      <c r="O49" s="28">
        <f>(H49+M49)/F49</f>
        <v/>
      </c>
    </row>
    <row customHeight="1" ht="15.6" r="50" s="59">
      <c r="A50" s="17" t="inlineStr">
        <is>
          <t>老长沙家常菜</t>
        </is>
      </c>
      <c r="B50" s="17" t="n">
        <v>3365.87</v>
      </c>
      <c r="C50" s="17" t="n">
        <v>160</v>
      </c>
      <c r="D50" s="17" t="n">
        <v>157</v>
      </c>
      <c r="E50" s="17" t="n">
        <v>21.3</v>
      </c>
      <c r="F50" s="17">
        <f>B50</f>
        <v/>
      </c>
      <c r="G50" s="17">
        <f>(F50)-L50</f>
        <v/>
      </c>
      <c r="H50" s="36">
        <f>F50*0.15</f>
        <v/>
      </c>
      <c r="I50" s="0" t="n">
        <v>18.8</v>
      </c>
      <c r="J50" s="1" t="n"/>
      <c r="K50" s="1" t="inlineStr">
        <is>
          <t>已结算</t>
        </is>
      </c>
      <c r="L50" s="29" t="n">
        <v>692.87</v>
      </c>
      <c r="M50" s="29">
        <f>L50-H50</f>
        <v/>
      </c>
      <c r="N50" s="1">
        <f>C50/20</f>
        <v/>
      </c>
      <c r="O50" s="28">
        <f>(H50+M50)/F50</f>
        <v/>
      </c>
    </row>
    <row customHeight="1" ht="15.6" r="51" s="59">
      <c r="A51" s="17" t="inlineStr">
        <is>
          <t>粒食代.猛火炒饭</t>
        </is>
      </c>
      <c r="B51" s="17" t="n">
        <v>2736.33</v>
      </c>
      <c r="C51" s="17" t="n">
        <v>180</v>
      </c>
      <c r="D51" s="17" t="n">
        <v>175</v>
      </c>
      <c r="E51" s="17" t="n">
        <v>17.43</v>
      </c>
      <c r="F51" s="17">
        <f>B51</f>
        <v/>
      </c>
      <c r="G51" s="17">
        <f>(F51)-L51</f>
        <v/>
      </c>
      <c r="H51" s="36">
        <f>F51*0.15</f>
        <v/>
      </c>
      <c r="I51" s="0" t="n">
        <v>27.96</v>
      </c>
      <c r="J51" s="1" t="n"/>
      <c r="K51" s="1" t="inlineStr">
        <is>
          <t>已结算</t>
        </is>
      </c>
      <c r="L51" s="29" t="n">
        <v>720.83</v>
      </c>
      <c r="M51" s="29">
        <f>L51-H51</f>
        <v/>
      </c>
      <c r="N51" s="1">
        <f>C51/20</f>
        <v/>
      </c>
      <c r="O51" s="28">
        <f>(H51+M51)/F51</f>
        <v/>
      </c>
    </row>
    <row customHeight="1" ht="15.6" r="52" s="59">
      <c r="A52" s="0" t="inlineStr">
        <is>
          <t>陈记麻辣香锅</t>
        </is>
      </c>
      <c r="B52" s="0" t="n">
        <v>1611.25</v>
      </c>
      <c r="C52" s="0" t="n">
        <v>102.6</v>
      </c>
      <c r="D52" s="0" t="n">
        <v>57</v>
      </c>
      <c r="E52" s="0" t="n">
        <v>10.28</v>
      </c>
      <c r="F52" s="0">
        <f>B52</f>
        <v/>
      </c>
      <c r="G52" s="0">
        <f>(F52)-L52</f>
        <v/>
      </c>
      <c r="H52" s="0">
        <f>F52*0.15</f>
        <v/>
      </c>
      <c r="J52" s="1" t="n"/>
      <c r="K52" s="1" t="inlineStr">
        <is>
          <t>已结算</t>
        </is>
      </c>
      <c r="L52" s="29" t="n">
        <v>137.55</v>
      </c>
      <c r="M52" s="29">
        <f>L52-H52</f>
        <v/>
      </c>
      <c r="N52" s="0">
        <f>C52/20</f>
        <v/>
      </c>
      <c r="O52" s="28">
        <f>(H52+M52)/F52</f>
        <v/>
      </c>
    </row>
    <row customHeight="1" ht="15.6" r="53" s="59">
      <c r="A53" s="0" t="inlineStr">
        <is>
          <t>可可饭团</t>
        </is>
      </c>
      <c r="B53" s="0" t="n">
        <v>1682.06</v>
      </c>
      <c r="C53" s="0" t="n">
        <v>114</v>
      </c>
      <c r="D53" s="0" t="n">
        <v>103</v>
      </c>
      <c r="E53" s="0" t="n">
        <v>10.78</v>
      </c>
      <c r="F53" s="0">
        <f>B53</f>
        <v/>
      </c>
      <c r="G53" s="0">
        <f>(F53)-L53</f>
        <v/>
      </c>
      <c r="H53" s="0">
        <f>F53*0.15</f>
        <v/>
      </c>
      <c r="I53" s="0" t="n">
        <v>2.58</v>
      </c>
      <c r="J53" s="1" t="n"/>
      <c r="K53" s="1" t="inlineStr">
        <is>
          <t>已结算</t>
        </is>
      </c>
      <c r="L53" s="29" t="n">
        <v>412.06</v>
      </c>
      <c r="M53" s="29">
        <f>L53-H53</f>
        <v/>
      </c>
      <c r="N53" s="0">
        <f>C53/20</f>
        <v/>
      </c>
      <c r="O53" s="28">
        <f>(H53+M53)/F53</f>
        <v/>
      </c>
    </row>
    <row customHeight="1" ht="15.6" r="54" s="59">
      <c r="A54" s="0" t="inlineStr">
        <is>
          <t>曼玲粥</t>
        </is>
      </c>
      <c r="B54" s="0" t="n">
        <v>1070.28</v>
      </c>
      <c r="C54" s="0" t="n">
        <v>69</v>
      </c>
      <c r="D54" s="0" t="n">
        <v>59</v>
      </c>
      <c r="E54" s="0" t="n">
        <v>6.81</v>
      </c>
      <c r="F54" s="0">
        <f>B54</f>
        <v/>
      </c>
      <c r="G54" s="0">
        <f>(F54)-L54</f>
        <v/>
      </c>
      <c r="H54" s="0">
        <f>F54*0.15</f>
        <v/>
      </c>
      <c r="I54" s="1" t="n"/>
      <c r="J54" s="1" t="n"/>
      <c r="K54" s="1" t="inlineStr">
        <is>
          <t>已结算</t>
        </is>
      </c>
      <c r="L54" s="29" t="n">
        <v>204.88</v>
      </c>
      <c r="M54" s="29">
        <f>L54-H54</f>
        <v/>
      </c>
      <c r="N54" s="0">
        <f>C54/20</f>
        <v/>
      </c>
      <c r="O54" s="28">
        <f>(H54+M54)/F54</f>
        <v/>
      </c>
    </row>
    <row customHeight="1" ht="15.6" r="55" s="59">
      <c r="A55" s="0" t="inlineStr">
        <is>
          <t>1999老饭盒</t>
        </is>
      </c>
      <c r="B55" s="0" t="n">
        <v>1532.86</v>
      </c>
      <c r="C55" s="0" t="n">
        <v>85</v>
      </c>
      <c r="D55" s="0" t="n">
        <v>69</v>
      </c>
      <c r="E55" s="0" t="n">
        <v>9.69</v>
      </c>
      <c r="F55" s="0">
        <f>B55</f>
        <v/>
      </c>
      <c r="G55" s="0">
        <f>(F55)-L55</f>
        <v/>
      </c>
      <c r="H55" s="0">
        <f>F55*0.15</f>
        <v/>
      </c>
      <c r="J55" s="1" t="n"/>
      <c r="K55" s="1" t="inlineStr">
        <is>
          <t>已结算</t>
        </is>
      </c>
      <c r="L55" s="29" t="n">
        <v>404.86</v>
      </c>
      <c r="M55" s="29">
        <f>L55-H55</f>
        <v/>
      </c>
      <c r="N55" s="0">
        <f>C55/20</f>
        <v/>
      </c>
      <c r="O55" s="28">
        <f>(H55+M55)/F55</f>
        <v/>
      </c>
    </row>
    <row customHeight="1" ht="15.6" r="56" s="59">
      <c r="A56" s="0" t="inlineStr">
        <is>
          <t>丰顺捆粄（客家小吃）</t>
        </is>
      </c>
      <c r="B56" s="0" t="n">
        <v>638.8</v>
      </c>
      <c r="C56" s="0" t="n">
        <v>40</v>
      </c>
      <c r="D56" s="0" t="n">
        <v>40</v>
      </c>
      <c r="E56" s="0" t="n">
        <v>4.25</v>
      </c>
      <c r="F56" s="0">
        <f>B56</f>
        <v/>
      </c>
      <c r="G56" s="0">
        <f>(F56)-L56</f>
        <v/>
      </c>
      <c r="H56" s="0">
        <f>F56*0.15</f>
        <v/>
      </c>
      <c r="J56" s="1" t="n"/>
      <c r="K56" s="1" t="inlineStr">
        <is>
          <t>已结算</t>
        </is>
      </c>
      <c r="L56" s="29" t="n">
        <v>164.8</v>
      </c>
      <c r="M56" s="29">
        <f>L56-H56</f>
        <v/>
      </c>
      <c r="N56" s="0">
        <f>C56/20</f>
        <v/>
      </c>
      <c r="O56" s="28">
        <f>(H56+M56)/F56</f>
        <v/>
      </c>
    </row>
    <row customHeight="1" ht="15.6" r="57" s="59">
      <c r="A57" s="0" t="inlineStr">
        <is>
          <t>耿大叔擂椒盖码饭</t>
        </is>
      </c>
      <c r="B57" s="0" t="n">
        <v>1388.82</v>
      </c>
      <c r="C57" s="0" t="n">
        <v>61</v>
      </c>
      <c r="D57" s="0" t="n">
        <v>55</v>
      </c>
      <c r="E57" s="0" t="n">
        <v>8.67</v>
      </c>
      <c r="F57" s="0">
        <f>B57</f>
        <v/>
      </c>
      <c r="G57" s="0">
        <f>(F57-I57)-L57</f>
        <v/>
      </c>
      <c r="H57" s="0">
        <f>F57*0.15</f>
        <v/>
      </c>
      <c r="I57" s="1" t="n"/>
      <c r="J57" s="1" t="n"/>
      <c r="K57" s="1" t="inlineStr">
        <is>
          <t>已结算</t>
        </is>
      </c>
      <c r="L57" s="29" t="n">
        <v>326.38</v>
      </c>
      <c r="M57" s="29">
        <f>L57-H57</f>
        <v/>
      </c>
      <c r="N57" s="0">
        <f>C57/20</f>
        <v/>
      </c>
      <c r="O57" s="28">
        <f>(H57+M57)/F57</f>
        <v/>
      </c>
    </row>
    <row customHeight="1" ht="15.6" r="58" s="59">
      <c r="A58" s="0" t="inlineStr">
        <is>
          <t>笋爷高汤嗦螺粉</t>
        </is>
      </c>
      <c r="B58" s="0" t="n">
        <v>443.71</v>
      </c>
      <c r="C58" s="0" t="n">
        <v>33</v>
      </c>
      <c r="D58" s="0" t="n">
        <v>22</v>
      </c>
      <c r="E58" s="0" t="n">
        <v>2.87</v>
      </c>
      <c r="F58" s="0">
        <f>B58</f>
        <v/>
      </c>
      <c r="G58" s="0">
        <f>(F58-I58)-L58</f>
        <v/>
      </c>
      <c r="H58" s="0">
        <f>F58*0.15</f>
        <v/>
      </c>
      <c r="I58" s="1" t="n"/>
      <c r="J58" s="1" t="n"/>
      <c r="K58" s="1" t="inlineStr">
        <is>
          <t>已结算</t>
        </is>
      </c>
      <c r="L58" s="29" t="n">
        <v>103.71</v>
      </c>
      <c r="M58" s="29">
        <f>L58-H58</f>
        <v/>
      </c>
      <c r="N58" s="0">
        <f>C58/20</f>
        <v/>
      </c>
      <c r="O58" s="28">
        <f>(H58+M58)/F58</f>
        <v/>
      </c>
    </row>
    <row r="59">
      <c r="A59" s="27" t="n"/>
      <c r="B59" s="27" t="n"/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62" t="n"/>
    </row>
    <row r="60">
      <c r="A60" s="25" t="inlineStr">
        <is>
          <t>饮料分区</t>
        </is>
      </c>
      <c r="B60" s="8" t="n"/>
      <c r="C60" s="8" t="n"/>
      <c r="D60" s="8" t="n"/>
      <c r="E60" s="8" t="n"/>
      <c r="F60" s="8" t="n"/>
      <c r="G60" s="8" t="n"/>
      <c r="H60" s="8" t="n"/>
      <c r="I60" s="6" t="n"/>
      <c r="J60" s="6" t="n"/>
      <c r="K60" s="3" t="n"/>
      <c r="L60" s="3" t="n"/>
      <c r="M60" s="3" t="n"/>
      <c r="N60" s="3" t="n"/>
      <c r="O60" s="60" t="n"/>
    </row>
    <row r="61">
      <c r="A61" s="6" t="inlineStr">
        <is>
          <t>芝士王茶•轻食健康减脂餐&amp;饮品</t>
        </is>
      </c>
      <c r="B61" s="6" t="n">
        <v>2652.6</v>
      </c>
      <c r="C61" s="6" t="n">
        <v>119</v>
      </c>
      <c r="D61" s="6" t="n">
        <v>105</v>
      </c>
      <c r="E61" s="6" t="n">
        <v>16.55</v>
      </c>
      <c r="F61" s="14">
        <f>B61</f>
        <v/>
      </c>
      <c r="G61" s="6">
        <f>(F61)*0.85</f>
        <v/>
      </c>
      <c r="H61" s="6">
        <f>F61*0.15</f>
        <v/>
      </c>
      <c r="I61" s="3" t="n"/>
      <c r="J61" s="3" t="n"/>
      <c r="K61" s="3" t="inlineStr">
        <is>
          <t>已结算</t>
        </is>
      </c>
      <c r="L61" s="3" t="n"/>
      <c r="M61" s="3" t="n"/>
      <c r="N61" s="3">
        <f>(C61)/20</f>
        <v/>
      </c>
      <c r="O61" s="60">
        <f>H61/F61</f>
        <v/>
      </c>
    </row>
    <row r="62">
      <c r="A62" s="23" t="inlineStr">
        <is>
          <t>沪上阿姨</t>
        </is>
      </c>
      <c r="B62" s="23" t="n">
        <v>1403</v>
      </c>
      <c r="C62" s="23" t="n">
        <v>76</v>
      </c>
      <c r="D62" s="23" t="n">
        <v>70</v>
      </c>
      <c r="E62" s="23" t="n">
        <v>8.869999999999999</v>
      </c>
      <c r="F62" s="24">
        <f>B62</f>
        <v/>
      </c>
      <c r="G62" s="23">
        <f>(F62)*0.825</f>
        <v/>
      </c>
      <c r="H62" s="15">
        <f>F62*0.15</f>
        <v/>
      </c>
      <c r="I62" s="21" t="n">
        <v>17.8</v>
      </c>
      <c r="J62" s="21" t="n"/>
      <c r="K62" s="21" t="inlineStr">
        <is>
          <t>已结算</t>
        </is>
      </c>
      <c r="L62" s="22" t="n"/>
      <c r="M62" s="21" t="n"/>
      <c r="N62" s="21">
        <f>(C62)/20</f>
        <v/>
      </c>
      <c r="O62" s="63">
        <f>(H62+M62)/F62</f>
        <v/>
      </c>
    </row>
    <row r="63">
      <c r="A63" s="15" t="inlineStr">
        <is>
          <t>茗日见</t>
        </is>
      </c>
      <c r="B63" s="15" t="n">
        <v>114.8</v>
      </c>
      <c r="C63" s="15" t="n">
        <v>8</v>
      </c>
      <c r="D63" s="15" t="n">
        <v>8</v>
      </c>
      <c r="E63" s="15" t="n">
        <v>0.74</v>
      </c>
      <c r="F63" s="16">
        <f>B63</f>
        <v/>
      </c>
      <c r="G63" s="15">
        <f>(F63)-L63</f>
        <v/>
      </c>
      <c r="H63" s="15">
        <f>F63*0.15</f>
        <v/>
      </c>
      <c r="I63" s="3" t="n"/>
      <c r="J63" s="3" t="n"/>
      <c r="K63" s="3" t="n"/>
      <c r="L63" s="18" t="n">
        <v>27.8</v>
      </c>
      <c r="M63" s="18">
        <f>L63-H63</f>
        <v/>
      </c>
      <c r="N63" s="3">
        <f>(C63)/20</f>
        <v/>
      </c>
      <c r="O63" s="60">
        <f>(H63+M63)/F63</f>
        <v/>
      </c>
    </row>
    <row r="64">
      <c r="A64" s="15" t="inlineStr">
        <is>
          <t>益禾堂T1~5</t>
        </is>
      </c>
      <c r="B64" s="15" t="n">
        <v>629</v>
      </c>
      <c r="C64" s="15" t="n">
        <v>53</v>
      </c>
      <c r="D64" s="15" t="n">
        <v>49</v>
      </c>
      <c r="E64" s="15" t="n">
        <v>4.36</v>
      </c>
      <c r="F64" s="19" t="n"/>
      <c r="G64" s="15" t="inlineStr">
        <is>
          <t xml:space="preserve"> </t>
        </is>
      </c>
      <c r="H64" s="15" t="n"/>
      <c r="I64" s="3" t="n"/>
      <c r="J64" s="3" t="n"/>
      <c r="K64" s="3" t="n"/>
      <c r="L64" s="18" t="n"/>
      <c r="M64" s="18" t="n"/>
      <c r="N64" s="3" t="n"/>
      <c r="O64" s="60" t="n"/>
    </row>
    <row r="65">
      <c r="A65" s="15" t="inlineStr">
        <is>
          <t>益禾堂T10~12</t>
        </is>
      </c>
      <c r="B65" s="15" t="n">
        <v>536</v>
      </c>
      <c r="C65" s="15" t="n">
        <v>45</v>
      </c>
      <c r="D65" s="15" t="n">
        <v>41</v>
      </c>
      <c r="E65" s="15" t="n">
        <v>3.63</v>
      </c>
      <c r="F65" s="16">
        <f>B65+B64</f>
        <v/>
      </c>
      <c r="G65" s="15">
        <f>F65-L65</f>
        <v/>
      </c>
      <c r="H65" s="15">
        <f>F65*0.15</f>
        <v/>
      </c>
      <c r="I65" s="3" t="n"/>
      <c r="J65" s="3" t="n"/>
      <c r="K65" s="3" t="inlineStr">
        <is>
          <t>已结算</t>
        </is>
      </c>
      <c r="L65" s="18">
        <f>F65*0.225</f>
        <v/>
      </c>
      <c r="M65" s="18">
        <f>L65-H65</f>
        <v/>
      </c>
      <c r="N65" s="3">
        <f>(C64+C65)/20</f>
        <v/>
      </c>
      <c r="O65" s="60">
        <f>(H65+M65)/F65</f>
        <v/>
      </c>
    </row>
    <row r="66">
      <c r="A66" s="15" t="inlineStr">
        <is>
          <t>书亦烧仙草</t>
        </is>
      </c>
      <c r="B66" s="15" t="n">
        <v>1290</v>
      </c>
      <c r="C66" s="15" t="n">
        <v>86</v>
      </c>
      <c r="D66" s="15" t="n">
        <v>82</v>
      </c>
      <c r="E66" s="15" t="n">
        <v>8.210000000000001</v>
      </c>
      <c r="F66" s="16">
        <f>B66</f>
        <v/>
      </c>
      <c r="G66" s="15">
        <f>(F66-L66)</f>
        <v/>
      </c>
      <c r="H66" s="15">
        <f>F66*0.15</f>
        <v/>
      </c>
      <c r="I66" s="3" t="n"/>
      <c r="J66" s="3" t="n"/>
      <c r="K66" s="3" t="n"/>
      <c r="L66" s="18">
        <f>F66*0.2</f>
        <v/>
      </c>
      <c r="M66" s="18">
        <f>L66-H66</f>
        <v/>
      </c>
      <c r="N66" s="3">
        <f>(C66)/20</f>
        <v/>
      </c>
      <c r="O66" s="60">
        <f>(H66+M66)/F66</f>
        <v/>
      </c>
    </row>
    <row r="67">
      <c r="A67" s="15" t="inlineStr">
        <is>
          <t>Nanalam咖啡茶饮店</t>
        </is>
      </c>
      <c r="B67" s="15" t="n">
        <v>315</v>
      </c>
      <c r="C67" s="15" t="n">
        <v>15</v>
      </c>
      <c r="D67" s="15" t="n">
        <v>14</v>
      </c>
      <c r="E67" s="15" t="n">
        <v>1.92</v>
      </c>
      <c r="F67" s="16">
        <f>B67</f>
        <v/>
      </c>
      <c r="G67" s="15">
        <f>(F67)-L67</f>
        <v/>
      </c>
      <c r="H67" s="15">
        <f>F67*0.15</f>
        <v/>
      </c>
      <c r="I67" s="3" t="n"/>
      <c r="J67" s="3" t="n"/>
      <c r="K67" s="3" t="n"/>
      <c r="L67" s="18" t="n">
        <v>68.40000000000001</v>
      </c>
      <c r="M67" s="18">
        <f>L67-H67</f>
        <v/>
      </c>
      <c r="N67" s="3">
        <f>(C67)/20</f>
        <v/>
      </c>
      <c r="O67" s="60">
        <f>(H67+M67)/F67</f>
        <v/>
      </c>
    </row>
    <row customHeight="1" ht="15.6" r="68" s="59">
      <c r="A68" s="6" t="inlineStr">
        <is>
          <t>润心牛奶甜品</t>
        </is>
      </c>
      <c r="B68" s="1" t="n">
        <v>1478</v>
      </c>
      <c r="C68" s="1" t="n">
        <v>138</v>
      </c>
      <c r="D68" s="1" t="n">
        <v>99</v>
      </c>
      <c r="E68" s="1" t="n">
        <v>10.03</v>
      </c>
      <c r="F68" s="14">
        <f>B68</f>
        <v/>
      </c>
      <c r="G68" s="6">
        <f>(F68)*0.85</f>
        <v/>
      </c>
      <c r="H68" s="6">
        <f>F68*0.15</f>
        <v/>
      </c>
      <c r="I68" s="3" t="n"/>
      <c r="J68" s="3" t="n"/>
      <c r="K68" s="3" t="inlineStr">
        <is>
          <t>已结算</t>
        </is>
      </c>
      <c r="L68" s="3" t="n"/>
      <c r="M68" s="3" t="n"/>
      <c r="N68" s="3">
        <f>(C68)/20</f>
        <v/>
      </c>
      <c r="O68" s="60">
        <f>H68/F68</f>
        <v/>
      </c>
    </row>
    <row customHeight="1" ht="15.6" r="69" s="59">
      <c r="A69" s="2" t="n"/>
      <c r="B69" s="2" t="n"/>
      <c r="C69" s="1" t="n"/>
      <c r="D69" s="1" t="n"/>
      <c r="E69" s="1" t="n"/>
      <c r="F69" s="1" t="n"/>
      <c r="G69" s="2" t="n"/>
      <c r="H69" s="1" t="n"/>
      <c r="I69" s="1" t="n"/>
      <c r="J69" s="1" t="n"/>
      <c r="K69" s="1" t="n"/>
      <c r="L69" s="1" t="n"/>
      <c r="M69" s="1" t="n"/>
      <c r="N69" s="1" t="n"/>
      <c r="O69" s="1" t="n"/>
    </row>
    <row customHeight="1" ht="24.95" r="70" s="59">
      <c r="A70" s="3" t="n"/>
      <c r="B70" s="12">
        <f>SUM(B2:B68)</f>
        <v/>
      </c>
      <c r="C70" s="12">
        <f>SUM(C2:C68)</f>
        <v/>
      </c>
      <c r="D70" s="12">
        <f>SUM(D2:D68)</f>
        <v/>
      </c>
      <c r="E70" s="3" t="n"/>
      <c r="F70" s="3" t="n"/>
      <c r="G70" s="12">
        <f>SUM(G6:G68)</f>
        <v/>
      </c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6" t="n"/>
      <c r="D71" s="3" t="n"/>
      <c r="E71" s="3" t="n"/>
      <c r="F71" s="3" t="n"/>
      <c r="G71" s="3" t="inlineStr">
        <is>
          <t xml:space="preserve">     </t>
        </is>
      </c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9" t="inlineStr">
        <is>
          <t>费用支出明细</t>
        </is>
      </c>
      <c r="B75" s="6" t="n"/>
      <c r="C75" s="9" t="inlineStr">
        <is>
          <t>收入明细</t>
        </is>
      </c>
      <c r="D75" s="6" t="n"/>
      <c r="E75" s="6" t="n"/>
      <c r="F75" s="6" t="n"/>
      <c r="G75" s="6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7" t="inlineStr">
        <is>
          <t>老哥车费</t>
        </is>
      </c>
      <c r="B76" s="6" t="n">
        <v>2100</v>
      </c>
      <c r="C76" s="7" t="inlineStr">
        <is>
          <t>运费</t>
        </is>
      </c>
      <c r="D76" s="6">
        <f>SUM(C2:C68)</f>
        <v/>
      </c>
      <c r="E76" s="6" t="n"/>
      <c r="F76" s="7" t="inlineStr">
        <is>
          <t>运费结余</t>
        </is>
      </c>
      <c r="G76" s="6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7" t="inlineStr">
        <is>
          <t>换车车费</t>
        </is>
      </c>
      <c r="B77" s="5" t="n">
        <v>0</v>
      </c>
      <c r="C77" s="7" t="inlineStr">
        <is>
          <t>毛利</t>
        </is>
      </c>
      <c r="D77" s="6">
        <f>SUM(H4:H68)</f>
        <v/>
      </c>
      <c r="E77" s="6" t="n"/>
      <c r="F77" s="3" t="inlineStr">
        <is>
          <t>阿叔</t>
        </is>
      </c>
      <c r="G77" s="3" t="n">
        <v>164</v>
      </c>
      <c r="H77" s="3" t="n"/>
      <c r="I77" s="3" t="n"/>
      <c r="J77" s="3" t="n"/>
      <c r="K77" s="3" t="n"/>
      <c r="L77" s="3" t="n"/>
      <c r="M77" s="3" t="n"/>
      <c r="N77" s="3" t="n"/>
      <c r="O77" s="3" t="n"/>
    </row>
    <row customHeight="1" ht="15.6" r="78" s="59">
      <c r="A78" s="7" t="inlineStr">
        <is>
          <t>车手薪水</t>
        </is>
      </c>
      <c r="B78" s="6" t="n">
        <v>1575</v>
      </c>
      <c r="C78" s="3" t="n"/>
      <c r="D78" s="3" t="n"/>
      <c r="E78" s="6" t="n"/>
      <c r="F78" s="1" t="inlineStr">
        <is>
          <t>居肉町</t>
        </is>
      </c>
      <c r="G78" s="2">
        <f>D35</f>
        <v/>
      </c>
      <c r="H78" s="1" t="n"/>
      <c r="I78" s="3" t="n"/>
      <c r="J78" s="3" t="n"/>
      <c r="K78" s="3" t="n"/>
      <c r="L78" s="3" t="n"/>
      <c r="M78" s="3" t="n"/>
      <c r="N78" s="3" t="n"/>
      <c r="O78" s="3" t="n"/>
    </row>
    <row r="79">
      <c r="A79" s="7" t="inlineStr">
        <is>
          <t>守餐薪水</t>
        </is>
      </c>
      <c r="B79" s="6" t="n">
        <v>525</v>
      </c>
      <c r="C79" s="11" t="inlineStr">
        <is>
          <t>主食订单数</t>
        </is>
      </c>
      <c r="D79" s="11">
        <f>SUM(D2:D61)</f>
        <v/>
      </c>
      <c r="E79" s="6" t="n"/>
      <c r="F79" s="0" t="inlineStr">
        <is>
          <t>丰顺捆粄</t>
        </is>
      </c>
      <c r="G79" s="0">
        <f>C56</f>
        <v/>
      </c>
      <c r="I79" s="3" t="n"/>
      <c r="J79" s="3" t="n"/>
      <c r="K79" s="3" t="n"/>
      <c r="L79" s="3" t="n"/>
      <c r="M79" s="3" t="n"/>
      <c r="N79" s="3" t="n"/>
      <c r="O79" s="3" t="n"/>
    </row>
    <row r="80">
      <c r="A80" s="7" t="inlineStr">
        <is>
          <t>麦当劳工作餐</t>
        </is>
      </c>
      <c r="B80" s="5" t="n">
        <v>0</v>
      </c>
      <c r="C80" s="8" t="inlineStr">
        <is>
          <t>饮料杯数</t>
        </is>
      </c>
      <c r="D80" s="8">
        <f>SUM(C62:C67)</f>
        <v/>
      </c>
      <c r="E80" s="6" t="n"/>
      <c r="F80" s="10" t="inlineStr">
        <is>
          <t>自定义费</t>
        </is>
      </c>
      <c r="G80" s="10" t="n">
        <v>986.8</v>
      </c>
      <c r="H80" s="3">
        <f>G80-SUM(G77:G79)</f>
        <v/>
      </c>
      <c r="I80" s="3" t="n"/>
      <c r="J80" s="3" t="n"/>
      <c r="K80" s="3" t="n"/>
      <c r="L80" s="3" t="n"/>
      <c r="M80" s="3" t="n"/>
      <c r="N80" s="3" t="n"/>
      <c r="O80" s="3" t="n"/>
    </row>
    <row customHeight="1" ht="15.6" r="81" s="59">
      <c r="A81" s="7" t="inlineStr">
        <is>
          <t>工作餐</t>
        </is>
      </c>
      <c r="B81" s="6" t="n"/>
      <c r="C81" s="8" t="inlineStr">
        <is>
          <t>运费结余</t>
        </is>
      </c>
      <c r="D81" s="8">
        <f>SUM(C63:C68)</f>
        <v/>
      </c>
      <c r="E81" s="6" t="n"/>
      <c r="F81" s="6" t="n"/>
      <c r="G81" s="6" t="n"/>
      <c r="H81" s="1" t="n"/>
      <c r="I81" s="3" t="n"/>
      <c r="J81" s="3" t="n"/>
      <c r="K81" s="3" t="n"/>
      <c r="L81" s="3" t="n"/>
      <c r="M81" s="3" t="n"/>
      <c r="N81" s="3" t="n"/>
      <c r="O81" s="3" t="n"/>
    </row>
    <row r="82">
      <c r="A82" s="9" t="inlineStr">
        <is>
          <t>后勤费用明细</t>
        </is>
      </c>
      <c r="B82" s="3" t="n"/>
      <c r="C82" s="8" t="inlineStr">
        <is>
          <t>0.5补助额</t>
        </is>
      </c>
      <c r="D82" s="8">
        <f>D79*0.5</f>
        <v/>
      </c>
      <c r="E82" s="6" t="n"/>
      <c r="F82" s="10" t="inlineStr">
        <is>
          <t>差额结余</t>
        </is>
      </c>
      <c r="G82" s="10">
        <f>SUM(M13:M67)</f>
        <v/>
      </c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7" t="inlineStr">
        <is>
          <t>手续费</t>
        </is>
      </c>
      <c r="B83" s="6">
        <f>SUM(E2:E73)</f>
        <v/>
      </c>
      <c r="C83" s="6" t="n"/>
      <c r="D83" s="6" t="n"/>
      <c r="E83" s="6" t="n"/>
      <c r="I83" s="3" t="n"/>
      <c r="J83" s="3" t="n"/>
      <c r="K83" s="3" t="n"/>
      <c r="L83" s="3" t="n"/>
      <c r="M83" s="3" t="n"/>
      <c r="N83" s="3" t="n"/>
      <c r="O83" s="3" t="n"/>
    </row>
    <row r="84">
      <c r="A84" s="7" t="inlineStr">
        <is>
          <t>餐补</t>
        </is>
      </c>
      <c r="B84" s="6">
        <f>D82</f>
        <v/>
      </c>
      <c r="C84" s="6" t="n"/>
      <c r="D84" s="6" t="n"/>
      <c r="E84" s="6" t="n"/>
      <c r="I84" s="3" t="n"/>
      <c r="J84" s="3" t="n"/>
      <c r="K84" s="3" t="n"/>
      <c r="L84" s="3" t="n"/>
      <c r="M84" s="3" t="n"/>
      <c r="N84" s="3" t="n"/>
      <c r="O84" s="3" t="n"/>
    </row>
    <row r="85">
      <c r="A85" s="7" t="inlineStr">
        <is>
          <t>薪水</t>
        </is>
      </c>
      <c r="B85" s="6">
        <f>D79+D80</f>
        <v/>
      </c>
      <c r="C85" s="6" t="n"/>
      <c r="D85" s="6" t="n"/>
      <c r="E85" s="6" t="n"/>
      <c r="F85" s="6" t="n"/>
      <c r="G85" s="6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7" t="inlineStr">
        <is>
          <t>退款</t>
        </is>
      </c>
      <c r="B86" s="5">
        <f>SUM(I4:I73)</f>
        <v/>
      </c>
      <c r="C86" s="6" t="n"/>
      <c r="D86" s="6" t="n"/>
      <c r="E86" s="6" t="n"/>
      <c r="F86" s="6" t="n"/>
      <c r="G86" s="6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7" t="inlineStr">
        <is>
          <t>其他费用(优惠券支出)</t>
        </is>
      </c>
      <c r="B87" s="6" t="n"/>
      <c r="C87" s="6" t="n"/>
      <c r="D87" s="6" t="n"/>
      <c r="E87" s="6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6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5" t="inlineStr">
        <is>
          <t>总计</t>
        </is>
      </c>
      <c r="B89" s="4">
        <f>SUM(B76:B88)</f>
        <v/>
      </c>
      <c r="C89" s="4" t="n"/>
      <c r="D89" s="4">
        <f>SUM(D76:D77)</f>
        <v/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customHeight="1" ht="15.6" r="90" s="59">
      <c r="A90" s="5" t="inlineStr">
        <is>
          <t>结余</t>
        </is>
      </c>
      <c r="B90" s="4" t="n"/>
      <c r="C90" s="4" t="n"/>
      <c r="D90" s="4">
        <f>D89-B89</f>
        <v/>
      </c>
      <c r="E90" s="3" t="n"/>
      <c r="F90" s="1" t="n"/>
      <c r="G90" s="2" t="n"/>
      <c r="H90" s="3" t="n"/>
      <c r="I90" s="3" t="n"/>
      <c r="J90" s="3" t="n"/>
      <c r="K90" s="3" t="n"/>
      <c r="L90" s="3" t="n"/>
      <c r="M90" s="3" t="n"/>
      <c r="N90" s="3" t="n"/>
      <c r="O90" s="3" t="n"/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2"/>
  <sheetViews>
    <sheetView topLeftCell="A65" workbookViewId="0">
      <selection activeCell="H57" sqref="H57"/>
    </sheetView>
  </sheetViews>
  <sheetFormatPr baseColWidth="8" defaultRowHeight="14.25"/>
  <cols>
    <col customWidth="1" max="1" min="1" style="59" width="30.625"/>
    <col customWidth="1" max="2" min="2" style="59" width="14"/>
    <col customWidth="1" max="3" min="3" style="59" width="10.125"/>
    <col customWidth="1" max="7" min="7" style="59" width="12.75"/>
  </cols>
  <sheetData>
    <row customHeight="1" ht="15.6" r="1" s="59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  <c r="P1" s="1" t="n"/>
    </row>
    <row customHeight="1" ht="15.6" r="2" s="59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  <c r="P2" s="1" t="n"/>
    </row>
    <row customHeight="1" ht="15.6" r="3" s="59">
      <c r="A3" s="6" t="inlineStr">
        <is>
          <t>麦当劳宅配</t>
        </is>
      </c>
      <c r="B3" s="6" t="n">
        <v>8830.200000000001</v>
      </c>
      <c r="C3" s="6" t="n">
        <v>412</v>
      </c>
      <c r="D3" s="6" t="n">
        <v>345</v>
      </c>
      <c r="E3" s="6" t="n">
        <v>55.79</v>
      </c>
      <c r="F3" s="47">
        <f>B3+B2</f>
        <v/>
      </c>
      <c r="G3" s="48" t="n">
        <v>0</v>
      </c>
      <c r="H3" s="47">
        <f>F3-G3</f>
        <v/>
      </c>
      <c r="I3" s="46" t="n">
        <v>21.4</v>
      </c>
      <c r="J3" s="46" t="n"/>
      <c r="K3" s="3" t="n"/>
      <c r="L3" s="3" t="n"/>
      <c r="M3" s="3" t="n"/>
      <c r="N3" s="3">
        <f>(D3)/20</f>
        <v/>
      </c>
      <c r="O3" s="60">
        <f>H3/F3</f>
        <v/>
      </c>
      <c r="P3" s="1" t="n"/>
    </row>
    <row customHeight="1" ht="15.6" r="4" s="59">
      <c r="A4" s="6" t="inlineStr">
        <is>
          <t>嘉记深井烧鹅（南村店）</t>
        </is>
      </c>
      <c r="B4" s="6" t="n">
        <v>1612.2</v>
      </c>
      <c r="C4" s="6" t="n">
        <v>91</v>
      </c>
      <c r="D4" s="6" t="n">
        <v>84</v>
      </c>
      <c r="E4" s="6" t="n">
        <v>10.55</v>
      </c>
      <c r="F4" s="14">
        <f>B4</f>
        <v/>
      </c>
      <c r="G4" s="6">
        <f>(F4)*0.85</f>
        <v/>
      </c>
      <c r="H4" s="6">
        <f>F4*0.15</f>
        <v/>
      </c>
      <c r="I4" s="6" t="n">
        <v>18</v>
      </c>
      <c r="J4" s="6" t="n"/>
      <c r="K4" s="3" t="inlineStr">
        <is>
          <t>已结算</t>
        </is>
      </c>
      <c r="L4" s="3" t="n"/>
      <c r="M4" s="3" t="n"/>
      <c r="N4" s="3">
        <f>(C4)/20</f>
        <v/>
      </c>
      <c r="O4" s="60">
        <f>H4/F4</f>
        <v/>
      </c>
      <c r="P4" s="1" t="n"/>
    </row>
    <row customHeight="1" ht="15.6" r="5" s="59">
      <c r="A5" s="6" t="inlineStr">
        <is>
          <t>爆正屋寿司店</t>
        </is>
      </c>
      <c r="B5" s="6" t="n">
        <v>909</v>
      </c>
      <c r="C5" s="6" t="n">
        <v>27</v>
      </c>
      <c r="D5" s="6" t="n">
        <v>30</v>
      </c>
      <c r="E5" s="6" t="n">
        <v>5.62</v>
      </c>
      <c r="F5" s="14">
        <f>B5</f>
        <v/>
      </c>
      <c r="G5" s="6">
        <f>(F5)*0.85</f>
        <v/>
      </c>
      <c r="H5" s="6">
        <f>F5*0.15</f>
        <v/>
      </c>
      <c r="I5" s="3" t="n">
        <v>34</v>
      </c>
      <c r="J5" s="3" t="n"/>
      <c r="K5" s="3" t="n"/>
      <c r="L5" s="3" t="n"/>
      <c r="M5" s="3" t="n"/>
      <c r="N5" s="3">
        <f>(C5)/20</f>
        <v/>
      </c>
      <c r="O5" s="60">
        <f>H5/F5</f>
        <v/>
      </c>
      <c r="P5" s="1" t="n"/>
    </row>
    <row customHeight="1" ht="15.6" r="6" s="59">
      <c r="A6" s="6" t="inlineStr">
        <is>
          <t>阿福</t>
        </is>
      </c>
      <c r="B6" s="6" t="n"/>
      <c r="C6" s="6" t="n"/>
      <c r="D6" s="6" t="n"/>
      <c r="E6" s="6" t="n"/>
      <c r="F6" s="3" t="n"/>
      <c r="G6" s="6" t="inlineStr">
        <is>
          <t xml:space="preserve"> </t>
        </is>
      </c>
      <c r="H6" s="6" t="n"/>
      <c r="I6" s="3" t="n"/>
      <c r="J6" s="3" t="n"/>
      <c r="K6" s="6" t="n"/>
      <c r="L6" s="3" t="n"/>
      <c r="M6" s="3" t="n"/>
      <c r="N6" s="3" t="n"/>
      <c r="O6" s="60" t="n"/>
      <c r="P6" s="1" t="n"/>
    </row>
    <row customHeight="1" ht="15.6" r="7" s="59">
      <c r="A7" s="6" t="n"/>
      <c r="B7" s="6" t="n"/>
      <c r="C7" s="6" t="n"/>
      <c r="D7" s="6" t="n"/>
      <c r="E7" s="6" t="n"/>
      <c r="F7" s="14">
        <f>B7+B6</f>
        <v/>
      </c>
      <c r="G7" s="6">
        <f>(F7)*0.85</f>
        <v/>
      </c>
      <c r="H7" s="6">
        <f>F7*0.15</f>
        <v/>
      </c>
      <c r="I7" s="3" t="n"/>
      <c r="J7" s="3" t="n"/>
      <c r="K7" s="3" t="n"/>
      <c r="L7" s="3" t="n"/>
      <c r="M7" s="3" t="n"/>
      <c r="N7" s="3">
        <f>(C6+C7)/20</f>
        <v/>
      </c>
      <c r="O7" s="60">
        <f>H7/F7</f>
        <v/>
      </c>
      <c r="P7" s="1" t="n"/>
    </row>
    <row customHeight="1" ht="15.6" r="8" s="59">
      <c r="A8" s="6" t="inlineStr">
        <is>
          <t>长希韩味</t>
        </is>
      </c>
      <c r="B8" s="6" t="n">
        <v>812</v>
      </c>
      <c r="C8" s="6" t="n">
        <v>47</v>
      </c>
      <c r="D8" s="6" t="n">
        <v>41</v>
      </c>
      <c r="E8" s="6" t="n">
        <v>5.36</v>
      </c>
      <c r="F8" s="14">
        <f>B8</f>
        <v/>
      </c>
      <c r="G8" s="6">
        <f>(F8)*0.85</f>
        <v/>
      </c>
      <c r="H8" s="6">
        <f>F8*0.15</f>
        <v/>
      </c>
      <c r="I8" s="3" t="n"/>
      <c r="J8" s="3" t="n"/>
      <c r="K8" s="3" t="n"/>
      <c r="L8" s="3" t="n"/>
      <c r="M8" s="3" t="n"/>
      <c r="N8" s="3">
        <f>C8/20</f>
        <v/>
      </c>
      <c r="O8" s="60">
        <f>H8/F8</f>
        <v/>
      </c>
      <c r="P8" s="1" t="n"/>
    </row>
    <row customHeight="1" ht="15.6" r="9" s="59">
      <c r="A9" s="6" t="inlineStr">
        <is>
          <t>老潼关肉夹馍</t>
        </is>
      </c>
      <c r="B9" s="6" t="n"/>
      <c r="C9" s="6" t="n"/>
      <c r="D9" s="6" t="n"/>
      <c r="E9" s="6" t="n"/>
      <c r="F9" s="14">
        <f>B9</f>
        <v/>
      </c>
      <c r="G9" s="6">
        <f>(F9)*0.85</f>
        <v/>
      </c>
      <c r="H9" s="6">
        <f>F9*0.15</f>
        <v/>
      </c>
      <c r="I9" s="3" t="n"/>
      <c r="J9" s="3" t="n"/>
      <c r="K9" s="3" t="n"/>
      <c r="L9" s="3" t="n"/>
      <c r="M9" s="3" t="n"/>
      <c r="N9" s="3">
        <f>(C9)/20</f>
        <v/>
      </c>
      <c r="O9" s="60">
        <f>H9/F9</f>
        <v/>
      </c>
      <c r="P9" s="1" t="n"/>
    </row>
    <row customHeight="1" ht="15.6" r="10" s="59">
      <c r="A10" s="6" t="inlineStr">
        <is>
          <t>至尊比萨（T1~5）</t>
        </is>
      </c>
      <c r="B10" s="6" t="n">
        <v>618.6</v>
      </c>
      <c r="C10" s="6" t="n">
        <v>24</v>
      </c>
      <c r="D10" s="6" t="n">
        <v>22</v>
      </c>
      <c r="E10" s="6" t="n">
        <v>3.98</v>
      </c>
      <c r="F10" s="3" t="n"/>
      <c r="G10" s="6" t="inlineStr">
        <is>
          <t xml:space="preserve"> </t>
        </is>
      </c>
      <c r="H10" s="6" t="n"/>
      <c r="I10" s="6" t="n"/>
      <c r="J10" s="6" t="n"/>
      <c r="K10" s="3" t="n"/>
      <c r="L10" s="3" t="n"/>
      <c r="M10" s="3" t="n"/>
      <c r="N10" s="3" t="n"/>
      <c r="O10" s="60" t="n"/>
      <c r="P10" s="1" t="n"/>
    </row>
    <row customHeight="1" ht="15.6" r="11" s="59">
      <c r="A11" s="6" t="inlineStr">
        <is>
          <t>至尊比萨（T10~12）</t>
        </is>
      </c>
      <c r="B11" s="6" t="n">
        <v>473.1</v>
      </c>
      <c r="C11" s="6" t="n">
        <v>19</v>
      </c>
      <c r="D11" s="6" t="n">
        <v>15</v>
      </c>
      <c r="E11" s="6" t="n">
        <v>2.98</v>
      </c>
      <c r="F11" s="14">
        <f>B11+B10</f>
        <v/>
      </c>
      <c r="G11" s="6">
        <f>(F11)*0.85</f>
        <v/>
      </c>
      <c r="H11" s="6">
        <f>F11*0.15</f>
        <v/>
      </c>
      <c r="I11" s="6" t="n"/>
      <c r="J11" s="6" t="n"/>
      <c r="K11" s="3" t="n"/>
      <c r="L11" s="3" t="n"/>
      <c r="M11" s="3" t="n"/>
      <c r="N11" s="3">
        <f>(C10+C11)/20</f>
        <v/>
      </c>
      <c r="O11" s="60">
        <f>H11/F11</f>
        <v/>
      </c>
      <c r="P11" s="1" t="n"/>
    </row>
    <row customHeight="1" ht="15.6" r="12" s="59">
      <c r="A12" s="6" t="inlineStr">
        <is>
          <t>人间烟火烧烤</t>
        </is>
      </c>
      <c r="B12" s="6" t="n">
        <v>1104.6</v>
      </c>
      <c r="C12" s="6" t="n">
        <v>31.5</v>
      </c>
      <c r="D12" s="6" t="n">
        <v>21</v>
      </c>
      <c r="E12" s="6" t="n">
        <v>6.85</v>
      </c>
      <c r="F12" s="14">
        <f>B12</f>
        <v/>
      </c>
      <c r="G12" s="6">
        <f>(F12)*0.85</f>
        <v/>
      </c>
      <c r="H12" s="6">
        <f>F12*0.15</f>
        <v/>
      </c>
      <c r="I12" s="6" t="n">
        <v>52</v>
      </c>
      <c r="J12" s="6" t="n"/>
      <c r="K12" s="6" t="n"/>
      <c r="L12" s="3" t="n"/>
      <c r="M12" s="3" t="n"/>
      <c r="N12" s="3">
        <f>C12/20</f>
        <v/>
      </c>
      <c r="O12" s="60">
        <f>H12/F12</f>
        <v/>
      </c>
      <c r="P12" s="1" t="n"/>
    </row>
    <row customHeight="1" ht="15.6" r="13" s="59">
      <c r="A13" s="6" t="inlineStr">
        <is>
          <t>三全德 北京烤鸭</t>
        </is>
      </c>
      <c r="B13" s="6" t="n">
        <v>2460.9</v>
      </c>
      <c r="C13" s="6" t="n">
        <v>81</v>
      </c>
      <c r="D13" s="6" t="n">
        <v>80</v>
      </c>
      <c r="E13" s="6" t="n">
        <v>15.43</v>
      </c>
      <c r="F13" s="14">
        <f>B13</f>
        <v/>
      </c>
      <c r="G13" s="6">
        <f>(F13)*0.85</f>
        <v/>
      </c>
      <c r="H13" s="6">
        <f>F13*0.15</f>
        <v/>
      </c>
      <c r="I13" s="3" t="n"/>
      <c r="J13" s="3" t="n"/>
      <c r="K13" s="6" t="n"/>
      <c r="L13" s="3" t="n"/>
      <c r="M13" s="3" t="n"/>
      <c r="N13" s="3">
        <f>C13/20</f>
        <v/>
      </c>
      <c r="O13" s="60">
        <f>H13/F13</f>
        <v/>
      </c>
      <c r="P13" s="1" t="n"/>
    </row>
    <row customHeight="1" ht="15.6" r="14" s="59">
      <c r="A14" s="6" t="inlineStr">
        <is>
          <t>五谷渔粉</t>
        </is>
      </c>
      <c r="B14" s="6" t="n">
        <v>145</v>
      </c>
      <c r="C14" s="6" t="n">
        <v>9</v>
      </c>
      <c r="D14" s="6" t="n">
        <v>7</v>
      </c>
      <c r="E14" s="6" t="n">
        <v>0.97</v>
      </c>
      <c r="F14" s="14">
        <f>B14</f>
        <v/>
      </c>
      <c r="G14" s="6">
        <f>(F14)*0.85</f>
        <v/>
      </c>
      <c r="H14" s="6">
        <f>F14*0.15</f>
        <v/>
      </c>
      <c r="I14" s="6" t="n"/>
      <c r="J14" s="6" t="n"/>
      <c r="K14" s="3" t="n"/>
      <c r="L14" s="3" t="n"/>
      <c r="M14" s="3" t="n"/>
      <c r="N14" s="3">
        <f>(C14)/20</f>
        <v/>
      </c>
      <c r="O14" s="60">
        <f>H14/F14</f>
        <v/>
      </c>
      <c r="P14" s="1" t="n"/>
    </row>
    <row customHeight="1" ht="15.6" r="15" s="59">
      <c r="A15" s="6" t="inlineStr">
        <is>
          <t>首尔韩式炸鸡</t>
        </is>
      </c>
      <c r="B15" s="6" t="n">
        <v>1591.08</v>
      </c>
      <c r="C15" s="6" t="n">
        <v>61</v>
      </c>
      <c r="D15" s="6" t="n">
        <v>55</v>
      </c>
      <c r="E15" s="6" t="n">
        <v>9.98</v>
      </c>
      <c r="F15" s="14">
        <f>B15</f>
        <v/>
      </c>
      <c r="G15" s="6">
        <f>(F15)*0.85</f>
        <v/>
      </c>
      <c r="H15" s="6">
        <f>F15*0.15</f>
        <v/>
      </c>
      <c r="I15" s="1" t="n"/>
      <c r="J15" s="6" t="n"/>
      <c r="K15" s="3" t="n"/>
      <c r="L15" s="3" t="n"/>
      <c r="M15" s="3" t="n"/>
      <c r="N15" s="3">
        <f>(C15)/20</f>
        <v/>
      </c>
      <c r="O15" s="60">
        <f>H15/F15</f>
        <v/>
      </c>
      <c r="P15" s="1" t="n"/>
    </row>
    <row customHeight="1" ht="15.6" r="16" s="59">
      <c r="A16" s="6" t="inlineStr">
        <is>
          <t>荔园窑鸡</t>
        </is>
      </c>
      <c r="B16" s="6" t="n">
        <v>6561.29</v>
      </c>
      <c r="C16" s="6" t="n">
        <v>180</v>
      </c>
      <c r="D16" s="6" t="n">
        <v>160</v>
      </c>
      <c r="E16" s="6" t="n">
        <v>40.38</v>
      </c>
      <c r="F16" s="14">
        <f>B16</f>
        <v/>
      </c>
      <c r="G16" s="6">
        <f>(F16)*0.85</f>
        <v/>
      </c>
      <c r="H16" s="6">
        <f>F16*0.15</f>
        <v/>
      </c>
      <c r="I16" s="6" t="n"/>
      <c r="J16" s="6" t="n"/>
      <c r="K16" s="6" t="n"/>
      <c r="L16" s="6" t="n"/>
      <c r="M16" s="6" t="n"/>
      <c r="N16" s="3">
        <f>C16/20</f>
        <v/>
      </c>
      <c r="O16" s="60">
        <f>(H16+M16)/F16</f>
        <v/>
      </c>
      <c r="P16" s="1" t="n"/>
    </row>
    <row customHeight="1" ht="15.6" r="17" s="59">
      <c r="A17" s="6" t="inlineStr">
        <is>
          <t>花记柳州螺蛳粉</t>
        </is>
      </c>
      <c r="B17" s="1" t="n">
        <v>194</v>
      </c>
      <c r="C17" s="1" t="n">
        <v>13</v>
      </c>
      <c r="D17" s="1" t="n">
        <v>13</v>
      </c>
      <c r="E17" s="1" t="n">
        <v>1.21</v>
      </c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3" t="n"/>
      <c r="L17" s="3" t="n"/>
      <c r="M17" s="3" t="n"/>
      <c r="N17" s="3">
        <f>(C17)/20</f>
        <v/>
      </c>
      <c r="O17" s="60">
        <f>H17/F17</f>
        <v/>
      </c>
      <c r="P17" s="1" t="n"/>
    </row>
    <row customHeight="1" ht="15.6" r="18" s="59">
      <c r="A18" s="6" t="inlineStr">
        <is>
          <t>花小小新疆炒米粉</t>
        </is>
      </c>
      <c r="B18" s="6" t="n">
        <v>4350.6</v>
      </c>
      <c r="C18" s="6" t="n">
        <v>206</v>
      </c>
      <c r="D18" s="6" t="n">
        <v>196</v>
      </c>
      <c r="E18" s="6" t="n">
        <v>29.13</v>
      </c>
      <c r="F18" s="3">
        <f>B18</f>
        <v/>
      </c>
      <c r="G18" s="6">
        <f>(F18)*0.85</f>
        <v/>
      </c>
      <c r="H18" s="6">
        <f>F18*0.15</f>
        <v/>
      </c>
      <c r="I18" s="3" t="n">
        <v>39.8</v>
      </c>
      <c r="J18" s="3" t="n"/>
      <c r="K18" s="3" t="inlineStr">
        <is>
          <t>已结算</t>
        </is>
      </c>
      <c r="L18" s="6" t="n"/>
      <c r="M18" s="3" t="n"/>
      <c r="N18" s="3">
        <f>(C18)/20</f>
        <v/>
      </c>
      <c r="O18" s="60">
        <f>(H18+M18)/F18</f>
        <v/>
      </c>
      <c r="P18" s="1" t="n"/>
    </row>
    <row customHeight="1" ht="15.6" r="19" s="59">
      <c r="A19" s="15" t="inlineStr">
        <is>
          <t>三叔粥铺(南村万达店）</t>
        </is>
      </c>
      <c r="B19" s="15" t="n">
        <v>1881.52</v>
      </c>
      <c r="C19" s="15" t="n">
        <v>135</v>
      </c>
      <c r="D19" s="15" t="n">
        <v>106</v>
      </c>
      <c r="E19" s="15" t="n">
        <v>12.49</v>
      </c>
      <c r="F19" s="19" t="n"/>
      <c r="G19" s="15" t="inlineStr">
        <is>
          <t xml:space="preserve"> </t>
        </is>
      </c>
      <c r="H19" s="15" t="n"/>
      <c r="I19" s="3" t="n"/>
      <c r="J19" s="3" t="n"/>
      <c r="K19" s="6" t="n"/>
      <c r="L19" s="18" t="n"/>
      <c r="M19" s="18" t="n"/>
      <c r="N19" s="3" t="n"/>
      <c r="O19" s="60" t="n"/>
      <c r="P19" s="1" t="n"/>
    </row>
    <row customHeight="1" ht="15.6" r="20" s="59">
      <c r="A20" s="15" t="inlineStr">
        <is>
          <t>三叔粥铺</t>
        </is>
      </c>
      <c r="B20" s="15" t="n">
        <v>1038.34</v>
      </c>
      <c r="C20" s="15" t="n">
        <v>80</v>
      </c>
      <c r="D20" s="15" t="n">
        <v>55</v>
      </c>
      <c r="E20" s="15" t="n">
        <v>6.93</v>
      </c>
      <c r="F20" s="16">
        <f>B20+B19</f>
        <v/>
      </c>
      <c r="G20" s="15">
        <f>(F20)-L20</f>
        <v/>
      </c>
      <c r="H20" s="15">
        <f>F20*0.15</f>
        <v/>
      </c>
      <c r="I20" s="3" t="n">
        <v>20</v>
      </c>
      <c r="J20" s="3" t="n"/>
      <c r="K20" s="3" t="n"/>
      <c r="L20" s="18">
        <f>F20*0.2</f>
        <v/>
      </c>
      <c r="M20" s="18">
        <f>L20-H20</f>
        <v/>
      </c>
      <c r="N20" s="3">
        <f>(C19+C20)/20</f>
        <v/>
      </c>
      <c r="O20" s="60">
        <f>(H20+M20)/F20</f>
        <v/>
      </c>
      <c r="P20" s="1" t="n"/>
    </row>
    <row customHeight="1" ht="15.6" r="21" s="59">
      <c r="A21" s="15" t="inlineStr">
        <is>
          <t>鸭货卤味</t>
        </is>
      </c>
      <c r="B21" s="15" t="n">
        <v>568.9</v>
      </c>
      <c r="C21" s="15" t="n">
        <v>42</v>
      </c>
      <c r="D21" s="15" t="n">
        <v>30</v>
      </c>
      <c r="E21" s="15" t="n">
        <v>3.67</v>
      </c>
      <c r="F21" s="16">
        <f>B21</f>
        <v/>
      </c>
      <c r="G21" s="15">
        <f>(F21)-L21</f>
        <v/>
      </c>
      <c r="H21" s="15">
        <f>F21*0.15</f>
        <v/>
      </c>
      <c r="I21" s="6" t="n">
        <v>12.5</v>
      </c>
      <c r="J21" s="6" t="n"/>
      <c r="K21" s="3" t="n"/>
      <c r="L21" s="18" t="n">
        <v>102.4</v>
      </c>
      <c r="M21" s="18">
        <f>L21-H21</f>
        <v/>
      </c>
      <c r="N21" s="3">
        <f>(C21)/20</f>
        <v/>
      </c>
      <c r="O21" s="60">
        <f>(H21+M21)/F21</f>
        <v/>
      </c>
      <c r="P21" s="1" t="n"/>
    </row>
    <row customHeight="1" ht="15.6" r="22" s="59">
      <c r="A22" s="15" t="inlineStr">
        <is>
          <t>珍德粤点</t>
        </is>
      </c>
      <c r="B22" s="15" t="n">
        <v>1406.8</v>
      </c>
      <c r="C22" s="15" t="n">
        <v>122</v>
      </c>
      <c r="D22" s="15" t="n">
        <v>89</v>
      </c>
      <c r="E22" s="15" t="n">
        <v>9.19</v>
      </c>
      <c r="F22" s="19">
        <f>B22</f>
        <v/>
      </c>
      <c r="G22" s="15">
        <f>(F22)-L22</f>
        <v/>
      </c>
      <c r="H22" s="15">
        <f>F22*0.15</f>
        <v/>
      </c>
      <c r="I22" s="6" t="n"/>
      <c r="J22" s="6" t="n"/>
      <c r="K22" s="3" t="inlineStr">
        <is>
          <t>已结算</t>
        </is>
      </c>
      <c r="L22" s="18" t="n">
        <v>383.9</v>
      </c>
      <c r="M22" s="18">
        <f>L22-H22</f>
        <v/>
      </c>
      <c r="N22" s="3">
        <f>C22/20</f>
        <v/>
      </c>
      <c r="O22" s="60">
        <f>(H22+M22)/F22</f>
        <v/>
      </c>
      <c r="P22" s="1" t="n"/>
    </row>
    <row customHeight="1" ht="15.6" r="23" s="59">
      <c r="A23" s="15" t="inlineStr">
        <is>
          <t>老表 街头牛扒</t>
        </is>
      </c>
      <c r="B23" s="15" t="n">
        <v>2075</v>
      </c>
      <c r="C23" s="15" t="n">
        <v>75</v>
      </c>
      <c r="D23" s="15" t="n">
        <v>74</v>
      </c>
      <c r="E23" s="15" t="n">
        <v>12.77</v>
      </c>
      <c r="F23" s="16">
        <f>B23</f>
        <v/>
      </c>
      <c r="G23" s="15">
        <f>(F23)-L23</f>
        <v/>
      </c>
      <c r="H23" s="15">
        <f>F23*0.15</f>
        <v/>
      </c>
      <c r="I23" s="6" t="n"/>
      <c r="J23" s="6" t="n"/>
      <c r="K23" s="6" t="inlineStr">
        <is>
          <t>已结算</t>
        </is>
      </c>
      <c r="L23" s="18" t="n">
        <v>479</v>
      </c>
      <c r="M23" s="18">
        <f>L23-H23</f>
        <v/>
      </c>
      <c r="N23" s="3">
        <f>D23/20</f>
        <v/>
      </c>
      <c r="O23" s="60">
        <f>(H23+M23)/F23</f>
        <v/>
      </c>
      <c r="P23" s="1" t="n"/>
    </row>
    <row customHeight="1" ht="15.6" r="24" s="59">
      <c r="A24" s="15" t="inlineStr">
        <is>
          <t>阿叔猪扒包</t>
        </is>
      </c>
      <c r="B24" s="15" t="n">
        <v>3813.16</v>
      </c>
      <c r="C24" s="15" t="n">
        <v>153</v>
      </c>
      <c r="D24" s="15" t="n">
        <v>133</v>
      </c>
      <c r="E24" s="15" t="n">
        <v>24.52</v>
      </c>
      <c r="F24" s="16">
        <f>B24</f>
        <v/>
      </c>
      <c r="G24" s="15">
        <f>(F24)-L24</f>
        <v/>
      </c>
      <c r="H24" s="15">
        <f>F24*0.15</f>
        <v/>
      </c>
      <c r="J24" s="6" t="n"/>
      <c r="K24" s="6" t="n"/>
      <c r="L24" s="29" t="n">
        <v>701.86</v>
      </c>
      <c r="M24" s="18">
        <f>L24-H24</f>
        <v/>
      </c>
      <c r="N24" s="3">
        <f>(D24)/20</f>
        <v/>
      </c>
      <c r="O24" s="60">
        <f>(H24+M24)/F24</f>
        <v/>
      </c>
      <c r="P24" s="1" t="n"/>
    </row>
    <row customHeight="1" ht="15.6" r="25" s="59">
      <c r="A25" s="15" t="inlineStr">
        <is>
          <t>满口香东北饺子</t>
        </is>
      </c>
      <c r="B25" s="15" t="n">
        <v>1265.6</v>
      </c>
      <c r="C25" s="15" t="n">
        <v>72</v>
      </c>
      <c r="D25" s="15" t="n">
        <v>70</v>
      </c>
      <c r="E25" s="15" t="n">
        <v>8.18</v>
      </c>
      <c r="F25" s="19">
        <f>B25</f>
        <v/>
      </c>
      <c r="G25" s="15">
        <f>F25-L25</f>
        <v/>
      </c>
      <c r="H25" s="15">
        <f>F25*0.15</f>
        <v/>
      </c>
      <c r="I25" s="0" t="n">
        <v>17.8</v>
      </c>
      <c r="J25" s="6" t="n"/>
      <c r="K25" s="6" t="inlineStr">
        <is>
          <t>已结算</t>
        </is>
      </c>
      <c r="L25" s="18" t="n">
        <v>266</v>
      </c>
      <c r="M25" s="18">
        <f>L25-H25</f>
        <v/>
      </c>
      <c r="N25" s="3">
        <f>C25/20</f>
        <v/>
      </c>
      <c r="O25" s="60">
        <f>(H25+M25)/F25</f>
        <v/>
      </c>
      <c r="P25" s="1" t="n"/>
    </row>
    <row customHeight="1" ht="15.6" r="26" s="59">
      <c r="A26" s="15" t="inlineStr">
        <is>
          <t>杨小贤 芒果绵绵冰</t>
        </is>
      </c>
      <c r="B26" s="19" t="n">
        <v>1984</v>
      </c>
      <c r="C26" s="19" t="n">
        <v>96</v>
      </c>
      <c r="D26" s="19" t="n">
        <v>85</v>
      </c>
      <c r="E26" s="19" t="n">
        <v>12.63</v>
      </c>
      <c r="F26" s="19">
        <f>B26</f>
        <v/>
      </c>
      <c r="G26" s="15">
        <f>(F26*0.8)</f>
        <v/>
      </c>
      <c r="H26" s="15">
        <f>F26*0.15</f>
        <v/>
      </c>
      <c r="I26" s="3" t="n"/>
      <c r="J26" s="3" t="n"/>
      <c r="K26" s="6" t="inlineStr">
        <is>
          <t>已结算</t>
        </is>
      </c>
      <c r="L26" s="18">
        <f>F26*0.2</f>
        <v/>
      </c>
      <c r="M26" s="18">
        <f>L26-H26</f>
        <v/>
      </c>
      <c r="N26" s="3">
        <f>(C26)/20</f>
        <v/>
      </c>
      <c r="O26" s="60">
        <f>(H26+M26)/F26</f>
        <v/>
      </c>
      <c r="P26" s="1" t="n"/>
    </row>
    <row customHeight="1" ht="15.6" r="27" s="59">
      <c r="A27" s="15" t="inlineStr">
        <is>
          <t>麻辣书生鸡架</t>
        </is>
      </c>
      <c r="B27" s="19" t="n">
        <v>1073.2</v>
      </c>
      <c r="C27" s="19" t="n">
        <v>52</v>
      </c>
      <c r="D27" s="19" t="n">
        <v>48</v>
      </c>
      <c r="E27" s="19" t="n">
        <v>6.72</v>
      </c>
      <c r="F27" s="19">
        <f>B27</f>
        <v/>
      </c>
      <c r="G27" s="15">
        <f>(F27)-L27</f>
        <v/>
      </c>
      <c r="H27" s="15">
        <f>F27*0.15</f>
        <v/>
      </c>
      <c r="I27" s="3" t="n">
        <v>4</v>
      </c>
      <c r="J27" s="3" t="n"/>
      <c r="K27" s="6" t="inlineStr">
        <is>
          <t>已结算</t>
        </is>
      </c>
      <c r="L27" s="29" t="n">
        <v>222.2</v>
      </c>
      <c r="M27" s="18">
        <f>L27-H27</f>
        <v/>
      </c>
      <c r="N27" s="3">
        <f>(C27)/20</f>
        <v/>
      </c>
      <c r="O27" s="60">
        <f>(H27+M27)/F27</f>
        <v/>
      </c>
      <c r="P27" s="1" t="n"/>
    </row>
    <row customHeight="1" ht="15.6" r="28" s="59">
      <c r="A28" s="15" t="inlineStr">
        <is>
          <t>happy炸鸡</t>
        </is>
      </c>
      <c r="B28" s="15" t="n">
        <v>366.66</v>
      </c>
      <c r="C28" s="15" t="n">
        <v>15</v>
      </c>
      <c r="D28" s="15" t="n">
        <v>14</v>
      </c>
      <c r="E28" s="15" t="n">
        <v>2.3</v>
      </c>
      <c r="F28" s="19">
        <f>B28</f>
        <v/>
      </c>
      <c r="G28" s="15">
        <f>(F28)-L28</f>
        <v/>
      </c>
      <c r="H28" s="15">
        <f>F28*0.15</f>
        <v/>
      </c>
      <c r="I28" s="3" t="n"/>
      <c r="J28" s="3" t="n"/>
      <c r="K28" s="3" t="n"/>
      <c r="L28" s="29">
        <f>F28*0.221</f>
        <v/>
      </c>
      <c r="M28" s="18">
        <f>L28-H28</f>
        <v/>
      </c>
      <c r="N28" s="3">
        <f>(C28)/20</f>
        <v/>
      </c>
      <c r="O28" s="60">
        <f>(H28+M28)/F28</f>
        <v/>
      </c>
      <c r="P28" s="1" t="n"/>
    </row>
    <row customHeight="1" ht="15.6" r="29" s="59">
      <c r="A29" s="15" t="inlineStr">
        <is>
          <t>何记猪脚饭 捞面</t>
        </is>
      </c>
      <c r="B29" s="15" t="n">
        <v>938.04</v>
      </c>
      <c r="C29" s="15" t="n">
        <v>54</v>
      </c>
      <c r="D29" s="15" t="n">
        <v>54</v>
      </c>
      <c r="E29" s="15" t="n">
        <v>5.98</v>
      </c>
      <c r="F29" s="19">
        <f>B29</f>
        <v/>
      </c>
      <c r="G29" s="15">
        <f>(F29)-L29</f>
        <v/>
      </c>
      <c r="H29" s="15">
        <f>F29*0.15</f>
        <v/>
      </c>
      <c r="I29" s="1" t="n"/>
      <c r="J29" s="6" t="n"/>
      <c r="K29" s="6" t="inlineStr">
        <is>
          <t>已结算</t>
        </is>
      </c>
      <c r="L29" s="29" t="n">
        <v>200.54</v>
      </c>
      <c r="M29" s="18">
        <f>L29-H29</f>
        <v/>
      </c>
      <c r="N29" s="3">
        <f>(C29)/20</f>
        <v/>
      </c>
      <c r="O29" s="60">
        <f>(H29+M29)/F29</f>
        <v/>
      </c>
      <c r="P29" s="1" t="n"/>
    </row>
    <row customHeight="1" ht="15.6" r="30" s="59">
      <c r="A30" s="15" t="inlineStr">
        <is>
          <t>林记金牌猪脚饭</t>
        </is>
      </c>
      <c r="B30" s="15" t="n">
        <v>765.2</v>
      </c>
      <c r="C30" s="15" t="n">
        <v>44</v>
      </c>
      <c r="D30" s="15" t="n">
        <v>44</v>
      </c>
      <c r="E30" s="15" t="n">
        <v>4.72</v>
      </c>
      <c r="F30" s="19">
        <f>B30</f>
        <v/>
      </c>
      <c r="G30" s="15">
        <f>(F30)-L30</f>
        <v/>
      </c>
      <c r="H30" s="15">
        <f>F30*0.15</f>
        <v/>
      </c>
      <c r="I30" s="6" t="n"/>
      <c r="J30" s="6" t="n"/>
      <c r="K30" s="6" t="inlineStr">
        <is>
          <t>已结算</t>
        </is>
      </c>
      <c r="L30" s="29" t="n">
        <v>189.2</v>
      </c>
      <c r="M30" s="18">
        <f>L30-H30</f>
        <v/>
      </c>
      <c r="N30" s="3">
        <f>(C30)/20</f>
        <v/>
      </c>
      <c r="O30" s="60">
        <f>(H30+M30)/F30</f>
        <v/>
      </c>
      <c r="P30" s="1" t="n"/>
    </row>
    <row customHeight="1" ht="15.6" r="31" s="59">
      <c r="A31" s="44" t="inlineStr">
        <is>
          <t>兰州拉面</t>
        </is>
      </c>
      <c r="B31" s="42" t="n">
        <v>968.33</v>
      </c>
      <c r="C31" s="44" t="n">
        <v>73</v>
      </c>
      <c r="D31" s="45" t="n">
        <v>67</v>
      </c>
      <c r="E31" s="22" t="n">
        <v>6.24</v>
      </c>
      <c r="F31" s="43">
        <f>B31</f>
        <v/>
      </c>
      <c r="G31" s="42">
        <f>(F31)*0.85</f>
        <v/>
      </c>
      <c r="H31" s="44">
        <f>F31*0.15</f>
        <v/>
      </c>
      <c r="I31" s="43" t="n">
        <v>15.95</v>
      </c>
      <c r="J31" s="42" t="n"/>
      <c r="K31" s="41" t="n"/>
      <c r="L31" s="40" t="n"/>
      <c r="M31" s="40" t="n"/>
      <c r="N31" s="40">
        <f>C31/20</f>
        <v/>
      </c>
      <c r="O31" s="61">
        <f>H31/F31</f>
        <v/>
      </c>
      <c r="P31" s="1" t="n"/>
    </row>
    <row customHeight="1" ht="15.6" r="32" s="59">
      <c r="A32" s="38" t="inlineStr">
        <is>
          <t>居肉町·极炙烧肉饭</t>
        </is>
      </c>
      <c r="B32" s="36" t="n">
        <v>1654.01</v>
      </c>
      <c r="C32" s="36" t="n">
        <v>84</v>
      </c>
      <c r="D32" s="36" t="n">
        <v>79</v>
      </c>
      <c r="E32" s="36" t="n">
        <v>10.91</v>
      </c>
      <c r="F32" s="37">
        <f>B32</f>
        <v/>
      </c>
      <c r="G32" s="36">
        <f>(F32)-L32</f>
        <v/>
      </c>
      <c r="H32" s="36">
        <f>F32*0.15</f>
        <v/>
      </c>
      <c r="I32" s="35" t="n"/>
      <c r="J32" s="35" t="n"/>
      <c r="K32" s="35" t="n"/>
      <c r="L32" s="34" t="n">
        <v>398.02</v>
      </c>
      <c r="M32" s="33">
        <f>L32-H32</f>
        <v/>
      </c>
      <c r="N32" s="32">
        <f>(C32)/20</f>
        <v/>
      </c>
      <c r="O32" s="60">
        <f>(H32+M32)/F32</f>
        <v/>
      </c>
      <c r="P32" s="1" t="n"/>
    </row>
    <row customHeight="1" ht="15.6" r="33" s="59">
      <c r="A33" s="15" t="inlineStr">
        <is>
          <t>早道·煲仔饭</t>
        </is>
      </c>
      <c r="B33" s="15" t="n">
        <v>1409.4</v>
      </c>
      <c r="C33" s="15" t="n">
        <v>93</v>
      </c>
      <c r="D33" s="15" t="n">
        <v>90</v>
      </c>
      <c r="E33" s="15" t="n">
        <v>8.869999999999999</v>
      </c>
      <c r="F33" s="19">
        <f>B33</f>
        <v/>
      </c>
      <c r="G33" s="36">
        <f>(F33)-L33</f>
        <v/>
      </c>
      <c r="H33" s="36">
        <f>F33*0.15</f>
        <v/>
      </c>
      <c r="I33" s="35" t="n"/>
      <c r="J33" s="35" t="n"/>
      <c r="K33" s="35" t="inlineStr">
        <is>
          <t>已结算</t>
        </is>
      </c>
      <c r="L33" s="34" t="n">
        <v>364.6</v>
      </c>
      <c r="M33" s="33">
        <f>L33-H33</f>
        <v/>
      </c>
      <c r="N33" s="32">
        <f>(C33)/20</f>
        <v/>
      </c>
      <c r="O33" s="60">
        <f>(H33+M33)/F33</f>
        <v/>
      </c>
      <c r="P33" s="1" t="n"/>
    </row>
    <row customHeight="1" ht="15.6" r="34" s="59">
      <c r="A34" s="15" t="inlineStr">
        <is>
          <t>良牛匠星·嫩牛五方</t>
        </is>
      </c>
      <c r="B34" s="15" t="n">
        <v>1784.2</v>
      </c>
      <c r="C34" s="15" t="n">
        <v>88</v>
      </c>
      <c r="D34" s="15" t="n">
        <v>88</v>
      </c>
      <c r="E34" s="15" t="n">
        <v>11.18</v>
      </c>
      <c r="F34" s="19">
        <f>B34</f>
        <v/>
      </c>
      <c r="G34" s="15">
        <f>(F34)-L34</f>
        <v/>
      </c>
      <c r="H34" s="15">
        <f>F34*0.15</f>
        <v/>
      </c>
      <c r="I34" s="6" t="n">
        <v>16.8</v>
      </c>
      <c r="J34" s="6" t="n"/>
      <c r="K34" s="6" t="inlineStr">
        <is>
          <t>已结算</t>
        </is>
      </c>
      <c r="L34" s="29" t="n">
        <v>434.2</v>
      </c>
      <c r="M34" s="18">
        <f>L34-H34</f>
        <v/>
      </c>
      <c r="N34" s="31">
        <f>(C34)/20</f>
        <v/>
      </c>
      <c r="O34" s="60">
        <f>(H34+M34)/F34</f>
        <v/>
      </c>
      <c r="P34" s="1" t="n"/>
    </row>
    <row customHeight="1" ht="15.6" r="35" s="59">
      <c r="A35" s="15" t="inlineStr">
        <is>
          <t>饭饭都掂.减脂沙拉.波奇饭.鳗鱼饭</t>
        </is>
      </c>
      <c r="B35" s="15" t="n">
        <v>1143</v>
      </c>
      <c r="C35" s="15" t="n">
        <v>55</v>
      </c>
      <c r="D35" s="15" t="n">
        <v>53</v>
      </c>
      <c r="E35" s="15" t="n">
        <v>7.17</v>
      </c>
      <c r="F35" s="19">
        <f>B35</f>
        <v/>
      </c>
      <c r="G35" s="15">
        <f>(F35)-L35</f>
        <v/>
      </c>
      <c r="H35" s="15">
        <f>F35*0.15</f>
        <v/>
      </c>
      <c r="I35" s="1" t="n"/>
      <c r="J35" s="6" t="n"/>
      <c r="K35" s="6" t="inlineStr">
        <is>
          <t>已结算</t>
        </is>
      </c>
      <c r="L35" s="29" t="n">
        <v>218</v>
      </c>
      <c r="M35" s="18">
        <f>L35-H35</f>
        <v/>
      </c>
      <c r="N35" s="31">
        <f>(C35)/20</f>
        <v/>
      </c>
      <c r="O35" s="60">
        <f>(H35+M35)/F35</f>
        <v/>
      </c>
      <c r="P35" s="1" t="n"/>
    </row>
    <row customHeight="1" ht="15.6" r="36" s="59">
      <c r="A36" s="30" t="inlineStr">
        <is>
          <t>超级芝</t>
        </is>
      </c>
      <c r="B36" s="15" t="n">
        <v>1195.5</v>
      </c>
      <c r="C36" s="15" t="n">
        <v>46</v>
      </c>
      <c r="D36" s="15" t="n">
        <v>40</v>
      </c>
      <c r="E36" s="15" t="n">
        <v>7.37</v>
      </c>
      <c r="F36" s="16">
        <f>B36</f>
        <v/>
      </c>
      <c r="G36" s="15">
        <f>B36-L36</f>
        <v/>
      </c>
      <c r="H36" s="15">
        <f>F36*0.15</f>
        <v/>
      </c>
      <c r="I36" s="6" t="n"/>
      <c r="J36" s="6" t="n"/>
      <c r="K36" s="3" t="inlineStr">
        <is>
          <t>已结算</t>
        </is>
      </c>
      <c r="L36" s="29" t="n">
        <v>301.5</v>
      </c>
      <c r="M36" s="18">
        <f>L36-H36</f>
        <v/>
      </c>
      <c r="N36" s="3">
        <f>C36/20</f>
        <v/>
      </c>
      <c r="O36" s="60">
        <f>(H36+M36)/F36</f>
        <v/>
      </c>
      <c r="P36" s="1" t="n"/>
    </row>
    <row customHeight="1" ht="15.6" r="37" s="59">
      <c r="A37" s="30" t="inlineStr">
        <is>
          <t>戒嘴鸡爪</t>
        </is>
      </c>
      <c r="B37" s="15" t="n">
        <v>714.6</v>
      </c>
      <c r="C37" s="15" t="n">
        <v>20</v>
      </c>
      <c r="D37" s="15" t="n">
        <v>15</v>
      </c>
      <c r="E37" s="15" t="n">
        <v>4.39</v>
      </c>
      <c r="F37" s="16">
        <f>B37</f>
        <v/>
      </c>
      <c r="G37" s="15">
        <f>(F37)*0.82</f>
        <v/>
      </c>
      <c r="H37" s="15">
        <f>F37*0.15</f>
        <v/>
      </c>
      <c r="I37" s="6" t="n"/>
      <c r="J37" s="6" t="n"/>
      <c r="K37" s="3" t="inlineStr">
        <is>
          <t>已结算</t>
        </is>
      </c>
      <c r="L37" s="29">
        <f>F37*0.18</f>
        <v/>
      </c>
      <c r="M37" s="18">
        <f>L37-H37</f>
        <v/>
      </c>
      <c r="N37" s="3">
        <f>(C36+C37)/20</f>
        <v/>
      </c>
      <c r="O37" s="60">
        <f>(H37+M37)/F37</f>
        <v/>
      </c>
      <c r="P37" s="1" t="n"/>
    </row>
    <row customHeight="1" ht="15.6" r="38" s="59">
      <c r="A38" s="30" t="inlineStr">
        <is>
          <t>擂椒拌饭</t>
        </is>
      </c>
      <c r="B38" s="15" t="n">
        <v>1050.16</v>
      </c>
      <c r="C38" s="15" t="n">
        <v>58</v>
      </c>
      <c r="D38" s="15" t="n">
        <v>58</v>
      </c>
      <c r="E38" s="15" t="n">
        <v>6.63</v>
      </c>
      <c r="F38" s="16">
        <f>B38</f>
        <v/>
      </c>
      <c r="G38" s="15">
        <f>(F38)-L38</f>
        <v/>
      </c>
      <c r="H38" s="15">
        <f>F38*0.15</f>
        <v/>
      </c>
      <c r="I38" s="6" t="n"/>
      <c r="J38" s="6" t="n"/>
      <c r="K38" s="3" t="inlineStr">
        <is>
          <t>已结算</t>
        </is>
      </c>
      <c r="L38" s="29" t="n">
        <v>251.16</v>
      </c>
      <c r="M38" s="18">
        <f>L38-H38</f>
        <v/>
      </c>
      <c r="N38" s="3">
        <f>(C37+C38)/20</f>
        <v/>
      </c>
      <c r="O38" s="60">
        <f>(H38+M38)/F38</f>
        <v/>
      </c>
      <c r="P38" s="1" t="n"/>
    </row>
    <row customHeight="1" ht="15.6" r="39" s="59">
      <c r="A39" s="24" t="inlineStr">
        <is>
          <t>安汤炖品</t>
        </is>
      </c>
      <c r="B39" s="24" t="n">
        <v>1718.2</v>
      </c>
      <c r="C39" s="24" t="n">
        <v>73</v>
      </c>
      <c r="D39" s="24" t="n">
        <v>67</v>
      </c>
      <c r="E39" s="24" t="n">
        <v>10.73</v>
      </c>
      <c r="F39" s="16">
        <f>B39</f>
        <v/>
      </c>
      <c r="G39" s="15">
        <f>(F39)-L39</f>
        <v/>
      </c>
      <c r="H39" s="15">
        <f>F39*0.15</f>
        <v/>
      </c>
      <c r="I39" s="27" t="n"/>
      <c r="J39" s="27" t="n"/>
      <c r="K39" s="27" t="inlineStr">
        <is>
          <t>已结算</t>
        </is>
      </c>
      <c r="L39" s="29" t="n">
        <v>308.2</v>
      </c>
      <c r="M39" s="18">
        <f>L39-H39</f>
        <v/>
      </c>
      <c r="N39" s="3">
        <f>C39/20</f>
        <v/>
      </c>
      <c r="O39" s="60">
        <f>(H39+M39)/F39</f>
        <v/>
      </c>
      <c r="P39" s="1" t="n"/>
    </row>
    <row customHeight="1" ht="15.6" r="40" s="59">
      <c r="A40" s="17" t="inlineStr">
        <is>
          <t>桥头排骨</t>
        </is>
      </c>
      <c r="B40" s="17" t="n">
        <v>3900</v>
      </c>
      <c r="C40" s="17" t="n">
        <v>146</v>
      </c>
      <c r="D40" s="17" t="n">
        <v>132</v>
      </c>
      <c r="E40" s="17" t="n">
        <v>24.19</v>
      </c>
      <c r="F40" s="17">
        <f>B40</f>
        <v/>
      </c>
      <c r="G40" s="17">
        <f>(F40)*0.8</f>
        <v/>
      </c>
      <c r="H40" s="17">
        <f>F40*0.15</f>
        <v/>
      </c>
      <c r="I40" s="1" t="n"/>
      <c r="J40" s="1" t="n"/>
      <c r="K40" s="1" t="inlineStr">
        <is>
          <t>已结算</t>
        </is>
      </c>
      <c r="L40" s="29">
        <f>F40*0.2</f>
        <v/>
      </c>
      <c r="M40" s="18">
        <f>L40-H40</f>
        <v/>
      </c>
      <c r="N40" s="1">
        <f>C40/20</f>
        <v/>
      </c>
      <c r="O40" s="60">
        <f>(H40+M40)/F40</f>
        <v/>
      </c>
      <c r="P40" s="1" t="n"/>
    </row>
    <row customHeight="1" ht="15.6" r="41" s="59">
      <c r="A41" s="17" t="inlineStr">
        <is>
          <t>满意(意面·轻食·小吃)</t>
        </is>
      </c>
      <c r="B41" s="17" t="n">
        <v>541.7</v>
      </c>
      <c r="C41" s="17" t="n">
        <v>20</v>
      </c>
      <c r="D41" s="17" t="n">
        <v>20</v>
      </c>
      <c r="E41" s="17" t="n">
        <v>3.44</v>
      </c>
      <c r="F41" s="17">
        <f>B41</f>
        <v/>
      </c>
      <c r="G41" s="17">
        <f>(F41)-L41</f>
        <v/>
      </c>
      <c r="H41" s="17">
        <f>F41*0.15</f>
        <v/>
      </c>
      <c r="J41" s="1" t="n"/>
      <c r="K41" s="1" t="n"/>
      <c r="L41" s="29" t="n">
        <v>130.2</v>
      </c>
      <c r="M41" s="29">
        <f>L41-H41</f>
        <v/>
      </c>
      <c r="N41" s="1">
        <f>C41/20</f>
        <v/>
      </c>
      <c r="O41" s="28">
        <f>(H41+M41)/F41</f>
        <v/>
      </c>
      <c r="P41" s="1" t="n"/>
    </row>
    <row customHeight="1" ht="15.6" r="42" s="59">
      <c r="A42" s="17" t="inlineStr">
        <is>
          <t>开心锡纸花甲粉</t>
        </is>
      </c>
      <c r="B42" s="17" t="n">
        <v>1547</v>
      </c>
      <c r="C42" s="17" t="n">
        <v>75</v>
      </c>
      <c r="D42" s="17" t="n">
        <v>75</v>
      </c>
      <c r="E42" s="17" t="n">
        <v>9.32</v>
      </c>
      <c r="F42" s="17">
        <f>B42</f>
        <v/>
      </c>
      <c r="G42" s="17">
        <f>(F42)-L42</f>
        <v/>
      </c>
      <c r="H42" s="17">
        <f>F42*0.15</f>
        <v/>
      </c>
      <c r="J42" s="1" t="n"/>
      <c r="K42" s="1" t="inlineStr">
        <is>
          <t>已结算</t>
        </is>
      </c>
      <c r="L42" s="29" t="n">
        <v>440.3</v>
      </c>
      <c r="M42" s="29">
        <f>L42-H42</f>
        <v/>
      </c>
      <c r="N42" s="1">
        <f>C42/20</f>
        <v/>
      </c>
      <c r="O42" s="28">
        <f>(H42+M42)/F42</f>
        <v/>
      </c>
      <c r="P42" s="1" t="n"/>
    </row>
    <row customHeight="1" ht="15.6" r="43" s="59">
      <c r="A43" s="17" t="inlineStr">
        <is>
          <t>鲁小二小炒鸡 必点啤酒鸭</t>
        </is>
      </c>
      <c r="B43" s="17" t="n">
        <v>860.4</v>
      </c>
      <c r="C43" s="17" t="n">
        <v>43</v>
      </c>
      <c r="D43" s="17" t="n">
        <v>43</v>
      </c>
      <c r="E43" s="17" t="n">
        <v>5.14</v>
      </c>
      <c r="F43" s="17">
        <f>B43</f>
        <v/>
      </c>
      <c r="G43" s="17">
        <f>(F43)-L43</f>
        <v/>
      </c>
      <c r="H43" s="17">
        <f>F43*0.15</f>
        <v/>
      </c>
      <c r="I43" s="1" t="n"/>
      <c r="J43" s="1" t="n"/>
      <c r="K43" s="1" t="inlineStr">
        <is>
          <t>已结算</t>
        </is>
      </c>
      <c r="L43" s="29" t="n">
        <v>163.4</v>
      </c>
      <c r="M43" s="29">
        <f>L43-H43</f>
        <v/>
      </c>
      <c r="N43" s="1">
        <f>C43/20</f>
        <v/>
      </c>
      <c r="O43" s="28">
        <f>(H43+M43)/F43</f>
        <v/>
      </c>
      <c r="P43" s="1" t="n"/>
    </row>
    <row customHeight="1" ht="15.6" r="44" s="59">
      <c r="A44" s="17" t="inlineStr">
        <is>
          <t>澳门咖喱街头小吃</t>
        </is>
      </c>
      <c r="B44" s="15" t="n">
        <v>1056.08</v>
      </c>
      <c r="C44" s="15" t="n">
        <v>57</v>
      </c>
      <c r="D44" s="15" t="n">
        <v>58</v>
      </c>
      <c r="E44" s="15" t="n">
        <v>6.71</v>
      </c>
      <c r="F44" s="16">
        <f>B44</f>
        <v/>
      </c>
      <c r="G44" s="15">
        <f>(F44)*0.8</f>
        <v/>
      </c>
      <c r="H44" s="15">
        <f>F44*0.15</f>
        <v/>
      </c>
      <c r="I44" s="6" t="n">
        <v>14.4</v>
      </c>
      <c r="J44" s="6" t="n"/>
      <c r="K44" s="3" t="inlineStr">
        <is>
          <t>已结算</t>
        </is>
      </c>
      <c r="L44" s="3">
        <f>F44*0.2</f>
        <v/>
      </c>
      <c r="M44" s="3">
        <f>L44-H44</f>
        <v/>
      </c>
      <c r="N44" s="3">
        <f>C44/20</f>
        <v/>
      </c>
      <c r="O44" s="28">
        <f>(H44+M44)/F44</f>
        <v/>
      </c>
      <c r="P44" s="1" t="n"/>
    </row>
    <row customHeight="1" ht="15.6" r="45" s="59">
      <c r="A45" s="17" t="inlineStr">
        <is>
          <t>老鸭粉丝汤</t>
        </is>
      </c>
      <c r="B45" s="15" t="n">
        <v>1491.18</v>
      </c>
      <c r="C45" s="15" t="n">
        <v>76</v>
      </c>
      <c r="D45" s="15" t="n">
        <v>76</v>
      </c>
      <c r="E45" s="15" t="n">
        <v>9.32</v>
      </c>
      <c r="F45" s="16">
        <f>B45</f>
        <v/>
      </c>
      <c r="G45" s="15">
        <f>(F45)*0.82</f>
        <v/>
      </c>
      <c r="H45" s="15">
        <f>F45*0.15</f>
        <v/>
      </c>
      <c r="I45" s="6" t="n"/>
      <c r="J45" s="6" t="n"/>
      <c r="K45" s="3" t="inlineStr">
        <is>
          <t>已结算</t>
        </is>
      </c>
      <c r="L45" s="3">
        <f>F45*0.18</f>
        <v/>
      </c>
      <c r="M45" s="3">
        <f>L45-H45</f>
        <v/>
      </c>
      <c r="N45" s="3">
        <f>C45/20</f>
        <v/>
      </c>
      <c r="O45" s="28">
        <f>(H45+M45)/F45</f>
        <v/>
      </c>
      <c r="P45" s="1" t="n"/>
    </row>
    <row customHeight="1" ht="15.6" r="46" s="59">
      <c r="A46" s="17" t="inlineStr">
        <is>
          <t>三娘松木烤鸡</t>
        </is>
      </c>
      <c r="B46" s="17" t="n">
        <v>2987</v>
      </c>
      <c r="C46" s="17" t="n">
        <v>115</v>
      </c>
      <c r="D46" s="17" t="n">
        <v>116</v>
      </c>
      <c r="E46" s="17" t="n">
        <v>18.32</v>
      </c>
      <c r="F46" s="17">
        <f>B46</f>
        <v/>
      </c>
      <c r="G46" s="17">
        <f>(F46)-L46</f>
        <v/>
      </c>
      <c r="H46" s="17">
        <f>F46*0.15</f>
        <v/>
      </c>
      <c r="I46" s="1" t="n"/>
      <c r="J46" s="1" t="n"/>
      <c r="K46" s="1" t="n"/>
      <c r="L46" s="29" t="n">
        <v>527</v>
      </c>
      <c r="M46" s="29">
        <f>L46-H46</f>
        <v/>
      </c>
      <c r="N46" s="1">
        <f>C46/20</f>
        <v/>
      </c>
      <c r="O46" s="28">
        <f>(H46+M46)/F46</f>
        <v/>
      </c>
      <c r="P46" s="1" t="n"/>
    </row>
    <row customHeight="1" ht="15.6" r="47" s="59">
      <c r="A47" s="17" t="inlineStr">
        <is>
          <t>老长沙家常菜</t>
        </is>
      </c>
      <c r="B47" s="17" t="n">
        <v>2891.02</v>
      </c>
      <c r="C47" s="17" t="n">
        <v>137</v>
      </c>
      <c r="D47" s="17" t="n">
        <v>131</v>
      </c>
      <c r="E47" s="17" t="n">
        <v>18.19</v>
      </c>
      <c r="F47" s="17">
        <f>B47</f>
        <v/>
      </c>
      <c r="G47" s="17">
        <f>(F47)-L47</f>
        <v/>
      </c>
      <c r="H47" s="17">
        <f>F47*0.15</f>
        <v/>
      </c>
      <c r="J47" s="1" t="n"/>
      <c r="K47" s="1" t="inlineStr">
        <is>
          <t>已结算</t>
        </is>
      </c>
      <c r="L47" s="29" t="n">
        <v>588.02</v>
      </c>
      <c r="M47" s="29">
        <f>L47-H47</f>
        <v/>
      </c>
      <c r="N47" s="1">
        <f>C47/20</f>
        <v/>
      </c>
      <c r="O47" s="28">
        <f>(H47+M47)/F47</f>
        <v/>
      </c>
      <c r="P47" s="1" t="n"/>
    </row>
    <row customHeight="1" ht="15.6" r="48" s="59">
      <c r="A48" s="17" t="inlineStr">
        <is>
          <t>粒食代.猛火炒饭</t>
        </is>
      </c>
      <c r="B48" s="17" t="n">
        <v>3049.33</v>
      </c>
      <c r="C48" s="17" t="n">
        <v>201</v>
      </c>
      <c r="D48" s="17" t="n">
        <v>199</v>
      </c>
      <c r="E48" s="17" t="n">
        <v>19.41</v>
      </c>
      <c r="F48" s="17">
        <f>B48</f>
        <v/>
      </c>
      <c r="G48" s="17">
        <f>(F48)-L48</f>
        <v/>
      </c>
      <c r="H48" s="17">
        <f>F48*0.15</f>
        <v/>
      </c>
      <c r="I48" s="0" t="n">
        <v>37.26</v>
      </c>
      <c r="J48" s="1" t="n"/>
      <c r="K48" s="1" t="inlineStr">
        <is>
          <t>已结算</t>
        </is>
      </c>
      <c r="L48" s="29" t="n">
        <v>809.33</v>
      </c>
      <c r="M48" s="29">
        <f>L48-H48</f>
        <v/>
      </c>
      <c r="N48" s="1">
        <f>C48/20</f>
        <v/>
      </c>
      <c r="O48" s="28">
        <f>(H48+M48)/F48</f>
        <v/>
      </c>
      <c r="P48" s="1" t="n"/>
    </row>
    <row customHeight="1" ht="15.6" r="49" s="59">
      <c r="A49" s="57" t="inlineStr">
        <is>
          <t>陈记麻辣香锅</t>
        </is>
      </c>
      <c r="B49" s="57" t="n">
        <v>1587.98</v>
      </c>
      <c r="C49" s="57" t="n">
        <v>102.6</v>
      </c>
      <c r="D49" s="57" t="n">
        <v>57</v>
      </c>
      <c r="E49" s="57" t="n">
        <v>10.18</v>
      </c>
      <c r="F49" s="57">
        <f>B49</f>
        <v/>
      </c>
      <c r="G49" s="57">
        <f>(F49)-L49</f>
        <v/>
      </c>
      <c r="H49" s="57">
        <f>F49*0.15</f>
        <v/>
      </c>
      <c r="I49" s="0" t="n">
        <v>3.8</v>
      </c>
      <c r="J49" s="1" t="n"/>
      <c r="K49" s="1" t="n"/>
      <c r="L49" s="29" t="n">
        <v>83.7</v>
      </c>
      <c r="M49" s="29">
        <f>L49-H49</f>
        <v/>
      </c>
      <c r="N49" s="0">
        <f>C49/20</f>
        <v/>
      </c>
      <c r="O49" s="28">
        <f>(H49+M49)/F49</f>
        <v/>
      </c>
      <c r="P49" s="1" t="n"/>
    </row>
    <row customHeight="1" ht="15.6" r="50" s="59">
      <c r="A50" s="57" t="inlineStr">
        <is>
          <t>可可饭团</t>
        </is>
      </c>
      <c r="B50" s="57" t="n">
        <v>1524.6</v>
      </c>
      <c r="C50" s="57" t="n">
        <v>105</v>
      </c>
      <c r="D50" s="57" t="n">
        <v>98</v>
      </c>
      <c r="E50" s="57" t="n">
        <v>9.76</v>
      </c>
      <c r="F50" s="57">
        <f>B50</f>
        <v/>
      </c>
      <c r="G50" s="57">
        <f>(F50)-L50</f>
        <v/>
      </c>
      <c r="H50" s="57">
        <f>F50*0.15</f>
        <v/>
      </c>
      <c r="J50" s="1" t="n"/>
      <c r="K50" s="1" t="inlineStr">
        <is>
          <t>已结算</t>
        </is>
      </c>
      <c r="L50" s="29" t="n">
        <v>377.6</v>
      </c>
      <c r="M50" s="29">
        <f>L50-H50</f>
        <v/>
      </c>
      <c r="N50" s="0">
        <f>C50/20</f>
        <v/>
      </c>
      <c r="O50" s="28">
        <f>(H50+M50)/F50</f>
        <v/>
      </c>
      <c r="P50" s="1" t="n"/>
    </row>
    <row customHeight="1" ht="15.6" r="51" s="59">
      <c r="A51" s="57" t="inlineStr">
        <is>
          <t>曼玲粥</t>
        </is>
      </c>
      <c r="B51" s="57" t="n">
        <v>987.16</v>
      </c>
      <c r="C51" s="57" t="n">
        <v>68.5</v>
      </c>
      <c r="D51" s="57" t="n">
        <v>53</v>
      </c>
      <c r="E51" s="57" t="n">
        <v>6.34</v>
      </c>
      <c r="F51" s="57">
        <f>B51</f>
        <v/>
      </c>
      <c r="G51" s="57">
        <f>(F51)-L51</f>
        <v/>
      </c>
      <c r="H51" s="57">
        <f>F51*0.15</f>
        <v/>
      </c>
      <c r="I51" s="0" t="n">
        <v>12.8</v>
      </c>
      <c r="J51" s="1" t="n"/>
      <c r="K51" s="1" t="n"/>
      <c r="L51" s="29" t="n">
        <v>198.16</v>
      </c>
      <c r="M51" s="29">
        <f>L51-H51</f>
        <v/>
      </c>
      <c r="N51" s="0">
        <f>C51/20</f>
        <v/>
      </c>
      <c r="O51" s="28">
        <f>(H51+M51)/F51</f>
        <v/>
      </c>
      <c r="P51" s="1" t="n"/>
    </row>
    <row customHeight="1" ht="15.6" r="52" s="59">
      <c r="A52" s="57" t="inlineStr">
        <is>
          <t>1999老饭盒</t>
        </is>
      </c>
      <c r="B52" s="57" t="n">
        <v>1595.64</v>
      </c>
      <c r="C52" s="57" t="n">
        <v>90</v>
      </c>
      <c r="D52" s="57" t="n">
        <v>71</v>
      </c>
      <c r="E52" s="57" t="n">
        <v>9.85</v>
      </c>
      <c r="F52" s="57">
        <f>B52</f>
        <v/>
      </c>
      <c r="G52" s="57">
        <f>(F52)-L52</f>
        <v/>
      </c>
      <c r="H52" s="57">
        <f>F52*0.15</f>
        <v/>
      </c>
      <c r="I52" s="0" t="n">
        <v>10</v>
      </c>
      <c r="J52" s="1" t="n"/>
      <c r="K52" s="1" t="inlineStr">
        <is>
          <t>已结算</t>
        </is>
      </c>
      <c r="L52" s="29" t="n">
        <v>423.14</v>
      </c>
      <c r="M52" s="29">
        <f>L52-H52</f>
        <v/>
      </c>
      <c r="N52" s="0">
        <f>C52/20</f>
        <v/>
      </c>
      <c r="O52" s="28">
        <f>(H52+M52)/F52</f>
        <v/>
      </c>
      <c r="P52" s="1" t="n"/>
    </row>
    <row customHeight="1" ht="15.6" r="53" s="59">
      <c r="A53" s="57" t="inlineStr">
        <is>
          <t>丰顺捆粄（客家小吃）</t>
        </is>
      </c>
      <c r="B53" s="57" t="n">
        <v>488.5</v>
      </c>
      <c r="C53" s="57" t="n">
        <v>31</v>
      </c>
      <c r="D53" s="57" t="n">
        <v>31</v>
      </c>
      <c r="E53" s="57" t="n">
        <v>3.26</v>
      </c>
      <c r="F53" s="57">
        <f>B53</f>
        <v/>
      </c>
      <c r="G53" s="57">
        <f>(F53)-L53</f>
        <v/>
      </c>
      <c r="H53" s="57">
        <f>F53*0.15</f>
        <v/>
      </c>
      <c r="J53" s="1" t="n"/>
      <c r="K53" s="1" t="n"/>
      <c r="L53" s="29" t="n">
        <v>124</v>
      </c>
      <c r="M53" s="29">
        <f>L53-H53</f>
        <v/>
      </c>
      <c r="N53" s="0">
        <f>C53/20</f>
        <v/>
      </c>
      <c r="O53" s="28">
        <f>(H53+M53)/F53</f>
        <v/>
      </c>
      <c r="P53" s="1" t="n"/>
    </row>
    <row customHeight="1" ht="15.6" r="54" s="59">
      <c r="A54" s="57" t="inlineStr">
        <is>
          <t>耿大叔擂椒盖码饭</t>
        </is>
      </c>
      <c r="B54" s="57" t="n">
        <v>1462.62</v>
      </c>
      <c r="C54" s="57" t="n">
        <v>64</v>
      </c>
      <c r="D54" s="57" t="n">
        <v>61</v>
      </c>
      <c r="E54" s="57" t="n">
        <v>9.140000000000001</v>
      </c>
      <c r="F54" s="57">
        <f>B54</f>
        <v/>
      </c>
      <c r="G54" s="57">
        <f>(F54-I54)-L54</f>
        <v/>
      </c>
      <c r="H54" s="57">
        <f>F54*0.15</f>
        <v/>
      </c>
      <c r="I54" s="1" t="n"/>
      <c r="J54" s="1" t="n"/>
      <c r="K54" s="1" t="inlineStr">
        <is>
          <t>已结算</t>
        </is>
      </c>
      <c r="L54" s="29" t="n">
        <v>345.14</v>
      </c>
      <c r="M54" s="29">
        <f>L54-H54</f>
        <v/>
      </c>
      <c r="N54" s="0">
        <f>C54/20</f>
        <v/>
      </c>
      <c r="O54" s="28">
        <f>(H54+M54)/F54</f>
        <v/>
      </c>
      <c r="P54" s="1" t="n"/>
    </row>
    <row customHeight="1" ht="15.6" r="55" s="59">
      <c r="A55" s="57" t="inlineStr">
        <is>
          <t>笋爷高汤嗦螺粉</t>
        </is>
      </c>
      <c r="B55" s="57" t="n">
        <v>356.24</v>
      </c>
      <c r="C55" s="57" t="n">
        <v>30</v>
      </c>
      <c r="D55" s="57" t="n">
        <v>20</v>
      </c>
      <c r="E55" s="57" t="n">
        <v>2.29</v>
      </c>
      <c r="F55" s="57">
        <f>B55</f>
        <v/>
      </c>
      <c r="G55" s="57">
        <f>(F55-I55)-L55</f>
        <v/>
      </c>
      <c r="H55" s="57">
        <f>F55*0.15</f>
        <v/>
      </c>
      <c r="J55" s="1" t="n"/>
      <c r="K55" s="1" t="inlineStr">
        <is>
          <t>已结算</t>
        </is>
      </c>
      <c r="L55" s="29" t="n">
        <v>84.23999999999999</v>
      </c>
      <c r="M55" s="29">
        <f>L55-H55</f>
        <v/>
      </c>
      <c r="N55" s="0">
        <f>C55/20</f>
        <v/>
      </c>
      <c r="O55" s="28">
        <f>(H55+M55)/F55</f>
        <v/>
      </c>
      <c r="P55" s="1" t="n"/>
    </row>
    <row customHeight="1" ht="15.6" r="56" s="59">
      <c r="A56" s="57" t="inlineStr">
        <is>
          <t>凉皮西施</t>
        </is>
      </c>
      <c r="B56" s="57" t="n">
        <v>1142.6</v>
      </c>
      <c r="C56" s="57" t="n">
        <v>100</v>
      </c>
      <c r="D56" s="57" t="n">
        <v>98</v>
      </c>
      <c r="E56" s="57" t="n">
        <v>7.42</v>
      </c>
      <c r="F56" s="57">
        <f>B56</f>
        <v/>
      </c>
      <c r="G56" s="57">
        <f>F56*0.75</f>
        <v/>
      </c>
      <c r="H56" s="57">
        <f>F56*0.15</f>
        <v/>
      </c>
      <c r="I56" s="6" t="n"/>
      <c r="J56" s="6" t="n"/>
      <c r="K56" s="3" t="n"/>
      <c r="L56" s="3">
        <f>F56*0.25</f>
        <v/>
      </c>
      <c r="M56" s="3">
        <f>L56-H56</f>
        <v/>
      </c>
      <c r="N56" s="0">
        <f>C56/20</f>
        <v/>
      </c>
      <c r="O56" s="28">
        <f>(H56+M56)/F56</f>
        <v/>
      </c>
      <c r="P56" s="1" t="n"/>
    </row>
    <row customHeight="1" ht="15.6" r="57" s="59">
      <c r="A57" s="17" t="inlineStr">
        <is>
          <t>探烤排骨（南村店）</t>
        </is>
      </c>
      <c r="B57" s="15" t="n">
        <v>2501.82</v>
      </c>
      <c r="C57" s="15" t="n">
        <v>65</v>
      </c>
      <c r="D57" s="15" t="n">
        <v>64</v>
      </c>
      <c r="E57" s="15" t="n">
        <v>15.32</v>
      </c>
      <c r="F57" s="16">
        <f>B57</f>
        <v/>
      </c>
      <c r="G57" s="15">
        <f>(F57)*0.8</f>
        <v/>
      </c>
      <c r="H57" s="57">
        <f>F57*0.15</f>
        <v/>
      </c>
      <c r="I57" s="6" t="n">
        <v>41.8</v>
      </c>
      <c r="J57" s="6" t="n"/>
      <c r="K57" s="3" t="inlineStr">
        <is>
          <t>已结算</t>
        </is>
      </c>
      <c r="L57" s="29" t="n">
        <v>556.4</v>
      </c>
      <c r="M57" s="29">
        <f>L57-H57</f>
        <v/>
      </c>
      <c r="N57" s="0">
        <f>C57/20</f>
        <v/>
      </c>
      <c r="O57" s="28">
        <f>(H57+M57)/F57</f>
        <v/>
      </c>
      <c r="P57" s="1" t="n"/>
    </row>
    <row customHeight="1" ht="15.6" r="58" s="59">
      <c r="A58" s="17" t="inlineStr">
        <is>
          <t>山姆星选芝士牛肉卷</t>
        </is>
      </c>
      <c r="B58" s="15" t="n">
        <v>10143.04</v>
      </c>
      <c r="C58" s="15" t="n">
        <v>311</v>
      </c>
      <c r="D58" s="15" t="n">
        <v>298</v>
      </c>
      <c r="E58" s="15" t="n">
        <v>61.98</v>
      </c>
      <c r="F58" s="16">
        <f>B58</f>
        <v/>
      </c>
      <c r="G58" s="15">
        <f>(F58)*0.815</f>
        <v/>
      </c>
      <c r="H58" s="57">
        <f>F58*0.15</f>
        <v/>
      </c>
      <c r="I58" s="6" t="n"/>
      <c r="J58" s="6" t="n"/>
      <c r="K58" s="3" t="inlineStr">
        <is>
          <t>已结算</t>
        </is>
      </c>
      <c r="L58" s="3">
        <f>F58*0.185</f>
        <v/>
      </c>
      <c r="M58" s="3">
        <f>L58-H58</f>
        <v/>
      </c>
      <c r="N58" s="3">
        <f>C58/20</f>
        <v/>
      </c>
      <c r="O58" s="28">
        <f>(H58+M58)/F58</f>
        <v/>
      </c>
      <c r="P58" s="1" t="n"/>
    </row>
    <row customHeight="1" ht="15.6" r="59" s="59">
      <c r="A59" s="17" t="inlineStr">
        <is>
          <t>泰想你-咖喱饭</t>
        </is>
      </c>
      <c r="B59" s="15" t="n">
        <v>1164</v>
      </c>
      <c r="C59" s="15" t="n">
        <v>44.5</v>
      </c>
      <c r="D59" s="15" t="n">
        <v>41</v>
      </c>
      <c r="E59" s="15" t="n">
        <v>7.1</v>
      </c>
      <c r="F59" s="16">
        <f>B59</f>
        <v/>
      </c>
      <c r="G59" s="15">
        <f>(F59)*0.82</f>
        <v/>
      </c>
      <c r="H59" s="57">
        <f>F59*0.15</f>
        <v/>
      </c>
      <c r="I59" s="6" t="n"/>
      <c r="J59" s="6" t="n"/>
      <c r="K59" s="3" t="inlineStr">
        <is>
          <t>已结算</t>
        </is>
      </c>
      <c r="L59" s="3">
        <f>F59*0.18</f>
        <v/>
      </c>
      <c r="M59" s="3">
        <f>L59-H59</f>
        <v/>
      </c>
      <c r="N59" s="3">
        <f>C59/20</f>
        <v/>
      </c>
      <c r="O59" s="28">
        <f>(H59+M59)/F59</f>
        <v/>
      </c>
      <c r="P59" s="1" t="n"/>
    </row>
    <row customHeight="1" ht="15.6" r="60" s="59">
      <c r="A60" s="17" t="inlineStr">
        <is>
          <t>旋风鸡·手撕鸡专门店</t>
        </is>
      </c>
      <c r="B60" s="15" t="n">
        <v>2110.3</v>
      </c>
      <c r="C60" s="15" t="n">
        <v>117</v>
      </c>
      <c r="D60" s="15" t="n">
        <v>114</v>
      </c>
      <c r="E60" s="15" t="n">
        <v>13.45</v>
      </c>
      <c r="F60" s="16">
        <f>B60</f>
        <v/>
      </c>
      <c r="G60" s="15">
        <f>(F60)*0.82</f>
        <v/>
      </c>
      <c r="H60" s="57">
        <f>F60*0.15</f>
        <v/>
      </c>
      <c r="I60" s="6" t="n"/>
      <c r="J60" s="6" t="n"/>
      <c r="K60" s="3" t="inlineStr">
        <is>
          <t>已结算</t>
        </is>
      </c>
      <c r="L60" s="3">
        <f>F60*0.18</f>
        <v/>
      </c>
      <c r="M60" s="3">
        <f>L60-H60</f>
        <v/>
      </c>
      <c r="N60" s="3">
        <f>C60/20</f>
        <v/>
      </c>
      <c r="O60" s="28">
        <f>(H60+M60)/F60</f>
        <v/>
      </c>
      <c r="P60" s="1" t="n"/>
    </row>
    <row customHeight="1" ht="15.6" r="61" s="59">
      <c r="A61" s="27" t="n"/>
      <c r="B61" s="27" t="n"/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62" t="n"/>
      <c r="P61" s="1" t="n"/>
    </row>
    <row customHeight="1" ht="15.6" r="62" s="59">
      <c r="A62" s="25" t="inlineStr">
        <is>
          <t>饮料分区</t>
        </is>
      </c>
      <c r="B62" s="8" t="n"/>
      <c r="C62" s="8" t="n"/>
      <c r="D62" s="8" t="n"/>
      <c r="E62" s="8" t="n"/>
      <c r="F62" s="8" t="n"/>
      <c r="G62" s="8" t="n"/>
      <c r="H62" s="8" t="n"/>
      <c r="I62" s="6" t="n"/>
      <c r="J62" s="6" t="n"/>
      <c r="K62" s="3" t="n"/>
      <c r="L62" s="3" t="n"/>
      <c r="M62" s="3" t="n"/>
      <c r="N62" s="3" t="n"/>
      <c r="O62" s="60" t="n"/>
      <c r="P62" s="1" t="n"/>
    </row>
    <row customHeight="1" ht="15.6" r="63" s="59">
      <c r="A63" s="6" t="inlineStr">
        <is>
          <t>芝士王茶•轻食健康减脂餐&amp;饮品</t>
        </is>
      </c>
      <c r="B63" s="6" t="n">
        <v>2764.6</v>
      </c>
      <c r="C63" s="6" t="n">
        <v>128</v>
      </c>
      <c r="D63" s="6" t="n">
        <v>115</v>
      </c>
      <c r="E63" s="6" t="n">
        <v>17.37</v>
      </c>
      <c r="F63" s="14">
        <f>B63</f>
        <v/>
      </c>
      <c r="G63" s="6">
        <f>(F63)*0.85</f>
        <v/>
      </c>
      <c r="H63" s="6">
        <f>F63*0.15</f>
        <v/>
      </c>
      <c r="I63" s="3" t="n">
        <v>40</v>
      </c>
      <c r="J63" s="3" t="n"/>
      <c r="K63" s="3" t="n"/>
      <c r="L63" s="3" t="n"/>
      <c r="M63" s="3" t="n"/>
      <c r="N63" s="3">
        <f>(C63)/20</f>
        <v/>
      </c>
      <c r="O63" s="60">
        <f>H63/F63</f>
        <v/>
      </c>
      <c r="P63" s="1" t="n"/>
    </row>
    <row customHeight="1" ht="15.6" r="64" s="59">
      <c r="A64" s="23" t="inlineStr">
        <is>
          <t>沪上阿姨</t>
        </is>
      </c>
      <c r="B64" s="23" t="n">
        <v>1599.4</v>
      </c>
      <c r="C64" s="23" t="n">
        <v>84</v>
      </c>
      <c r="D64" s="23" t="n">
        <v>77</v>
      </c>
      <c r="E64" s="23" t="n">
        <v>10.06</v>
      </c>
      <c r="F64" s="24">
        <f>B64</f>
        <v/>
      </c>
      <c r="G64" s="23">
        <f>(F64)*0.825</f>
        <v/>
      </c>
      <c r="H64" s="15">
        <f>F64*0.15</f>
        <v/>
      </c>
      <c r="I64" s="21" t="n">
        <v>24</v>
      </c>
      <c r="J64" s="21" t="n"/>
      <c r="K64" s="21" t="n"/>
      <c r="L64" s="22" t="n"/>
      <c r="M64" s="21" t="n"/>
      <c r="N64" s="21">
        <f>(C64)/20</f>
        <v/>
      </c>
      <c r="O64" s="63">
        <f>(H64+M64)/F64</f>
        <v/>
      </c>
      <c r="P64" s="1" t="n"/>
    </row>
    <row customHeight="1" ht="15.6" r="65" s="59">
      <c r="A65" s="15" t="inlineStr">
        <is>
          <t>茗日见</t>
        </is>
      </c>
      <c r="B65" s="15" t="n">
        <v>287.1</v>
      </c>
      <c r="C65" s="15" t="n">
        <v>20</v>
      </c>
      <c r="D65" s="15" t="n">
        <v>18</v>
      </c>
      <c r="E65" s="15" t="n">
        <v>1.82</v>
      </c>
      <c r="F65" s="16">
        <f>B65</f>
        <v/>
      </c>
      <c r="G65" s="15">
        <f>(F65)-L65</f>
        <v/>
      </c>
      <c r="H65" s="15">
        <f>F65*0.15</f>
        <v/>
      </c>
      <c r="I65" s="3" t="n"/>
      <c r="J65" s="3" t="n"/>
      <c r="K65" s="3" t="n"/>
      <c r="L65" s="18" t="n">
        <v>79.09999999999999</v>
      </c>
      <c r="M65" s="18">
        <f>L65-H65</f>
        <v/>
      </c>
      <c r="N65" s="3">
        <f>(C65)/20</f>
        <v/>
      </c>
      <c r="O65" s="60">
        <f>(H65+M65)/F65</f>
        <v/>
      </c>
      <c r="P65" s="1" t="n"/>
    </row>
    <row customHeight="1" ht="15.6" r="66" s="59">
      <c r="A66" s="15" t="inlineStr">
        <is>
          <t>益禾堂T1~5</t>
        </is>
      </c>
      <c r="B66" s="15" t="n">
        <v>429</v>
      </c>
      <c r="C66" s="15" t="n">
        <v>39</v>
      </c>
      <c r="D66" s="15" t="n">
        <v>38</v>
      </c>
      <c r="E66" s="15" t="n">
        <v>2.98</v>
      </c>
      <c r="F66" s="19" t="n"/>
      <c r="G66" s="15" t="inlineStr">
        <is>
          <t xml:space="preserve"> </t>
        </is>
      </c>
      <c r="H66" s="15" t="n"/>
      <c r="I66" s="3" t="n"/>
      <c r="J66" s="3" t="n"/>
      <c r="K66" s="3" t="n"/>
      <c r="L66" s="18" t="n"/>
      <c r="M66" s="18" t="n"/>
      <c r="N66" s="3" t="n"/>
      <c r="O66" s="60" t="n"/>
      <c r="P66" s="1" t="n"/>
    </row>
    <row customHeight="1" ht="15.6" r="67" s="59">
      <c r="A67" s="15" t="inlineStr">
        <is>
          <t>益禾堂T10~12</t>
        </is>
      </c>
      <c r="B67" s="15" t="n">
        <v>600</v>
      </c>
      <c r="C67" s="15" t="n">
        <v>48</v>
      </c>
      <c r="D67" s="15" t="n">
        <v>46</v>
      </c>
      <c r="E67" s="15" t="n">
        <v>4.08</v>
      </c>
      <c r="F67" s="16">
        <f>B67+B66</f>
        <v/>
      </c>
      <c r="G67" s="15">
        <f>F67-L67</f>
        <v/>
      </c>
      <c r="H67" s="15">
        <f>F67*0.15</f>
        <v/>
      </c>
      <c r="I67" s="3" t="n"/>
      <c r="J67" s="3" t="n"/>
      <c r="K67" s="3" t="n"/>
      <c r="L67" s="18">
        <f>F67*0.225</f>
        <v/>
      </c>
      <c r="M67" s="18">
        <f>L67-H67</f>
        <v/>
      </c>
      <c r="N67" s="3">
        <f>(C66+C67)/20</f>
        <v/>
      </c>
      <c r="O67" s="60">
        <f>(H67+M67)/F67</f>
        <v/>
      </c>
      <c r="P67" s="1" t="n"/>
    </row>
    <row customHeight="1" ht="15.6" r="68" s="59">
      <c r="A68" s="15" t="inlineStr">
        <is>
          <t>书亦烧仙草</t>
        </is>
      </c>
      <c r="B68" s="15" t="n">
        <v>1170</v>
      </c>
      <c r="C68" s="15" t="n">
        <v>82</v>
      </c>
      <c r="D68" s="15" t="n">
        <v>78</v>
      </c>
      <c r="E68" s="15" t="n">
        <v>7.47</v>
      </c>
      <c r="F68" s="16">
        <f>B68</f>
        <v/>
      </c>
      <c r="G68" s="15">
        <f>(F68-L68)</f>
        <v/>
      </c>
      <c r="H68" s="15">
        <f>F68*0.15</f>
        <v/>
      </c>
      <c r="I68" s="3" t="n"/>
      <c r="J68" s="3" t="n"/>
      <c r="K68" s="3" t="n"/>
      <c r="L68" s="18">
        <f>F68*0.2</f>
        <v/>
      </c>
      <c r="M68" s="18">
        <f>L68-H68</f>
        <v/>
      </c>
      <c r="N68" s="3">
        <f>(C68)/20</f>
        <v/>
      </c>
      <c r="O68" s="60">
        <f>(H68+M68)/F68</f>
        <v/>
      </c>
      <c r="P68" s="1" t="n"/>
    </row>
    <row customHeight="1" ht="15.6" r="69" s="59">
      <c r="A69" s="15" t="inlineStr">
        <is>
          <t>Nanalam咖啡茶饮店</t>
        </is>
      </c>
      <c r="B69" s="15" t="n">
        <v>506</v>
      </c>
      <c r="C69" s="15" t="n">
        <v>23</v>
      </c>
      <c r="D69" s="15" t="n">
        <v>21</v>
      </c>
      <c r="E69" s="15" t="n">
        <v>3.14</v>
      </c>
      <c r="F69" s="16">
        <f>B69</f>
        <v/>
      </c>
      <c r="G69" s="15">
        <f>(F69)-L69</f>
        <v/>
      </c>
      <c r="H69" s="15">
        <f>F69*0.15</f>
        <v/>
      </c>
      <c r="I69" s="3" t="n"/>
      <c r="J69" s="3" t="n"/>
      <c r="K69" s="3" t="n"/>
      <c r="L69" s="18" t="n">
        <v>104.7</v>
      </c>
      <c r="M69" s="18">
        <f>L69-H69</f>
        <v/>
      </c>
      <c r="N69" s="3">
        <f>(C69)/20</f>
        <v/>
      </c>
      <c r="O69" s="60">
        <f>(H69+M69)/F69</f>
        <v/>
      </c>
      <c r="P69" s="1" t="n"/>
    </row>
    <row customHeight="1" ht="15.6" r="70" s="59">
      <c r="A70" s="6" t="inlineStr">
        <is>
          <t>润心牛奶甜品</t>
        </is>
      </c>
      <c r="B70" s="1" t="n">
        <v>2140</v>
      </c>
      <c r="C70" s="1" t="n">
        <v>198</v>
      </c>
      <c r="D70" s="1" t="n">
        <v>126</v>
      </c>
      <c r="E70" s="1" t="n">
        <v>14.52</v>
      </c>
      <c r="F70" s="14">
        <f>B70</f>
        <v/>
      </c>
      <c r="G70" s="6">
        <f>(F70)*0.85</f>
        <v/>
      </c>
      <c r="H70" s="6">
        <f>F70*0.15</f>
        <v/>
      </c>
      <c r="I70" s="3" t="n">
        <v>15.8</v>
      </c>
      <c r="J70" s="3" t="n"/>
      <c r="K70" s="3" t="n"/>
      <c r="L70" s="3" t="n"/>
      <c r="M70" s="3" t="n"/>
      <c r="N70" s="3">
        <f>(C70)/20</f>
        <v/>
      </c>
      <c r="O70" s="60">
        <f>H70/F70</f>
        <v/>
      </c>
      <c r="P70" s="1" t="n"/>
    </row>
    <row customHeight="1" ht="15.6" r="71" s="59">
      <c r="A71" s="2" t="n"/>
      <c r="B71" s="2" t="n"/>
      <c r="C71" s="1" t="n"/>
      <c r="D71" s="1" t="n"/>
      <c r="E71" s="1" t="n"/>
      <c r="F71" s="1" t="n"/>
      <c r="G71" s="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customHeight="1" ht="24.95" r="72" s="59">
      <c r="A72" s="3" t="n"/>
      <c r="B72" s="12">
        <f>SUM(B2:B70)</f>
        <v/>
      </c>
      <c r="C72" s="12">
        <f>SUM(C2:C70)</f>
        <v/>
      </c>
      <c r="D72" s="12">
        <f>SUM(D2:D70)</f>
        <v/>
      </c>
      <c r="E72" s="3" t="n"/>
      <c r="F72" s="3" t="n"/>
      <c r="G72" s="12">
        <f>SUM(G4:G70)</f>
        <v/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1" t="n"/>
    </row>
    <row customHeight="1" ht="15.6" r="73" s="59">
      <c r="A73" s="3" t="n"/>
      <c r="B73" s="3" t="n"/>
      <c r="C73" s="6" t="n"/>
      <c r="D73" s="3" t="n"/>
      <c r="E73" s="3" t="n"/>
      <c r="F73" s="3" t="n"/>
      <c r="G73" s="3" t="inlineStr">
        <is>
          <t xml:space="preserve">     </t>
        </is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1" t="n"/>
    </row>
    <row customHeight="1" ht="15.6" r="74" s="5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1" t="n"/>
    </row>
    <row customHeight="1" ht="15.6" r="75" s="5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1" t="n"/>
    </row>
    <row customHeight="1" ht="15.6" r="76" s="5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1" t="n"/>
    </row>
    <row customHeight="1" ht="15.6" r="77" s="59">
      <c r="A77" s="9" t="inlineStr">
        <is>
          <t>费用支出明细</t>
        </is>
      </c>
      <c r="B77" s="6" t="n"/>
      <c r="C77" s="9" t="inlineStr">
        <is>
          <t>收入明细</t>
        </is>
      </c>
      <c r="D77" s="6" t="n"/>
      <c r="E77" s="6" t="n"/>
      <c r="F77" s="6" t="n"/>
      <c r="G77" s="6" t="n"/>
      <c r="H77" s="3" t="n"/>
      <c r="I77" s="3" t="n"/>
      <c r="J77" s="3" t="n"/>
      <c r="K77" s="3" t="n"/>
      <c r="L77" s="3" t="n"/>
      <c r="M77" s="3" t="n"/>
      <c r="N77" s="3" t="n"/>
      <c r="O77" s="3" t="n"/>
      <c r="P77" s="1" t="n"/>
    </row>
    <row customHeight="1" ht="15.6" r="78" s="59">
      <c r="A78" s="7" t="inlineStr">
        <is>
          <t>老哥车费</t>
        </is>
      </c>
      <c r="B78" s="6" t="n">
        <v>2100</v>
      </c>
      <c r="C78" s="7" t="inlineStr">
        <is>
          <t>运费</t>
        </is>
      </c>
      <c r="D78" s="6">
        <f>SUM(C2:C70)</f>
        <v/>
      </c>
      <c r="E78" s="6" t="n"/>
      <c r="F78" s="7" t="inlineStr">
        <is>
          <t>运费结余</t>
        </is>
      </c>
      <c r="G78" s="6" t="n"/>
      <c r="H78" s="3" t="n"/>
      <c r="I78" s="3" t="n"/>
      <c r="J78" s="3" t="n"/>
      <c r="K78" s="3" t="n"/>
      <c r="L78" s="3" t="n"/>
      <c r="M78" s="3" t="n"/>
      <c r="N78" s="3" t="n"/>
      <c r="O78" s="3" t="n"/>
      <c r="P78" s="1" t="n"/>
    </row>
    <row customHeight="1" ht="15.6" r="79" s="59">
      <c r="A79" s="7" t="inlineStr">
        <is>
          <t>换车车费</t>
        </is>
      </c>
      <c r="B79" s="5" t="n">
        <v>0</v>
      </c>
      <c r="C79" s="7" t="inlineStr">
        <is>
          <t>毛利</t>
        </is>
      </c>
      <c r="D79" s="6">
        <f>SUM(H3:H70)</f>
        <v/>
      </c>
      <c r="E79" s="6" t="n"/>
      <c r="F79" s="3" t="inlineStr">
        <is>
          <t>阿叔</t>
        </is>
      </c>
      <c r="G79" s="3" t="n">
        <v>133</v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1" t="n"/>
    </row>
    <row customHeight="1" ht="15.6" r="80" s="59">
      <c r="A80" s="7" t="inlineStr">
        <is>
          <t>车手薪水</t>
        </is>
      </c>
      <c r="B80" s="6" t="n">
        <v>1575</v>
      </c>
      <c r="C80" s="3" t="n"/>
      <c r="D80" s="3" t="n"/>
      <c r="E80" s="6" t="n"/>
      <c r="F80" s="1" t="inlineStr">
        <is>
          <t>居肉町</t>
        </is>
      </c>
      <c r="G80" s="2" t="n">
        <v>79</v>
      </c>
      <c r="H80" s="1" t="n"/>
      <c r="I80" s="3" t="n"/>
      <c r="J80" s="3" t="n"/>
      <c r="K80" s="3" t="n"/>
      <c r="L80" s="3" t="n"/>
      <c r="M80" s="3" t="n"/>
      <c r="N80" s="3" t="n"/>
      <c r="O80" s="3" t="n"/>
      <c r="P80" s="1" t="n"/>
    </row>
    <row customHeight="1" ht="15.6" r="81" s="59">
      <c r="A81" s="7" t="inlineStr">
        <is>
          <t>守餐薪水</t>
        </is>
      </c>
      <c r="B81" s="6" t="n">
        <v>525</v>
      </c>
      <c r="C81" s="11" t="inlineStr">
        <is>
          <t>主食订单数</t>
        </is>
      </c>
      <c r="D81" s="11">
        <f>SUM(D2:D63)</f>
        <v/>
      </c>
      <c r="E81" s="6" t="n"/>
      <c r="F81" s="58" t="inlineStr">
        <is>
          <t>丰顺捆粄</t>
        </is>
      </c>
      <c r="G81" s="58" t="n">
        <v>31</v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1" t="n"/>
    </row>
    <row customHeight="1" ht="15.6" r="82" s="59">
      <c r="A82" s="7" t="inlineStr">
        <is>
          <t>麦当劳工作餐</t>
        </is>
      </c>
      <c r="B82" s="5" t="n">
        <v>0</v>
      </c>
      <c r="C82" s="8" t="inlineStr">
        <is>
          <t>饮料杯数</t>
        </is>
      </c>
      <c r="D82" s="8">
        <f>SUM(C64:C69)</f>
        <v/>
      </c>
      <c r="E82" s="6" t="n"/>
      <c r="F82" s="10" t="inlineStr">
        <is>
          <t>自定义费</t>
        </is>
      </c>
      <c r="G82" s="10" t="n">
        <v>1577</v>
      </c>
      <c r="H82" s="3">
        <f>G82-G80-G81-G79</f>
        <v/>
      </c>
      <c r="I82" s="3" t="n"/>
      <c r="J82" s="3" t="n"/>
      <c r="K82" s="3" t="n"/>
      <c r="L82" s="3" t="n"/>
      <c r="M82" s="3" t="n"/>
      <c r="N82" s="3" t="n"/>
      <c r="O82" s="3" t="n"/>
      <c r="P82" s="1" t="n"/>
    </row>
    <row customHeight="1" ht="15.6" r="83" s="59">
      <c r="A83" s="7" t="inlineStr">
        <is>
          <t>工作餐</t>
        </is>
      </c>
      <c r="B83" s="6" t="n"/>
      <c r="C83" s="8" t="inlineStr">
        <is>
          <t>运费结余</t>
        </is>
      </c>
      <c r="D83" s="8">
        <f>SUM(C65:C70)</f>
        <v/>
      </c>
      <c r="E83" s="6" t="n"/>
      <c r="F83" s="6" t="n"/>
      <c r="G83" s="6" t="n"/>
      <c r="H83" s="1" t="n"/>
      <c r="I83" s="3" t="n"/>
      <c r="J83" s="3" t="n"/>
      <c r="K83" s="3" t="n"/>
      <c r="L83" s="3" t="n"/>
      <c r="M83" s="3" t="n"/>
      <c r="N83" s="3" t="n"/>
      <c r="O83" s="3" t="n"/>
      <c r="P83" s="1" t="n"/>
    </row>
    <row customHeight="1" ht="15.6" r="84" s="59">
      <c r="A84" s="9" t="inlineStr">
        <is>
          <t>后勤费用明细</t>
        </is>
      </c>
      <c r="B84" s="3" t="n"/>
      <c r="C84" s="8" t="inlineStr">
        <is>
          <t>0.5补助额</t>
        </is>
      </c>
      <c r="D84" s="8">
        <f>D81*0.5</f>
        <v/>
      </c>
      <c r="E84" s="6" t="n"/>
      <c r="F84" s="10" t="inlineStr">
        <is>
          <t>差额结余</t>
        </is>
      </c>
      <c r="G84" s="10">
        <f>SUM(M11:M70)</f>
        <v/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1" t="n"/>
    </row>
    <row customHeight="1" ht="15.6" r="85" s="59">
      <c r="A85" s="7" t="inlineStr">
        <is>
          <t>手续费</t>
        </is>
      </c>
      <c r="B85" s="6">
        <f>SUM(E2:E75)</f>
        <v/>
      </c>
      <c r="C85" s="6" t="n"/>
      <c r="D85" s="6" t="n"/>
      <c r="E85" s="6" t="n"/>
      <c r="F85" s="6" t="n"/>
      <c r="G85" s="6" t="n"/>
      <c r="H85" s="3" t="n"/>
      <c r="I85" s="3" t="n"/>
      <c r="J85" s="3" t="n"/>
      <c r="K85" s="3" t="n"/>
      <c r="L85" s="3" t="n"/>
      <c r="M85" s="3" t="n"/>
      <c r="N85" s="3" t="n"/>
      <c r="O85" s="3" t="n"/>
      <c r="P85" s="1" t="n"/>
    </row>
    <row customHeight="1" ht="15.6" r="86" s="59">
      <c r="A86" s="7" t="inlineStr">
        <is>
          <t>餐补</t>
        </is>
      </c>
      <c r="B86" s="6">
        <f>D84</f>
        <v/>
      </c>
      <c r="C86" s="6" t="n"/>
      <c r="D86" s="6" t="n"/>
      <c r="E86" s="6" t="n"/>
      <c r="F86" s="6" t="n"/>
      <c r="G86" s="6" t="n"/>
      <c r="H86" s="3" t="n"/>
      <c r="I86" s="3" t="n"/>
      <c r="J86" s="3" t="n"/>
      <c r="K86" s="3" t="n"/>
      <c r="L86" s="3" t="n"/>
      <c r="M86" s="3" t="n"/>
      <c r="N86" s="3" t="n"/>
      <c r="O86" s="3" t="n"/>
      <c r="P86" s="1" t="n"/>
    </row>
    <row customHeight="1" ht="15.6" r="87" s="59">
      <c r="A87" s="7" t="inlineStr">
        <is>
          <t>薪水</t>
        </is>
      </c>
      <c r="B87" s="6">
        <f>D81+D82</f>
        <v/>
      </c>
      <c r="C87" s="6" t="n"/>
      <c r="D87" s="6" t="n"/>
      <c r="E87" s="6" t="n"/>
      <c r="F87" s="6" t="n"/>
      <c r="G87" s="6" t="n"/>
      <c r="H87" s="3" t="n"/>
      <c r="I87" s="3" t="n"/>
      <c r="J87" s="3" t="n"/>
      <c r="K87" s="3" t="n"/>
      <c r="L87" s="3" t="n"/>
      <c r="M87" s="3" t="n"/>
      <c r="N87" s="3" t="n"/>
      <c r="O87" s="3" t="n"/>
      <c r="P87" s="1" t="n"/>
    </row>
    <row customHeight="1" ht="15.6" r="88" s="59">
      <c r="A88" s="7" t="inlineStr">
        <is>
          <t>退款</t>
        </is>
      </c>
      <c r="B88" s="5">
        <f>SUM(I3:I75)</f>
        <v/>
      </c>
      <c r="C88" s="6" t="n"/>
      <c r="D88" s="6" t="n"/>
      <c r="E88" s="6" t="n"/>
      <c r="F88" s="6" t="n"/>
      <c r="G88" s="6" t="n"/>
      <c r="H88" s="3" t="n"/>
      <c r="I88" s="3" t="n"/>
      <c r="J88" s="3" t="n"/>
      <c r="K88" s="3" t="n"/>
      <c r="L88" s="3" t="n"/>
      <c r="M88" s="3" t="n"/>
      <c r="N88" s="3" t="n"/>
      <c r="O88" s="3" t="n"/>
      <c r="P88" s="1" t="n"/>
    </row>
    <row customHeight="1" ht="15.6" r="89" s="59">
      <c r="A89" s="7" t="inlineStr">
        <is>
          <t>其他费用(优惠券支出)</t>
        </is>
      </c>
      <c r="B89" s="6" t="n"/>
      <c r="C89" s="6" t="n"/>
      <c r="D89" s="6" t="n"/>
      <c r="E89" s="6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1" t="n"/>
    </row>
    <row customHeight="1" ht="15.6" r="90" s="59">
      <c r="A90" s="3" t="n"/>
      <c r="B90" s="6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1" t="n"/>
    </row>
    <row customHeight="1" ht="15.6" r="91" s="59">
      <c r="A91" s="5" t="inlineStr">
        <is>
          <t>总计</t>
        </is>
      </c>
      <c r="B91" s="4">
        <f>SUM(B78:B90)</f>
        <v/>
      </c>
      <c r="C91" s="4" t="n"/>
      <c r="D91" s="4">
        <f>SUM(D78:D79)</f>
        <v/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1" t="n"/>
    </row>
    <row customHeight="1" ht="15.6" r="92" s="59">
      <c r="A92" s="5" t="inlineStr">
        <is>
          <t>结余</t>
        </is>
      </c>
      <c r="B92" s="4" t="n"/>
      <c r="C92" s="4" t="n"/>
      <c r="D92" s="4">
        <f>D91-B91</f>
        <v/>
      </c>
      <c r="E92" s="3" t="n"/>
      <c r="F92" s="1" t="n"/>
      <c r="G92" s="2" t="n"/>
      <c r="H92" s="3" t="n"/>
      <c r="I92" s="3" t="n"/>
      <c r="J92" s="3" t="n"/>
      <c r="K92" s="3" t="n"/>
      <c r="L92" s="3" t="n"/>
      <c r="M92" s="3" t="n"/>
      <c r="N92" s="3" t="n"/>
      <c r="O92" s="3" t="n"/>
      <c r="P92" s="1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92"/>
  <sheetViews>
    <sheetView tabSelected="1" workbookViewId="0">
      <selection activeCell="A1" sqref="A1"/>
    </sheetView>
  </sheetViews>
  <sheetFormatPr baseColWidth="8" defaultRowHeight="14.25"/>
  <cols>
    <col customWidth="1" max="1" min="1" style="59" width="30.625"/>
    <col customWidth="1" max="2" min="2" style="59" width="14"/>
    <col customWidth="1" max="3" min="3" style="59" width="10.125"/>
    <col customWidth="1" max="7" min="7" style="59" width="12.75"/>
  </cols>
  <sheetData>
    <row customHeight="1" ht="15.6" r="1" s="59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  <c r="P1" s="1" t="n"/>
    </row>
    <row customHeight="1" ht="15.6" r="2" s="59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  <c r="P2" s="1" t="n"/>
    </row>
    <row customHeight="1" ht="15.6" r="3" s="59">
      <c r="A3" s="6" t="inlineStr">
        <is>
          <t>麦当劳宅配</t>
        </is>
      </c>
      <c r="B3" s="6" t="n">
        <v>8079.7</v>
      </c>
      <c r="C3" s="6" t="n">
        <v>390</v>
      </c>
      <c r="D3" s="6" t="n">
        <v>315</v>
      </c>
      <c r="E3" s="6" t="n">
        <v>51.11</v>
      </c>
      <c r="F3" s="47">
        <f>B3+B2</f>
        <v/>
      </c>
      <c r="G3" s="48" t="n">
        <v>0</v>
      </c>
      <c r="H3" s="47">
        <f>F3-G3</f>
        <v/>
      </c>
      <c r="I3" s="46" t="n">
        <v>51.5</v>
      </c>
      <c r="J3" s="46" t="n"/>
      <c r="K3" s="3" t="n"/>
      <c r="L3" s="3" t="n"/>
      <c r="M3" s="3" t="n"/>
      <c r="N3" s="3">
        <f>(D3)/20</f>
        <v/>
      </c>
      <c r="O3" s="60">
        <f>H3/F3</f>
        <v/>
      </c>
      <c r="P3" s="1" t="n"/>
    </row>
    <row customHeight="1" ht="15.6" r="4" s="59">
      <c r="A4" s="6" t="inlineStr">
        <is>
          <t>嘉记深井烧鹅（南村店）</t>
        </is>
      </c>
      <c r="B4" s="6" t="n">
        <v>1323.8</v>
      </c>
      <c r="C4" s="6" t="n">
        <v>74</v>
      </c>
      <c r="D4" s="6" t="n">
        <v>67</v>
      </c>
      <c r="E4" s="6" t="n">
        <v>8.67</v>
      </c>
      <c r="F4" s="14">
        <f>B4</f>
        <v/>
      </c>
      <c r="G4" s="6">
        <f>(F4)*0.85</f>
        <v/>
      </c>
      <c r="H4" s="6">
        <f>F4*0.15</f>
        <v/>
      </c>
      <c r="I4" s="6" t="n"/>
      <c r="J4" s="6" t="n"/>
      <c r="K4" s="3" t="n"/>
      <c r="L4" s="3" t="n"/>
      <c r="M4" s="3" t="n"/>
      <c r="N4" s="3">
        <f>(C4)/20</f>
        <v/>
      </c>
      <c r="O4" s="60">
        <f>H4/F4</f>
        <v/>
      </c>
      <c r="P4" s="1" t="n"/>
    </row>
    <row customHeight="1" ht="15.6" r="5" s="59">
      <c r="A5" s="6" t="inlineStr">
        <is>
          <t>爆正屋寿司店</t>
        </is>
      </c>
      <c r="B5" s="6" t="n">
        <v>1463</v>
      </c>
      <c r="C5" s="6" t="n">
        <v>41</v>
      </c>
      <c r="D5" s="6" t="n">
        <v>43</v>
      </c>
      <c r="E5" s="6" t="n">
        <v>9</v>
      </c>
      <c r="F5" s="14">
        <f>B5</f>
        <v/>
      </c>
      <c r="G5" s="6">
        <f>(F5)*0.85</f>
        <v/>
      </c>
      <c r="H5" s="6">
        <f>F5*0.15</f>
        <v/>
      </c>
      <c r="I5" s="3" t="n"/>
      <c r="J5" s="3" t="n"/>
      <c r="K5" s="3" t="n"/>
      <c r="L5" s="3" t="n"/>
      <c r="M5" s="3" t="n"/>
      <c r="N5" s="3">
        <f>(C5)/20</f>
        <v/>
      </c>
      <c r="O5" s="60">
        <f>H5/F5</f>
        <v/>
      </c>
      <c r="P5" s="1" t="n"/>
    </row>
    <row customHeight="1" ht="15.6" r="6" s="59">
      <c r="A6" s="6" t="inlineStr">
        <is>
          <t>阿福</t>
        </is>
      </c>
      <c r="B6" s="6" t="n"/>
      <c r="C6" s="6" t="n"/>
      <c r="D6" s="6" t="n"/>
      <c r="E6" s="6" t="n"/>
      <c r="F6" s="3" t="n"/>
      <c r="G6" s="6" t="inlineStr">
        <is>
          <t xml:space="preserve"> </t>
        </is>
      </c>
      <c r="H6" s="6" t="n"/>
      <c r="I6" s="3" t="n"/>
      <c r="J6" s="3" t="n"/>
      <c r="K6" s="6" t="n"/>
      <c r="L6" s="3" t="n"/>
      <c r="M6" s="3" t="n"/>
      <c r="N6" s="3" t="n"/>
      <c r="O6" s="60" t="n"/>
      <c r="P6" s="1" t="n"/>
    </row>
    <row customHeight="1" ht="15.6" r="7" s="59">
      <c r="A7" s="6" t="n"/>
      <c r="B7" s="6" t="n"/>
      <c r="C7" s="6" t="n"/>
      <c r="D7" s="6" t="n"/>
      <c r="E7" s="6" t="n"/>
      <c r="F7" s="14">
        <f>B7+B6</f>
        <v/>
      </c>
      <c r="G7" s="6">
        <f>(F7)*0.85</f>
        <v/>
      </c>
      <c r="H7" s="6">
        <f>F7*0.15</f>
        <v/>
      </c>
      <c r="I7" s="3" t="n"/>
      <c r="J7" s="3" t="n"/>
      <c r="K7" s="3" t="n"/>
      <c r="L7" s="3" t="n"/>
      <c r="M7" s="3" t="n"/>
      <c r="N7" s="3">
        <f>(C6+C7)/20</f>
        <v/>
      </c>
      <c r="O7" s="60">
        <f>H7/F7</f>
        <v/>
      </c>
      <c r="P7" s="1" t="n"/>
    </row>
    <row customHeight="1" ht="15.6" r="8" s="59">
      <c r="A8" s="6" t="inlineStr">
        <is>
          <t>长希韩味</t>
        </is>
      </c>
      <c r="B8" s="6" t="n">
        <v>653</v>
      </c>
      <c r="C8" s="6" t="n">
        <v>34</v>
      </c>
      <c r="D8" s="6" t="n">
        <v>29</v>
      </c>
      <c r="E8" s="6" t="n">
        <v>4.28</v>
      </c>
      <c r="F8" s="14">
        <f>B8</f>
        <v/>
      </c>
      <c r="G8" s="6">
        <f>(F8)*0.85</f>
        <v/>
      </c>
      <c r="H8" s="6">
        <f>F8*0.15</f>
        <v/>
      </c>
      <c r="I8" s="3" t="n"/>
      <c r="J8" s="3" t="n"/>
      <c r="K8" s="3" t="n"/>
      <c r="L8" s="3" t="n"/>
      <c r="M8" s="3" t="n"/>
      <c r="N8" s="3">
        <f>C8/20</f>
        <v/>
      </c>
      <c r="O8" s="60">
        <f>H8/F8</f>
        <v/>
      </c>
      <c r="P8" s="1" t="n"/>
    </row>
    <row customHeight="1" ht="15.6" r="9" s="59">
      <c r="A9" s="6" t="inlineStr">
        <is>
          <t>老潼关肉夹馍</t>
        </is>
      </c>
      <c r="B9" s="6" t="n"/>
      <c r="C9" s="6" t="n"/>
      <c r="D9" s="6" t="n"/>
      <c r="E9" s="6" t="n"/>
      <c r="F9" s="14">
        <f>B9</f>
        <v/>
      </c>
      <c r="G9" s="6">
        <f>(F9)*0.85</f>
        <v/>
      </c>
      <c r="H9" s="6">
        <f>F9*0.15</f>
        <v/>
      </c>
      <c r="I9" s="3" t="n"/>
      <c r="J9" s="3" t="n"/>
      <c r="K9" s="3" t="n"/>
      <c r="L9" s="3" t="n"/>
      <c r="M9" s="3" t="n"/>
      <c r="N9" s="3">
        <f>(C9)/20</f>
        <v/>
      </c>
      <c r="O9" s="60">
        <f>H9/F9</f>
        <v/>
      </c>
      <c r="P9" s="1" t="n"/>
    </row>
    <row customHeight="1" ht="15.6" r="10" s="59">
      <c r="A10" s="6" t="inlineStr">
        <is>
          <t>至尊比萨（T1~5）</t>
        </is>
      </c>
      <c r="B10" s="6" t="n">
        <v>781.6</v>
      </c>
      <c r="C10" s="6" t="n">
        <v>25</v>
      </c>
      <c r="D10" s="6" t="n">
        <v>18</v>
      </c>
      <c r="E10" s="6" t="n">
        <v>4.95</v>
      </c>
      <c r="F10" s="3" t="n"/>
      <c r="G10" s="6" t="inlineStr">
        <is>
          <t xml:space="preserve"> </t>
        </is>
      </c>
      <c r="H10" s="6" t="n"/>
      <c r="I10" s="6" t="n"/>
      <c r="J10" s="6" t="n"/>
      <c r="K10" s="3" t="n"/>
      <c r="L10" s="3" t="n"/>
      <c r="M10" s="3" t="n"/>
      <c r="N10" s="3" t="n"/>
      <c r="O10" s="60" t="n"/>
      <c r="P10" s="1" t="n"/>
    </row>
    <row customHeight="1" ht="15.6" r="11" s="59">
      <c r="A11" s="6" t="inlineStr">
        <is>
          <t>至尊比萨（T10~12）</t>
        </is>
      </c>
      <c r="B11" s="6" t="n">
        <v>467</v>
      </c>
      <c r="C11" s="6" t="n">
        <v>18.5</v>
      </c>
      <c r="D11" s="6" t="n">
        <v>14</v>
      </c>
      <c r="E11" s="6" t="n">
        <v>2.94</v>
      </c>
      <c r="F11" s="14">
        <f>B11+B10</f>
        <v/>
      </c>
      <c r="G11" s="6">
        <f>(F11)*0.85</f>
        <v/>
      </c>
      <c r="H11" s="6">
        <f>F11*0.15</f>
        <v/>
      </c>
      <c r="I11" s="6" t="n"/>
      <c r="J11" s="6" t="n"/>
      <c r="K11" s="3" t="n"/>
      <c r="L11" s="3" t="n"/>
      <c r="M11" s="3" t="n"/>
      <c r="N11" s="3">
        <f>(C10+C11)/20</f>
        <v/>
      </c>
      <c r="O11" s="60">
        <f>H11/F11</f>
        <v/>
      </c>
      <c r="P11" s="1" t="n"/>
    </row>
    <row customHeight="1" ht="15.6" r="12" s="59">
      <c r="A12" s="6" t="inlineStr">
        <is>
          <t>人间烟火烧烤</t>
        </is>
      </c>
      <c r="B12" s="6" t="n">
        <v>1582.3</v>
      </c>
      <c r="C12" s="6" t="n">
        <v>43.5</v>
      </c>
      <c r="D12" s="6" t="n">
        <v>29</v>
      </c>
      <c r="E12" s="6" t="n">
        <v>9.77</v>
      </c>
      <c r="F12" s="14">
        <f>B12</f>
        <v/>
      </c>
      <c r="G12" s="6">
        <f>(F12)*0.85</f>
        <v/>
      </c>
      <c r="H12" s="6">
        <f>F12*0.15</f>
        <v/>
      </c>
      <c r="I12" s="6" t="n">
        <v>34</v>
      </c>
      <c r="J12" s="6" t="n"/>
      <c r="K12" s="6" t="n"/>
      <c r="L12" s="3" t="n"/>
      <c r="M12" s="3" t="n"/>
      <c r="N12" s="3">
        <f>C12/20</f>
        <v/>
      </c>
      <c r="O12" s="60">
        <f>H12/F12</f>
        <v/>
      </c>
      <c r="P12" s="1" t="n"/>
    </row>
    <row customHeight="1" ht="15.6" r="13" s="59">
      <c r="A13" s="6" t="inlineStr">
        <is>
          <t>三全德 北京烤鸭</t>
        </is>
      </c>
      <c r="B13" s="6" t="n">
        <v>1966.3</v>
      </c>
      <c r="C13" s="6" t="n">
        <v>63</v>
      </c>
      <c r="D13" s="6" t="n">
        <v>62</v>
      </c>
      <c r="E13" s="6" t="n">
        <v>12.31</v>
      </c>
      <c r="F13" s="14">
        <f>B13</f>
        <v/>
      </c>
      <c r="G13" s="6">
        <f>(F13)*0.85</f>
        <v/>
      </c>
      <c r="H13" s="6">
        <f>F13*0.15</f>
        <v/>
      </c>
      <c r="I13" s="3" t="n"/>
      <c r="J13" s="3" t="n"/>
      <c r="K13" s="6" t="n"/>
      <c r="L13" s="3" t="n"/>
      <c r="M13" s="3" t="n"/>
      <c r="N13" s="3">
        <f>C13/20</f>
        <v/>
      </c>
      <c r="O13" s="60">
        <f>H13/F13</f>
        <v/>
      </c>
      <c r="P13" s="1" t="n"/>
    </row>
    <row customHeight="1" ht="15.6" r="14" s="59">
      <c r="A14" s="6" t="inlineStr">
        <is>
          <t>五谷渔粉</t>
        </is>
      </c>
      <c r="B14" s="6" t="n">
        <v>151</v>
      </c>
      <c r="C14" s="6" t="n">
        <v>9</v>
      </c>
      <c r="D14" s="6" t="n">
        <v>7</v>
      </c>
      <c r="E14" s="6" t="n">
        <v>1</v>
      </c>
      <c r="F14" s="14">
        <f>B14</f>
        <v/>
      </c>
      <c r="G14" s="6">
        <f>(F14)*0.85</f>
        <v/>
      </c>
      <c r="H14" s="6">
        <f>F14*0.15</f>
        <v/>
      </c>
      <c r="I14" s="6" t="n"/>
      <c r="J14" s="6" t="n"/>
      <c r="K14" s="3" t="n"/>
      <c r="L14" s="3" t="n"/>
      <c r="M14" s="3" t="n"/>
      <c r="N14" s="3">
        <f>(C14)/20</f>
        <v/>
      </c>
      <c r="O14" s="60">
        <f>H14/F14</f>
        <v/>
      </c>
      <c r="P14" s="1" t="n"/>
    </row>
    <row customHeight="1" ht="15.6" r="15" s="59">
      <c r="A15" s="6" t="inlineStr">
        <is>
          <t>首尔韩式炸鸡</t>
        </is>
      </c>
      <c r="B15" s="6" t="n">
        <v>1725.88</v>
      </c>
      <c r="C15" s="6" t="n">
        <v>63</v>
      </c>
      <c r="D15" s="6" t="n">
        <v>58</v>
      </c>
      <c r="E15" s="6" t="n">
        <v>10.79</v>
      </c>
      <c r="F15" s="14">
        <f>B15</f>
        <v/>
      </c>
      <c r="G15" s="6">
        <f>(F15)*0.85</f>
        <v/>
      </c>
      <c r="H15" s="6">
        <f>F15*0.15</f>
        <v/>
      </c>
      <c r="I15" s="1" t="n"/>
      <c r="J15" s="6" t="n"/>
      <c r="K15" s="3" t="n"/>
      <c r="L15" s="3" t="n"/>
      <c r="M15" s="3" t="n"/>
      <c r="N15" s="3">
        <f>(C15)/20</f>
        <v/>
      </c>
      <c r="O15" s="60">
        <f>H15/F15</f>
        <v/>
      </c>
      <c r="P15" s="1" t="n"/>
    </row>
    <row customHeight="1" ht="15.6" r="16" s="59">
      <c r="A16" s="6" t="inlineStr">
        <is>
          <t>荔园窑鸡</t>
        </is>
      </c>
      <c r="B16" s="6" t="n">
        <v>5453.61</v>
      </c>
      <c r="C16" s="6" t="n">
        <v>147</v>
      </c>
      <c r="D16" s="6" t="n">
        <v>138</v>
      </c>
      <c r="E16" s="6" t="n">
        <v>33.55</v>
      </c>
      <c r="F16" s="14">
        <f>B16</f>
        <v/>
      </c>
      <c r="G16" s="6">
        <f>(F16)*0.85</f>
        <v/>
      </c>
      <c r="H16" s="6">
        <f>F16*0.15</f>
        <v/>
      </c>
      <c r="I16" s="6" t="n">
        <v>3</v>
      </c>
      <c r="J16" s="6" t="n"/>
      <c r="K16" s="6" t="n"/>
      <c r="L16" s="6" t="n"/>
      <c r="M16" s="6" t="n"/>
      <c r="N16" s="3">
        <f>C16/20</f>
        <v/>
      </c>
      <c r="O16" s="60">
        <f>(H16+M16)/F16</f>
        <v/>
      </c>
      <c r="P16" s="1" t="n"/>
    </row>
    <row customHeight="1" ht="15.6" r="17" s="59">
      <c r="A17" s="6" t="inlineStr">
        <is>
          <t>花记柳州螺蛳粉</t>
        </is>
      </c>
      <c r="B17" s="1" t="n">
        <v>185.1</v>
      </c>
      <c r="C17" s="1" t="n">
        <v>12</v>
      </c>
      <c r="D17" s="1" t="n">
        <v>12</v>
      </c>
      <c r="E17" s="1" t="n">
        <v>1.18</v>
      </c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3" t="n"/>
      <c r="L17" s="3" t="n"/>
      <c r="M17" s="3" t="n"/>
      <c r="N17" s="3">
        <f>(C17)/20</f>
        <v/>
      </c>
      <c r="O17" s="60">
        <f>H17/F17</f>
        <v/>
      </c>
      <c r="P17" s="1" t="n"/>
    </row>
    <row customHeight="1" ht="15.6" r="18" s="59">
      <c r="A18" s="6" t="inlineStr">
        <is>
          <t>花小小新疆炒米粉</t>
        </is>
      </c>
      <c r="B18" s="6" t="n">
        <v>3961.3</v>
      </c>
      <c r="C18" s="6" t="n">
        <v>191</v>
      </c>
      <c r="D18" s="6" t="n">
        <v>179</v>
      </c>
      <c r="E18" s="6" t="n">
        <v>27.19</v>
      </c>
      <c r="F18" s="3">
        <f>B18</f>
        <v/>
      </c>
      <c r="G18" s="6">
        <f>(F18)*0.85</f>
        <v/>
      </c>
      <c r="H18" s="6">
        <f>F18*0.15</f>
        <v/>
      </c>
      <c r="I18" s="3" t="n">
        <v>9</v>
      </c>
      <c r="J18" s="3" t="n"/>
      <c r="K18" s="3" t="n"/>
      <c r="L18" s="6" t="n"/>
      <c r="M18" s="3" t="n"/>
      <c r="N18" s="3">
        <f>(C18)/20</f>
        <v/>
      </c>
      <c r="O18" s="60">
        <f>(H18+M18)/F18</f>
        <v/>
      </c>
      <c r="P18" s="1" t="n"/>
    </row>
    <row customHeight="1" ht="15.6" r="19" s="59">
      <c r="A19" s="15" t="inlineStr">
        <is>
          <t>三叔粥铺(南村万达店）</t>
        </is>
      </c>
      <c r="B19" s="15" t="n">
        <v>2167.28</v>
      </c>
      <c r="C19" s="15" t="n">
        <v>175</v>
      </c>
      <c r="D19" s="15" t="n">
        <v>116</v>
      </c>
      <c r="E19" s="15" t="n">
        <v>14.61</v>
      </c>
      <c r="F19" s="19" t="n"/>
      <c r="G19" s="15" t="inlineStr">
        <is>
          <t xml:space="preserve"> </t>
        </is>
      </c>
      <c r="H19" s="15" t="n"/>
      <c r="I19" s="3" t="n">
        <v>70.86</v>
      </c>
      <c r="J19" s="3" t="n"/>
      <c r="K19" s="6" t="n"/>
      <c r="L19" s="18" t="n"/>
      <c r="M19" s="18" t="n"/>
      <c r="N19" s="3" t="n"/>
      <c r="O19" s="60" t="n"/>
      <c r="P19" s="1" t="n"/>
    </row>
    <row customHeight="1" ht="15.6" r="20" s="59">
      <c r="A20" s="15" t="inlineStr">
        <is>
          <t>三叔粥铺</t>
        </is>
      </c>
      <c r="B20" s="15" t="n"/>
      <c r="C20" s="15" t="n"/>
      <c r="D20" s="15" t="n"/>
      <c r="E20" s="15" t="n"/>
      <c r="F20" s="16">
        <f>B20+B19</f>
        <v/>
      </c>
      <c r="G20" s="15">
        <f>(F20)-L20</f>
        <v/>
      </c>
      <c r="H20" s="15">
        <f>F20*0.15</f>
        <v/>
      </c>
      <c r="I20" s="3" t="n"/>
      <c r="J20" s="3" t="n"/>
      <c r="K20" s="3" t="n"/>
      <c r="L20" s="18">
        <f>F20*0.2</f>
        <v/>
      </c>
      <c r="M20" s="18">
        <f>L20-H20</f>
        <v/>
      </c>
      <c r="N20" s="3">
        <f>(C19+C20)/20</f>
        <v/>
      </c>
      <c r="O20" s="60">
        <f>(H20+M20)/F20</f>
        <v/>
      </c>
      <c r="P20" s="1" t="n"/>
    </row>
    <row customHeight="1" ht="15.6" r="21" s="59">
      <c r="A21" s="15" t="inlineStr">
        <is>
          <t>鸭货卤味</t>
        </is>
      </c>
      <c r="B21" s="15" t="n">
        <v>444.4</v>
      </c>
      <c r="C21" s="15" t="n">
        <v>32</v>
      </c>
      <c r="D21" s="15" t="n">
        <v>22</v>
      </c>
      <c r="E21" s="15" t="n">
        <v>2.89</v>
      </c>
      <c r="F21" s="16">
        <f>B21</f>
        <v/>
      </c>
      <c r="G21" s="15">
        <f>(F21)-L21</f>
        <v/>
      </c>
      <c r="H21" s="15">
        <f>F21*0.15</f>
        <v/>
      </c>
      <c r="I21" s="6" t="n"/>
      <c r="J21" s="6" t="n"/>
      <c r="K21" s="3" t="n"/>
      <c r="L21" s="18" t="n">
        <v>77.90000000000001</v>
      </c>
      <c r="M21" s="18">
        <f>L21-H21</f>
        <v/>
      </c>
      <c r="N21" s="3">
        <f>(C21)/20</f>
        <v/>
      </c>
      <c r="O21" s="60">
        <f>(H21+M21)/F21</f>
        <v/>
      </c>
      <c r="P21" s="1" t="n"/>
    </row>
    <row customHeight="1" ht="15.6" r="22" s="59">
      <c r="A22" s="15" t="inlineStr">
        <is>
          <t>珍德粤点</t>
        </is>
      </c>
      <c r="B22" s="15" t="n">
        <v>1422.7</v>
      </c>
      <c r="C22" s="15" t="n">
        <v>121</v>
      </c>
      <c r="D22" s="15" t="n">
        <v>91</v>
      </c>
      <c r="E22" s="15" t="n">
        <v>9.289999999999999</v>
      </c>
      <c r="F22" s="19">
        <f>B22</f>
        <v/>
      </c>
      <c r="G22" s="15">
        <f>(F22)-L22</f>
        <v/>
      </c>
      <c r="H22" s="15">
        <f>F22*0.15</f>
        <v/>
      </c>
      <c r="I22" s="6" t="n"/>
      <c r="J22" s="6" t="n"/>
      <c r="K22" s="3" t="n"/>
      <c r="L22" s="18" t="n">
        <v>387.7</v>
      </c>
      <c r="M22" s="18">
        <f>L22-H22</f>
        <v/>
      </c>
      <c r="N22" s="3">
        <f>C22/20</f>
        <v/>
      </c>
      <c r="O22" s="60">
        <f>(H22+M22)/F22</f>
        <v/>
      </c>
      <c r="P22" s="1" t="n"/>
    </row>
    <row customHeight="1" ht="15.6" r="23" s="59">
      <c r="A23" s="15" t="inlineStr">
        <is>
          <t>老表 街头牛扒</t>
        </is>
      </c>
      <c r="B23" s="15" t="n">
        <v>1847.4</v>
      </c>
      <c r="C23" s="15" t="n">
        <v>63</v>
      </c>
      <c r="D23" s="15" t="n">
        <v>59</v>
      </c>
      <c r="E23" s="15" t="n">
        <v>11.38</v>
      </c>
      <c r="F23" s="16">
        <f>B23</f>
        <v/>
      </c>
      <c r="G23" s="15">
        <f>(F23)-L23</f>
        <v/>
      </c>
      <c r="H23" s="15">
        <f>F23*0.15</f>
        <v/>
      </c>
      <c r="I23" s="6" t="n"/>
      <c r="J23" s="6" t="n"/>
      <c r="K23" s="6" t="n"/>
      <c r="L23" s="18" t="n">
        <v>411.4</v>
      </c>
      <c r="M23" s="18">
        <f>L23-H23</f>
        <v/>
      </c>
      <c r="N23" s="3">
        <f>D23/20</f>
        <v/>
      </c>
      <c r="O23" s="60">
        <f>(H23+M23)/F23</f>
        <v/>
      </c>
      <c r="P23" s="1" t="n"/>
    </row>
    <row customHeight="1" ht="15.6" r="24" s="59">
      <c r="A24" s="15" t="inlineStr">
        <is>
          <t>阿叔猪扒包</t>
        </is>
      </c>
      <c r="B24" s="15" t="n">
        <v>4194.3</v>
      </c>
      <c r="C24" s="15" t="n">
        <v>172</v>
      </c>
      <c r="D24" s="15" t="n">
        <v>155</v>
      </c>
      <c r="E24" s="15" t="n">
        <v>27.08</v>
      </c>
      <c r="F24" s="16">
        <f>B24</f>
        <v/>
      </c>
      <c r="G24" s="15">
        <f>(F24)-L24</f>
        <v/>
      </c>
      <c r="H24" s="15">
        <f>F24*0.15</f>
        <v/>
      </c>
      <c r="J24" s="6" t="n"/>
      <c r="K24" s="6" t="n"/>
      <c r="L24" s="29" t="n">
        <v>778.8</v>
      </c>
      <c r="M24" s="18">
        <f>L24-H24</f>
        <v/>
      </c>
      <c r="N24" s="3">
        <f>(D24)/20</f>
        <v/>
      </c>
      <c r="O24" s="60">
        <f>(H24+M24)/F24</f>
        <v/>
      </c>
      <c r="P24" s="1" t="n"/>
    </row>
    <row customHeight="1" ht="15.6" r="25" s="59">
      <c r="A25" s="15" t="inlineStr">
        <is>
          <t>满口香东北饺子</t>
        </is>
      </c>
      <c r="B25" s="15" t="n">
        <v>600</v>
      </c>
      <c r="C25" s="15" t="n">
        <v>35</v>
      </c>
      <c r="D25" s="15" t="n">
        <v>35</v>
      </c>
      <c r="E25" s="15" t="n">
        <v>3.91</v>
      </c>
      <c r="F25" s="19">
        <f>B25</f>
        <v/>
      </c>
      <c r="G25" s="15">
        <f>F25-L25</f>
        <v/>
      </c>
      <c r="H25" s="15">
        <f>F25*0.15</f>
        <v/>
      </c>
      <c r="J25" s="6" t="n"/>
      <c r="K25" s="6" t="n"/>
      <c r="L25" s="18" t="n">
        <v>125.5</v>
      </c>
      <c r="M25" s="18">
        <f>L25-H25</f>
        <v/>
      </c>
      <c r="N25" s="3">
        <f>C25/20</f>
        <v/>
      </c>
      <c r="O25" s="60">
        <f>(H25+M25)/F25</f>
        <v/>
      </c>
      <c r="P25" s="1" t="n"/>
    </row>
    <row customHeight="1" ht="15.6" r="26" s="59">
      <c r="A26" s="15" t="inlineStr">
        <is>
          <t>杨小贤 芒果绵绵冰</t>
        </is>
      </c>
      <c r="B26" s="19" t="n">
        <v>1565</v>
      </c>
      <c r="C26" s="19" t="n">
        <v>77</v>
      </c>
      <c r="D26" s="19" t="n">
        <v>70</v>
      </c>
      <c r="E26" s="19" t="n">
        <v>9.960000000000001</v>
      </c>
      <c r="F26" s="19">
        <f>B26</f>
        <v/>
      </c>
      <c r="G26" s="15">
        <f>(F26*0.8)</f>
        <v/>
      </c>
      <c r="H26" s="15">
        <f>F26*0.15</f>
        <v/>
      </c>
      <c r="I26" s="3" t="n">
        <v>10</v>
      </c>
      <c r="J26" s="3" t="n"/>
      <c r="K26" s="6" t="n"/>
      <c r="L26" s="18">
        <f>F26*0.2</f>
        <v/>
      </c>
      <c r="M26" s="18">
        <f>L26-H26</f>
        <v/>
      </c>
      <c r="N26" s="3">
        <f>(C26)/20</f>
        <v/>
      </c>
      <c r="O26" s="60">
        <f>(H26+M26)/F26</f>
        <v/>
      </c>
      <c r="P26" s="1" t="n"/>
    </row>
    <row customHeight="1" ht="15.6" r="27" s="59">
      <c r="A27" s="15" t="inlineStr">
        <is>
          <t>麻辣书生鸡架</t>
        </is>
      </c>
      <c r="B27" s="19" t="n">
        <v>987.6</v>
      </c>
      <c r="C27" s="19" t="n">
        <v>48</v>
      </c>
      <c r="D27" s="19" t="n">
        <v>46</v>
      </c>
      <c r="E27" s="19" t="n">
        <v>6.17</v>
      </c>
      <c r="F27" s="19">
        <f>B27</f>
        <v/>
      </c>
      <c r="G27" s="15">
        <f>(F27)-L27</f>
        <v/>
      </c>
      <c r="H27" s="15">
        <f>F27*0.15</f>
        <v/>
      </c>
      <c r="I27" s="3" t="n"/>
      <c r="J27" s="3" t="n"/>
      <c r="K27" s="6" t="n"/>
      <c r="L27" s="29" t="n">
        <v>207.6</v>
      </c>
      <c r="M27" s="18">
        <f>L27-H27</f>
        <v/>
      </c>
      <c r="N27" s="3">
        <f>(C27)/20</f>
        <v/>
      </c>
      <c r="O27" s="60">
        <f>(H27+M27)/F27</f>
        <v/>
      </c>
      <c r="P27" s="1" t="n"/>
    </row>
    <row customHeight="1" ht="15.6" r="28" s="59">
      <c r="A28" s="15" t="inlineStr">
        <is>
          <t>happy炸鸡</t>
        </is>
      </c>
      <c r="B28" s="15" t="n">
        <v>362.08</v>
      </c>
      <c r="C28" s="15" t="n">
        <v>15</v>
      </c>
      <c r="D28" s="15" t="n">
        <v>12</v>
      </c>
      <c r="E28" s="15" t="n">
        <v>2.26</v>
      </c>
      <c r="F28" s="19">
        <f>B28</f>
        <v/>
      </c>
      <c r="G28" s="15">
        <f>(F28)-L28</f>
        <v/>
      </c>
      <c r="H28" s="15">
        <f>F28*0.15</f>
        <v/>
      </c>
      <c r="I28" s="3" t="n"/>
      <c r="J28" s="3" t="n"/>
      <c r="K28" s="3" t="n"/>
      <c r="L28" s="29">
        <f>F28*0.221</f>
        <v/>
      </c>
      <c r="M28" s="18">
        <f>L28-H28</f>
        <v/>
      </c>
      <c r="N28" s="3">
        <f>(C28)/20</f>
        <v/>
      </c>
      <c r="O28" s="60">
        <f>(H28+M28)/F28</f>
        <v/>
      </c>
      <c r="P28" s="1" t="n"/>
    </row>
    <row customHeight="1" ht="15.6" r="29" s="59">
      <c r="A29" s="15" t="inlineStr">
        <is>
          <t>何记猪脚饭 捞面</t>
        </is>
      </c>
      <c r="B29" s="15" t="n">
        <v>652.86</v>
      </c>
      <c r="C29" s="15" t="n">
        <v>37</v>
      </c>
      <c r="D29" s="15" t="n">
        <v>37</v>
      </c>
      <c r="E29" s="15" t="n">
        <v>4.16</v>
      </c>
      <c r="F29" s="19">
        <f>B29</f>
        <v/>
      </c>
      <c r="G29" s="15">
        <f>(F29)-L29</f>
        <v/>
      </c>
      <c r="H29" s="15">
        <f>F29*0.15</f>
        <v/>
      </c>
      <c r="I29" s="1" t="n"/>
      <c r="J29" s="6" t="n"/>
      <c r="K29" s="6" t="n"/>
      <c r="L29" s="29" t="n">
        <v>137.36</v>
      </c>
      <c r="M29" s="18">
        <f>L29-H29</f>
        <v/>
      </c>
      <c r="N29" s="3">
        <f>(C29)/20</f>
        <v/>
      </c>
      <c r="O29" s="60">
        <f>(H29+M29)/F29</f>
        <v/>
      </c>
      <c r="P29" s="1" t="n"/>
    </row>
    <row customHeight="1" ht="15.6" r="30" s="59">
      <c r="A30" s="15" t="inlineStr">
        <is>
          <t>林记金牌猪脚饭</t>
        </is>
      </c>
      <c r="B30" s="15" t="n">
        <v>557.2</v>
      </c>
      <c r="C30" s="15" t="n">
        <v>27</v>
      </c>
      <c r="D30" s="15" t="n">
        <v>27</v>
      </c>
      <c r="E30" s="15" t="n">
        <v>3.44</v>
      </c>
      <c r="F30" s="19">
        <f>B30</f>
        <v/>
      </c>
      <c r="G30" s="15">
        <f>(F30)-L30</f>
        <v/>
      </c>
      <c r="H30" s="15">
        <f>F30*0.15</f>
        <v/>
      </c>
      <c r="I30" s="6" t="n"/>
      <c r="J30" s="6" t="n"/>
      <c r="K30" s="6" t="n"/>
      <c r="L30" s="29" t="n">
        <v>137.2</v>
      </c>
      <c r="M30" s="18">
        <f>L30-H30</f>
        <v/>
      </c>
      <c r="N30" s="3">
        <f>(C30)/20</f>
        <v/>
      </c>
      <c r="O30" s="60">
        <f>(H30+M30)/F30</f>
        <v/>
      </c>
      <c r="P30" s="1" t="n"/>
    </row>
    <row customHeight="1" ht="15.6" r="31" s="59">
      <c r="A31" s="44" t="inlineStr">
        <is>
          <t>兰州拉面</t>
        </is>
      </c>
      <c r="B31" s="42" t="n">
        <v>1074.2</v>
      </c>
      <c r="C31" s="44" t="n">
        <v>74</v>
      </c>
      <c r="D31" s="45" t="n">
        <v>68</v>
      </c>
      <c r="E31" s="22" t="n">
        <v>6.8</v>
      </c>
      <c r="F31" s="43">
        <f>B31</f>
        <v/>
      </c>
      <c r="G31" s="42">
        <f>(F31)*0.85</f>
        <v/>
      </c>
      <c r="H31" s="44">
        <f>F31*0.15</f>
        <v/>
      </c>
      <c r="I31" s="43" t="n"/>
      <c r="J31" s="42" t="n"/>
      <c r="K31" s="41" t="n"/>
      <c r="L31" s="40" t="n"/>
      <c r="M31" s="40" t="n"/>
      <c r="N31" s="40">
        <f>C31/20</f>
        <v/>
      </c>
      <c r="O31" s="61">
        <f>H31/F31</f>
        <v/>
      </c>
      <c r="P31" s="1" t="n"/>
    </row>
    <row customHeight="1" ht="15.6" r="32" s="59">
      <c r="A32" s="38" t="inlineStr">
        <is>
          <t>居肉町·极炙烧肉饭</t>
        </is>
      </c>
      <c r="B32" s="36" t="n">
        <v>2304.03</v>
      </c>
      <c r="C32" s="36" t="n">
        <v>114</v>
      </c>
      <c r="D32" s="36" t="n">
        <v>113</v>
      </c>
      <c r="E32" s="36" t="n">
        <v>15.22</v>
      </c>
      <c r="F32" s="37">
        <f>B32</f>
        <v/>
      </c>
      <c r="G32" s="36">
        <f>(F32)-L32</f>
        <v/>
      </c>
      <c r="H32" s="36">
        <f>F32*0.15</f>
        <v/>
      </c>
      <c r="I32" s="35" t="n"/>
      <c r="J32" s="35" t="n"/>
      <c r="K32" s="35" t="n"/>
      <c r="L32" s="34" t="n">
        <v>550.54</v>
      </c>
      <c r="M32" s="33">
        <f>L32-H32</f>
        <v/>
      </c>
      <c r="N32" s="32">
        <f>(C32)/20</f>
        <v/>
      </c>
      <c r="O32" s="60">
        <f>(H32+M32)/F32</f>
        <v/>
      </c>
      <c r="P32" s="1" t="n"/>
    </row>
    <row customHeight="1" ht="15.6" r="33" s="59">
      <c r="A33" s="15" t="inlineStr">
        <is>
          <t>早道·煲仔饭</t>
        </is>
      </c>
      <c r="B33" s="15" t="n">
        <v>1045.4</v>
      </c>
      <c r="C33" s="15" t="n">
        <v>68</v>
      </c>
      <c r="D33" s="15" t="n">
        <v>66</v>
      </c>
      <c r="E33" s="15" t="n">
        <v>6.56</v>
      </c>
      <c r="F33" s="19">
        <f>B33</f>
        <v/>
      </c>
      <c r="G33" s="36">
        <f>(F33)-L33</f>
        <v/>
      </c>
      <c r="H33" s="36">
        <f>F33*0.15</f>
        <v/>
      </c>
      <c r="I33" s="35" t="n"/>
      <c r="J33" s="35" t="n"/>
      <c r="K33" s="35" t="n"/>
      <c r="L33" s="34" t="n">
        <v>274.5</v>
      </c>
      <c r="M33" s="33">
        <f>L33-H33</f>
        <v/>
      </c>
      <c r="N33" s="32">
        <f>(C33)/20</f>
        <v/>
      </c>
      <c r="O33" s="60">
        <f>(H33+M33)/F33</f>
        <v/>
      </c>
      <c r="P33" s="1" t="n"/>
    </row>
    <row customHeight="1" ht="15.6" r="34" s="59">
      <c r="A34" s="15" t="inlineStr">
        <is>
          <t>良牛匠星·嫩牛五方</t>
        </is>
      </c>
      <c r="B34" s="15" t="n">
        <v>2019.74</v>
      </c>
      <c r="C34" s="15" t="n">
        <v>99</v>
      </c>
      <c r="D34" s="15" t="n">
        <v>93</v>
      </c>
      <c r="E34" s="15" t="n">
        <v>12.69</v>
      </c>
      <c r="F34" s="19">
        <f>B34</f>
        <v/>
      </c>
      <c r="G34" s="15">
        <f>(F34)-L34</f>
        <v/>
      </c>
      <c r="H34" s="15">
        <f>F34*0.15</f>
        <v/>
      </c>
      <c r="I34" s="6" t="n"/>
      <c r="J34" s="6" t="n"/>
      <c r="K34" s="6" t="n"/>
      <c r="L34" s="29" t="n">
        <v>486.74</v>
      </c>
      <c r="M34" s="18">
        <f>L34-H34</f>
        <v/>
      </c>
      <c r="N34" s="31">
        <f>(C34)/20</f>
        <v/>
      </c>
      <c r="O34" s="60">
        <f>(H34+M34)/F34</f>
        <v/>
      </c>
      <c r="P34" s="1" t="n"/>
    </row>
    <row customHeight="1" ht="15.6" r="35" s="59">
      <c r="A35" s="15" t="inlineStr">
        <is>
          <t>饭饭都掂.减脂沙拉.波奇饭.鳗鱼饭</t>
        </is>
      </c>
      <c r="B35" s="15" t="n">
        <v>984</v>
      </c>
      <c r="C35" s="15" t="n">
        <v>47.5</v>
      </c>
      <c r="D35" s="15" t="n">
        <v>45</v>
      </c>
      <c r="E35" s="15" t="n">
        <v>6.2</v>
      </c>
      <c r="F35" s="19">
        <f>B35</f>
        <v/>
      </c>
      <c r="G35" s="15">
        <f>(F35)-L35</f>
        <v/>
      </c>
      <c r="H35" s="15">
        <f>F35*0.15</f>
        <v/>
      </c>
      <c r="I35" s="1" t="n"/>
      <c r="J35" s="6" t="n"/>
      <c r="K35" s="6" t="n"/>
      <c r="L35" s="29" t="n">
        <v>192</v>
      </c>
      <c r="M35" s="18">
        <f>L35-H35</f>
        <v/>
      </c>
      <c r="N35" s="31">
        <f>(C35)/20</f>
        <v/>
      </c>
      <c r="O35" s="60">
        <f>(H35+M35)/F35</f>
        <v/>
      </c>
      <c r="P35" s="1" t="n"/>
    </row>
    <row customHeight="1" ht="15.6" r="36" s="59">
      <c r="A36" s="30" t="inlineStr">
        <is>
          <t>超级芝</t>
        </is>
      </c>
      <c r="B36" s="15" t="n">
        <v>1269.5</v>
      </c>
      <c r="C36" s="15" t="n">
        <v>52</v>
      </c>
      <c r="D36" s="15" t="n">
        <v>41</v>
      </c>
      <c r="E36" s="15" t="n">
        <v>7.88</v>
      </c>
      <c r="F36" s="16">
        <f>B36</f>
        <v/>
      </c>
      <c r="G36" s="15">
        <f>B36-L36</f>
        <v/>
      </c>
      <c r="H36" s="15">
        <f>F36*0.15</f>
        <v/>
      </c>
      <c r="I36" s="6" t="n"/>
      <c r="J36" s="6" t="n"/>
      <c r="K36" s="3" t="n"/>
      <c r="L36" s="29" t="n">
        <v>300.5</v>
      </c>
      <c r="M36" s="18">
        <f>L36-H36</f>
        <v/>
      </c>
      <c r="N36" s="3">
        <f>C36/20</f>
        <v/>
      </c>
      <c r="O36" s="60">
        <f>(H36+M36)/F36</f>
        <v/>
      </c>
      <c r="P36" s="1" t="n"/>
    </row>
    <row customHeight="1" ht="15.6" r="37" s="59">
      <c r="A37" s="30" t="inlineStr">
        <is>
          <t>戒嘴鸡爪</t>
        </is>
      </c>
      <c r="B37" s="15" t="n">
        <v>440.7</v>
      </c>
      <c r="C37" s="15" t="n">
        <v>16</v>
      </c>
      <c r="D37" s="15" t="n">
        <v>13</v>
      </c>
      <c r="E37" s="15" t="n">
        <v>2.76</v>
      </c>
      <c r="F37" s="16">
        <f>B37</f>
        <v/>
      </c>
      <c r="G37" s="15">
        <f>(F37)*0.82</f>
        <v/>
      </c>
      <c r="H37" s="15">
        <f>F37*0.15</f>
        <v/>
      </c>
      <c r="I37" s="6" t="n"/>
      <c r="J37" s="6" t="n"/>
      <c r="K37" s="3" t="n"/>
      <c r="L37" s="29">
        <f>F37*0.18</f>
        <v/>
      </c>
      <c r="M37" s="18">
        <f>L37-H37</f>
        <v/>
      </c>
      <c r="N37" s="3">
        <f>(C36+C37)/20</f>
        <v/>
      </c>
      <c r="O37" s="60">
        <f>(H37+M37)/F37</f>
        <v/>
      </c>
      <c r="P37" s="1" t="n"/>
    </row>
    <row customHeight="1" ht="15.6" r="38" s="59">
      <c r="A38" s="30" t="inlineStr">
        <is>
          <t>擂椒拌饭</t>
        </is>
      </c>
      <c r="B38" s="15" t="n">
        <v>748.64</v>
      </c>
      <c r="C38" s="15" t="n">
        <v>42</v>
      </c>
      <c r="D38" s="15" t="n">
        <v>42</v>
      </c>
      <c r="E38" s="15" t="n">
        <v>4.73</v>
      </c>
      <c r="F38" s="16">
        <f>B38</f>
        <v/>
      </c>
      <c r="G38" s="15">
        <f>(F38)-L38</f>
        <v/>
      </c>
      <c r="H38" s="15">
        <f>F38*0.15</f>
        <v/>
      </c>
      <c r="I38" s="6" t="n"/>
      <c r="J38" s="6" t="n"/>
      <c r="K38" s="3" t="n"/>
      <c r="L38" s="29" t="n">
        <v>181.64</v>
      </c>
      <c r="M38" s="18">
        <f>L38-H38</f>
        <v/>
      </c>
      <c r="N38" s="3">
        <f>(C37+C38)/20</f>
        <v/>
      </c>
      <c r="O38" s="60">
        <f>(H38+M38)/F38</f>
        <v/>
      </c>
      <c r="P38" s="1" t="n"/>
    </row>
    <row customHeight="1" ht="15.6" r="39" s="59">
      <c r="A39" s="24" t="inlineStr">
        <is>
          <t>安汤炖品</t>
        </is>
      </c>
      <c r="B39" s="24" t="n">
        <v>1538.2</v>
      </c>
      <c r="C39" s="24" t="n">
        <v>65</v>
      </c>
      <c r="D39" s="24" t="n">
        <v>61</v>
      </c>
      <c r="E39" s="24" t="n">
        <v>9.630000000000001</v>
      </c>
      <c r="F39" s="16">
        <f>B39</f>
        <v/>
      </c>
      <c r="G39" s="15">
        <f>(F39)-L39</f>
        <v/>
      </c>
      <c r="H39" s="15">
        <f>F39*0.15</f>
        <v/>
      </c>
      <c r="I39" s="27" t="n">
        <v>12</v>
      </c>
      <c r="J39" s="27" t="n"/>
      <c r="K39" s="27" t="n"/>
      <c r="L39" s="29" t="n">
        <v>274.2</v>
      </c>
      <c r="M39" s="18">
        <f>L39-H39</f>
        <v/>
      </c>
      <c r="N39" s="3">
        <f>C39/20</f>
        <v/>
      </c>
      <c r="O39" s="60">
        <f>(H39+M39)/F39</f>
        <v/>
      </c>
      <c r="P39" s="1" t="n"/>
    </row>
    <row customHeight="1" ht="15.6" r="40" s="59">
      <c r="A40" s="17" t="inlineStr">
        <is>
          <t>桥头排骨</t>
        </is>
      </c>
      <c r="B40" s="17" t="n">
        <v>3337.8</v>
      </c>
      <c r="C40" s="17" t="n">
        <v>123</v>
      </c>
      <c r="D40" s="17" t="n">
        <v>110</v>
      </c>
      <c r="E40" s="17" t="n">
        <v>20.77</v>
      </c>
      <c r="F40" s="17">
        <f>B40</f>
        <v/>
      </c>
      <c r="G40" s="17">
        <f>(F40)*0.8</f>
        <v/>
      </c>
      <c r="H40" s="17">
        <f>F40*0.15</f>
        <v/>
      </c>
      <c r="I40" s="1" t="n">
        <v>25</v>
      </c>
      <c r="J40" s="1" t="n"/>
      <c r="K40" s="1" t="n"/>
      <c r="L40" s="29">
        <f>F40*0.2</f>
        <v/>
      </c>
      <c r="M40" s="18">
        <f>L40-H40</f>
        <v/>
      </c>
      <c r="N40" s="1">
        <f>C40/20</f>
        <v/>
      </c>
      <c r="O40" s="60">
        <f>(H40+M40)/F40</f>
        <v/>
      </c>
      <c r="P40" s="1" t="n"/>
    </row>
    <row customHeight="1" ht="15.6" r="41" s="59">
      <c r="A41" s="17" t="inlineStr">
        <is>
          <t>满意(意面·轻食·小吃)</t>
        </is>
      </c>
      <c r="B41" s="17" t="n">
        <v>880.4</v>
      </c>
      <c r="C41" s="17" t="n">
        <v>33</v>
      </c>
      <c r="D41" s="17" t="n">
        <v>33</v>
      </c>
      <c r="E41" s="17" t="n">
        <v>5.58</v>
      </c>
      <c r="F41" s="17">
        <f>B41</f>
        <v/>
      </c>
      <c r="G41" s="17">
        <f>(F41)-L41</f>
        <v/>
      </c>
      <c r="H41" s="17">
        <f>F41*0.15</f>
        <v/>
      </c>
      <c r="J41" s="1" t="n"/>
      <c r="K41" s="1" t="n"/>
      <c r="L41" s="29" t="n">
        <v>211.4</v>
      </c>
      <c r="M41" s="29">
        <f>L41-H41</f>
        <v/>
      </c>
      <c r="N41" s="1">
        <f>C41/20</f>
        <v/>
      </c>
      <c r="O41" s="28">
        <f>(H41+M41)/F41</f>
        <v/>
      </c>
      <c r="P41" s="1" t="n"/>
    </row>
    <row customHeight="1" ht="15.6" r="42" s="59">
      <c r="A42" s="17" t="inlineStr">
        <is>
          <t>开心锡纸花甲粉</t>
        </is>
      </c>
      <c r="B42" s="17" t="n">
        <v>646.78</v>
      </c>
      <c r="C42" s="17" t="n">
        <v>31</v>
      </c>
      <c r="D42" s="17" t="n">
        <v>31</v>
      </c>
      <c r="E42" s="17" t="n">
        <v>4.09</v>
      </c>
      <c r="F42" s="17">
        <f>B42</f>
        <v/>
      </c>
      <c r="G42" s="17">
        <f>(F42)-L42</f>
        <v/>
      </c>
      <c r="H42" s="17">
        <f>F42*0.15</f>
        <v/>
      </c>
      <c r="J42" s="1" t="n"/>
      <c r="K42" s="1" t="n"/>
      <c r="L42" s="29" t="n">
        <v>189.18</v>
      </c>
      <c r="M42" s="29">
        <f>L42-H42</f>
        <v/>
      </c>
      <c r="N42" s="1">
        <f>C42/20</f>
        <v/>
      </c>
      <c r="O42" s="28">
        <f>(H42+M42)/F42</f>
        <v/>
      </c>
      <c r="P42" s="1" t="n"/>
    </row>
    <row customHeight="1" ht="15.6" r="43" s="59">
      <c r="A43" s="17" t="inlineStr">
        <is>
          <t>鲁小二小炒鸡 必点啤酒鸭</t>
        </is>
      </c>
      <c r="B43" s="17" t="n">
        <v>185.2</v>
      </c>
      <c r="C43" s="17" t="n">
        <v>9</v>
      </c>
      <c r="D43" s="17" t="n">
        <v>9</v>
      </c>
      <c r="E43" s="17" t="n">
        <v>1.16</v>
      </c>
      <c r="F43" s="17">
        <f>B43</f>
        <v/>
      </c>
      <c r="G43" s="17">
        <f>(F43)-L43</f>
        <v/>
      </c>
      <c r="H43" s="17">
        <f>F43*0.15</f>
        <v/>
      </c>
      <c r="I43" s="1" t="n"/>
      <c r="J43" s="1" t="n"/>
      <c r="K43" s="1" t="n"/>
      <c r="L43" s="29" t="n">
        <v>34.2</v>
      </c>
      <c r="M43" s="29">
        <f>L43-H43</f>
        <v/>
      </c>
      <c r="N43" s="1">
        <f>C43/20</f>
        <v/>
      </c>
      <c r="O43" s="28">
        <f>(H43+M43)/F43</f>
        <v/>
      </c>
      <c r="P43" s="1" t="n"/>
    </row>
    <row customHeight="1" ht="15.6" r="44" s="59">
      <c r="A44" s="17" t="inlineStr">
        <is>
          <t>澳门咖喱街头小吃</t>
        </is>
      </c>
      <c r="B44" s="15" t="n">
        <v>711.96</v>
      </c>
      <c r="C44" s="15" t="n">
        <v>38</v>
      </c>
      <c r="D44" s="15" t="n">
        <v>38</v>
      </c>
      <c r="E44" s="15" t="n">
        <v>4.5</v>
      </c>
      <c r="F44" s="16">
        <f>B44</f>
        <v/>
      </c>
      <c r="G44" s="15">
        <f>(F44)*0.8</f>
        <v/>
      </c>
      <c r="H44" s="15">
        <f>F44*0.15</f>
        <v/>
      </c>
      <c r="I44" s="6" t="n"/>
      <c r="J44" s="6" t="n"/>
      <c r="K44" s="3" t="n"/>
      <c r="L44" s="3">
        <f>F44*0.2</f>
        <v/>
      </c>
      <c r="M44" s="3">
        <f>L44-H44</f>
        <v/>
      </c>
      <c r="N44" s="3">
        <f>C44/20</f>
        <v/>
      </c>
      <c r="O44" s="28">
        <f>(H44+M44)/F44</f>
        <v/>
      </c>
      <c r="P44" s="1" t="n"/>
    </row>
    <row customHeight="1" ht="15.6" r="45" s="59">
      <c r="A45" s="17" t="inlineStr">
        <is>
          <t>老鸭粉丝汤</t>
        </is>
      </c>
      <c r="B45" s="15" t="n">
        <v>1050.34</v>
      </c>
      <c r="C45" s="15" t="n">
        <v>53</v>
      </c>
      <c r="D45" s="15" t="n">
        <v>53</v>
      </c>
      <c r="E45" s="15" t="n">
        <v>6.49</v>
      </c>
      <c r="F45" s="16">
        <f>B45</f>
        <v/>
      </c>
      <c r="G45" s="15">
        <f>(F45)*0.82</f>
        <v/>
      </c>
      <c r="H45" s="15">
        <f>F45*0.15</f>
        <v/>
      </c>
      <c r="I45" s="6" t="n">
        <v>46.1</v>
      </c>
      <c r="J45" s="6" t="n"/>
      <c r="K45" s="3" t="n"/>
      <c r="L45" s="3">
        <f>F45*0.18</f>
        <v/>
      </c>
      <c r="M45" s="3">
        <f>L45-H45</f>
        <v/>
      </c>
      <c r="N45" s="3">
        <f>C45/20</f>
        <v/>
      </c>
      <c r="O45" s="28">
        <f>(H45+M45)/F45</f>
        <v/>
      </c>
      <c r="P45" s="1" t="n"/>
    </row>
    <row customHeight="1" ht="15.6" r="46" s="59">
      <c r="A46" s="17" t="inlineStr">
        <is>
          <t>三娘松木烤鸡</t>
        </is>
      </c>
      <c r="B46" s="17" t="n">
        <v>2246.4</v>
      </c>
      <c r="C46" s="17" t="n">
        <v>84</v>
      </c>
      <c r="D46" s="17" t="n">
        <v>86</v>
      </c>
      <c r="E46" s="17" t="n">
        <v>14.02</v>
      </c>
      <c r="F46" s="17">
        <f>B46</f>
        <v/>
      </c>
      <c r="G46" s="17">
        <f>(F46)-L46</f>
        <v/>
      </c>
      <c r="H46" s="17">
        <f>F46*0.15</f>
        <v/>
      </c>
      <c r="I46" s="1" t="n"/>
      <c r="J46" s="1" t="n"/>
      <c r="K46" s="1" t="n"/>
      <c r="L46" s="29" t="n">
        <v>439.4</v>
      </c>
      <c r="M46" s="29">
        <f>L46-H46</f>
        <v/>
      </c>
      <c r="N46" s="1">
        <f>C46/20</f>
        <v/>
      </c>
      <c r="O46" s="28">
        <f>(H46+M46)/F46</f>
        <v/>
      </c>
      <c r="P46" s="1" t="n"/>
    </row>
    <row customHeight="1" ht="15.6" r="47" s="59">
      <c r="A47" s="17" t="inlineStr">
        <is>
          <t>老长沙家常菜</t>
        </is>
      </c>
      <c r="B47" s="17" t="n">
        <v>2454.38</v>
      </c>
      <c r="C47" s="17" t="n">
        <v>122</v>
      </c>
      <c r="D47" s="17" t="n">
        <v>118</v>
      </c>
      <c r="E47" s="17" t="n">
        <v>15.47</v>
      </c>
      <c r="F47" s="17">
        <f>B47</f>
        <v/>
      </c>
      <c r="G47" s="17">
        <f>(F47)-L47</f>
        <v/>
      </c>
      <c r="H47" s="17">
        <f>F47*0.15</f>
        <v/>
      </c>
      <c r="J47" s="1" t="n"/>
      <c r="K47" s="1" t="n"/>
      <c r="L47" s="29" t="n">
        <v>488.38</v>
      </c>
      <c r="M47" s="29">
        <f>L47-H47</f>
        <v/>
      </c>
      <c r="N47" s="1">
        <f>C47/20</f>
        <v/>
      </c>
      <c r="O47" s="28">
        <f>(H47+M47)/F47</f>
        <v/>
      </c>
      <c r="P47" s="1" t="n"/>
    </row>
    <row customHeight="1" ht="15.6" r="48" s="59">
      <c r="A48" s="17" t="inlineStr">
        <is>
          <t>粒食代.猛火炒饭</t>
        </is>
      </c>
      <c r="B48" s="17" t="n">
        <v>1751.47</v>
      </c>
      <c r="C48" s="17" t="n">
        <v>114</v>
      </c>
      <c r="D48" s="17" t="n">
        <v>113</v>
      </c>
      <c r="E48" s="17" t="n">
        <v>11.16</v>
      </c>
      <c r="F48" s="17">
        <f>B48</f>
        <v/>
      </c>
      <c r="G48" s="17">
        <f>(F48)-L48</f>
        <v/>
      </c>
      <c r="H48" s="17">
        <f>F48*0.15</f>
        <v/>
      </c>
      <c r="I48" s="0" t="n">
        <v>13.98</v>
      </c>
      <c r="J48" s="1" t="n"/>
      <c r="K48" s="1" t="n"/>
      <c r="L48" s="29" t="n">
        <v>459.97</v>
      </c>
      <c r="M48" s="29">
        <f>L48-H48</f>
        <v/>
      </c>
      <c r="N48" s="1">
        <f>C48/20</f>
        <v/>
      </c>
      <c r="O48" s="28">
        <f>(H48+M48)/F48</f>
        <v/>
      </c>
      <c r="P48" s="1" t="n"/>
    </row>
    <row customHeight="1" ht="15.6" r="49" s="59">
      <c r="A49" s="57" t="inlineStr">
        <is>
          <t>陈记麻辣香锅</t>
        </is>
      </c>
      <c r="B49" s="57" t="n">
        <v>1210.44</v>
      </c>
      <c r="C49" s="57" t="n">
        <v>75.59999999999999</v>
      </c>
      <c r="D49" s="57" t="n">
        <v>42</v>
      </c>
      <c r="E49" s="57" t="n">
        <v>7.68</v>
      </c>
      <c r="F49" s="57">
        <f>B49</f>
        <v/>
      </c>
      <c r="G49" s="57">
        <f>(F49)-L49</f>
        <v/>
      </c>
      <c r="H49" s="57">
        <f>F49*0.15</f>
        <v/>
      </c>
      <c r="J49" s="1" t="n"/>
      <c r="K49" s="1" t="n"/>
      <c r="L49" s="29" t="n">
        <v>960.72</v>
      </c>
      <c r="M49" s="29">
        <f>L49-H49</f>
        <v/>
      </c>
      <c r="N49" s="0">
        <f>C49/20</f>
        <v/>
      </c>
      <c r="O49" s="28">
        <f>(H49+M49)/F49</f>
        <v/>
      </c>
      <c r="P49" s="1" t="n"/>
    </row>
    <row customHeight="1" ht="15.6" r="50" s="59">
      <c r="A50" s="57" t="inlineStr">
        <is>
          <t>可可饭团</t>
        </is>
      </c>
      <c r="B50" s="57" t="n">
        <v>1373.46</v>
      </c>
      <c r="C50" s="57" t="n">
        <v>93</v>
      </c>
      <c r="D50" s="57" t="n">
        <v>89</v>
      </c>
      <c r="E50" s="57" t="n">
        <v>8.800000000000001</v>
      </c>
      <c r="F50" s="57">
        <f>B50</f>
        <v/>
      </c>
      <c r="G50" s="57">
        <f>(F50)-L50</f>
        <v/>
      </c>
      <c r="H50" s="57">
        <f>F50*0.15</f>
        <v/>
      </c>
      <c r="I50" s="0" t="n">
        <v>7.86</v>
      </c>
      <c r="J50" s="1" t="n"/>
      <c r="K50" s="1" t="n"/>
      <c r="L50" s="29" t="n">
        <v>337.46</v>
      </c>
      <c r="M50" s="29">
        <f>L50-H50</f>
        <v/>
      </c>
      <c r="N50" s="0">
        <f>C50/20</f>
        <v/>
      </c>
      <c r="O50" s="28">
        <f>(H50+M50)/F50</f>
        <v/>
      </c>
      <c r="P50" s="1" t="n"/>
    </row>
    <row customHeight="1" ht="15.6" r="51" s="59">
      <c r="A51" s="57" t="inlineStr">
        <is>
          <t>曼玲粥</t>
        </is>
      </c>
      <c r="B51" s="57" t="n">
        <v>675.28</v>
      </c>
      <c r="C51" s="57" t="n">
        <v>48</v>
      </c>
      <c r="D51" s="57" t="n">
        <v>38</v>
      </c>
      <c r="E51" s="57" t="n">
        <v>4.36</v>
      </c>
      <c r="F51" s="57">
        <f>B51</f>
        <v/>
      </c>
      <c r="G51" s="57">
        <f>(F51)-L51</f>
        <v/>
      </c>
      <c r="H51" s="57">
        <f>F51*0.15</f>
        <v/>
      </c>
      <c r="J51" s="1" t="n"/>
      <c r="K51" s="1" t="n"/>
      <c r="L51" s="29" t="n">
        <v>139.88</v>
      </c>
      <c r="M51" s="29">
        <f>L51-H51</f>
        <v/>
      </c>
      <c r="N51" s="0">
        <f>C51/20</f>
        <v/>
      </c>
      <c r="O51" s="28">
        <f>(H51+M51)/F51</f>
        <v/>
      </c>
      <c r="P51" s="1" t="n"/>
    </row>
    <row customHeight="1" ht="15.6" r="52" s="59">
      <c r="A52" s="57" t="inlineStr">
        <is>
          <t>1999老饭盒</t>
        </is>
      </c>
      <c r="B52" s="57" t="n">
        <v>1365.14</v>
      </c>
      <c r="C52" s="57" t="n">
        <v>75</v>
      </c>
      <c r="D52" s="57" t="n">
        <v>60</v>
      </c>
      <c r="E52" s="57" t="n">
        <v>8.6</v>
      </c>
      <c r="F52" s="57">
        <f>B52</f>
        <v/>
      </c>
      <c r="G52" s="57">
        <f>(F52)-L52</f>
        <v/>
      </c>
      <c r="H52" s="57">
        <f>F52*0.15</f>
        <v/>
      </c>
      <c r="I52" s="0" t="n">
        <v>26.8</v>
      </c>
      <c r="J52" s="1" t="n"/>
      <c r="K52" s="1" t="n"/>
      <c r="L52" s="29" t="n">
        <v>356.14</v>
      </c>
      <c r="M52" s="29">
        <f>L52-H52</f>
        <v/>
      </c>
      <c r="N52" s="0">
        <f>C52/20</f>
        <v/>
      </c>
      <c r="O52" s="28">
        <f>(H52+M52)/F52</f>
        <v/>
      </c>
      <c r="P52" s="1" t="n"/>
    </row>
    <row customHeight="1" ht="15.6" r="53" s="59">
      <c r="A53" s="57" t="inlineStr">
        <is>
          <t>丰顺捆粄（客家小吃）</t>
        </is>
      </c>
      <c r="B53" s="57" t="n">
        <v>418.8</v>
      </c>
      <c r="C53" s="57" t="n">
        <v>29</v>
      </c>
      <c r="D53" s="57" t="n">
        <v>29</v>
      </c>
      <c r="E53" s="57" t="n">
        <v>2.83</v>
      </c>
      <c r="F53" s="57">
        <f>B53</f>
        <v/>
      </c>
      <c r="G53" s="57">
        <f>(F53)-L53</f>
        <v/>
      </c>
      <c r="H53" s="57">
        <f>F53*0.15</f>
        <v/>
      </c>
      <c r="J53" s="1" t="n"/>
      <c r="K53" s="1" t="n"/>
      <c r="L53" s="29" t="n">
        <v>111.8</v>
      </c>
      <c r="M53" s="29">
        <f>L53-H53</f>
        <v/>
      </c>
      <c r="N53" s="0">
        <f>C53/20</f>
        <v/>
      </c>
      <c r="O53" s="28">
        <f>(H53+M53)/F53</f>
        <v/>
      </c>
      <c r="P53" s="1" t="n"/>
    </row>
    <row customHeight="1" ht="15.6" r="54" s="59">
      <c r="A54" s="57" t="inlineStr">
        <is>
          <t>耿大叔擂椒盖码饭</t>
        </is>
      </c>
      <c r="B54" s="57" t="n">
        <v>975.26</v>
      </c>
      <c r="C54" s="57" t="n">
        <v>44</v>
      </c>
      <c r="D54" s="57" t="n">
        <v>40</v>
      </c>
      <c r="E54" s="57" t="n">
        <v>6.08</v>
      </c>
      <c r="F54" s="57">
        <f>B54</f>
        <v/>
      </c>
      <c r="G54" s="57">
        <f>(F54-I54)-L54</f>
        <v/>
      </c>
      <c r="H54" s="57">
        <f>F54*0.15</f>
        <v/>
      </c>
      <c r="I54" s="1" t="n"/>
      <c r="J54" s="1" t="n"/>
      <c r="K54" s="1" t="n"/>
      <c r="L54" s="29" t="n">
        <v>224.04</v>
      </c>
      <c r="M54" s="29">
        <f>L54-H54</f>
        <v/>
      </c>
      <c r="N54" s="0">
        <f>C54/20</f>
        <v/>
      </c>
      <c r="O54" s="28">
        <f>(H54+M54)/F54</f>
        <v/>
      </c>
      <c r="P54" s="1" t="n"/>
    </row>
    <row customHeight="1" ht="15.6" r="55" s="59">
      <c r="A55" s="57" t="inlineStr">
        <is>
          <t>笋爷高汤嗦螺粉</t>
        </is>
      </c>
      <c r="B55" s="57" t="n">
        <v>308.89</v>
      </c>
      <c r="C55" s="57" t="n">
        <v>24</v>
      </c>
      <c r="D55" s="57" t="n">
        <v>16</v>
      </c>
      <c r="E55" s="57" t="n">
        <v>1.99</v>
      </c>
      <c r="F55" s="57">
        <f>B55</f>
        <v/>
      </c>
      <c r="G55" s="57">
        <f>(F55-I55)-L55</f>
        <v/>
      </c>
      <c r="H55" s="57">
        <f>F55*0.15</f>
        <v/>
      </c>
      <c r="J55" s="1" t="n"/>
      <c r="K55" s="1" t="n"/>
      <c r="L55" s="29" t="n">
        <v>68.89</v>
      </c>
      <c r="M55" s="29">
        <f>L55-H55</f>
        <v/>
      </c>
      <c r="N55" s="0">
        <f>C55/20</f>
        <v/>
      </c>
      <c r="O55" s="28">
        <f>(H55+M55)/F55</f>
        <v/>
      </c>
      <c r="P55" s="1" t="n"/>
    </row>
    <row customHeight="1" ht="15.6" r="56" s="59">
      <c r="A56" s="57" t="inlineStr">
        <is>
          <t>凉皮西施</t>
        </is>
      </c>
      <c r="B56" s="57" t="n">
        <v>965.3</v>
      </c>
      <c r="C56" s="57" t="n">
        <v>83</v>
      </c>
      <c r="D56" s="57" t="n">
        <v>79</v>
      </c>
      <c r="E56" s="57" t="n">
        <v>6.28</v>
      </c>
      <c r="F56" s="57">
        <f>B56</f>
        <v/>
      </c>
      <c r="G56" s="57">
        <f>F56*0.75</f>
        <v/>
      </c>
      <c r="H56" s="57">
        <f>F56*0.15</f>
        <v/>
      </c>
      <c r="I56" s="6" t="n"/>
      <c r="J56" s="6" t="n"/>
      <c r="K56" s="3" t="n"/>
      <c r="L56" s="3">
        <f>F56*0.25</f>
        <v/>
      </c>
      <c r="M56" s="3">
        <f>L56-H56</f>
        <v/>
      </c>
      <c r="N56" s="0">
        <f>C56/20</f>
        <v/>
      </c>
      <c r="O56" s="28">
        <f>(H56+M56)/F56</f>
        <v/>
      </c>
      <c r="P56" s="1" t="n"/>
    </row>
    <row customHeight="1" ht="15.6" r="57" s="59">
      <c r="A57" s="17" t="inlineStr">
        <is>
          <t>探烤排骨（南村店）</t>
        </is>
      </c>
      <c r="B57" s="15" t="n">
        <v>2909.22</v>
      </c>
      <c r="C57" s="15" t="n">
        <v>74.5</v>
      </c>
      <c r="D57" s="15" t="n">
        <v>69</v>
      </c>
      <c r="E57" s="15" t="n">
        <v>17.85</v>
      </c>
      <c r="F57" s="16">
        <f>B57</f>
        <v/>
      </c>
      <c r="G57" s="15">
        <f>(F57)*0.8</f>
        <v/>
      </c>
      <c r="H57" s="57">
        <f>F57*0.15</f>
        <v/>
      </c>
      <c r="I57" s="6" t="n"/>
      <c r="J57" s="6" t="n"/>
      <c r="K57" s="3" t="n"/>
      <c r="L57" s="29" t="n">
        <v>645.24</v>
      </c>
      <c r="M57" s="29">
        <f>L57-H57</f>
        <v/>
      </c>
      <c r="N57" s="0">
        <f>C57/20</f>
        <v/>
      </c>
      <c r="O57" s="28">
        <f>(H57+M57)/F57</f>
        <v/>
      </c>
      <c r="P57" s="1" t="n"/>
    </row>
    <row customHeight="1" ht="15.6" r="58" s="59">
      <c r="A58" s="17" t="inlineStr">
        <is>
          <t>山姆星选芝士牛肉卷</t>
        </is>
      </c>
      <c r="B58" s="15" t="n">
        <v>5464.64</v>
      </c>
      <c r="C58" s="15" t="n">
        <v>166</v>
      </c>
      <c r="D58" s="15" t="n">
        <v>162</v>
      </c>
      <c r="E58" s="15" t="n">
        <v>33.7</v>
      </c>
      <c r="F58" s="16">
        <f>B58</f>
        <v/>
      </c>
      <c r="G58" s="15">
        <f>(F58)*0.815</f>
        <v/>
      </c>
      <c r="H58" s="57">
        <f>F58*0.15</f>
        <v/>
      </c>
      <c r="I58" s="6" t="n"/>
      <c r="J58" s="6" t="n"/>
      <c r="K58" s="3" t="n"/>
      <c r="L58" s="3">
        <f>F58*0.185</f>
        <v/>
      </c>
      <c r="M58" s="3">
        <f>L58-H58</f>
        <v/>
      </c>
      <c r="N58" s="3">
        <f>C58/20</f>
        <v/>
      </c>
      <c r="O58" s="28">
        <f>(H58+M58)/F58</f>
        <v/>
      </c>
      <c r="P58" s="1" t="n"/>
    </row>
    <row customHeight="1" ht="15.6" r="59" s="59">
      <c r="A59" s="17" t="inlineStr">
        <is>
          <t>泰想你-咖喱饭</t>
        </is>
      </c>
      <c r="B59" s="15" t="n">
        <v>1334.6</v>
      </c>
      <c r="C59" s="15" t="n">
        <v>52</v>
      </c>
      <c r="D59" s="15" t="n">
        <v>51</v>
      </c>
      <c r="E59" s="15" t="n">
        <v>8.109999999999999</v>
      </c>
      <c r="F59" s="16">
        <f>B59</f>
        <v/>
      </c>
      <c r="G59" s="15">
        <f>(F59)*0.82</f>
        <v/>
      </c>
      <c r="H59" s="57">
        <f>F59*0.15</f>
        <v/>
      </c>
      <c r="I59" s="6" t="n"/>
      <c r="J59" s="6" t="n"/>
      <c r="K59" s="3" t="n"/>
      <c r="L59" s="3">
        <f>F59*0.18</f>
        <v/>
      </c>
      <c r="M59" s="3">
        <f>L59-H59</f>
        <v/>
      </c>
      <c r="N59" s="3">
        <f>C59/20</f>
        <v/>
      </c>
      <c r="O59" s="28">
        <f>(H59+M59)/F59</f>
        <v/>
      </c>
      <c r="P59" s="1" t="n"/>
    </row>
    <row customHeight="1" ht="15.6" r="60" s="59">
      <c r="A60" s="17" t="inlineStr">
        <is>
          <t>旋风鸡·手撕鸡专门店</t>
        </is>
      </c>
      <c r="B60" s="15" t="n">
        <v>1408.1</v>
      </c>
      <c r="C60" s="15" t="n">
        <v>78</v>
      </c>
      <c r="D60" s="15" t="n">
        <v>78</v>
      </c>
      <c r="E60" s="15" t="n">
        <v>9.02</v>
      </c>
      <c r="F60" s="16">
        <f>B60</f>
        <v/>
      </c>
      <c r="G60" s="15">
        <f>(F60)*0.82</f>
        <v/>
      </c>
      <c r="H60" s="57">
        <f>F60*0.15</f>
        <v/>
      </c>
      <c r="I60" s="6" t="n"/>
      <c r="J60" s="6" t="n"/>
      <c r="K60" s="3" t="n"/>
      <c r="L60" s="3">
        <f>F60*0.18</f>
        <v/>
      </c>
      <c r="M60" s="3">
        <f>L60-H60</f>
        <v/>
      </c>
      <c r="N60" s="3">
        <f>C60/20</f>
        <v/>
      </c>
      <c r="O60" s="28">
        <f>(H60+M60)/F60</f>
        <v/>
      </c>
      <c r="P60" s="1" t="n"/>
    </row>
    <row customHeight="1" ht="15.6" r="61" s="59">
      <c r="A61" s="27" t="n"/>
      <c r="B61" s="27" t="n"/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62" t="n"/>
      <c r="P61" s="1" t="n"/>
    </row>
    <row customHeight="1" ht="15.6" r="62" s="59">
      <c r="A62" s="25" t="inlineStr">
        <is>
          <t>饮料分区</t>
        </is>
      </c>
      <c r="B62" s="8" t="n"/>
      <c r="C62" s="8" t="n"/>
      <c r="D62" s="8" t="n"/>
      <c r="E62" s="8" t="n"/>
      <c r="F62" s="8" t="n"/>
      <c r="G62" s="8" t="n"/>
      <c r="H62" s="8" t="n"/>
      <c r="I62" s="6" t="n"/>
      <c r="J62" s="6" t="n"/>
      <c r="K62" s="3" t="n"/>
      <c r="L62" s="3" t="n"/>
      <c r="M62" s="3" t="n"/>
      <c r="N62" s="3" t="n"/>
      <c r="O62" s="60" t="n"/>
      <c r="P62" s="1" t="n"/>
    </row>
    <row customHeight="1" ht="15.6" r="63" s="59">
      <c r="A63" s="6" t="inlineStr">
        <is>
          <t>芝士王茶•轻食健康减脂餐&amp;饮品</t>
        </is>
      </c>
      <c r="B63" s="6" t="n">
        <v>2245.6</v>
      </c>
      <c r="C63" s="6" t="n">
        <v>103</v>
      </c>
      <c r="D63" s="6" t="n">
        <v>95</v>
      </c>
      <c r="E63" s="6" t="n">
        <v>14.1</v>
      </c>
      <c r="F63" s="14">
        <f>B63</f>
        <v/>
      </c>
      <c r="G63" s="6">
        <f>(F63)*0.85</f>
        <v/>
      </c>
      <c r="H63" s="6">
        <f>F63*0.15</f>
        <v/>
      </c>
      <c r="I63" s="3" t="n"/>
      <c r="J63" s="3" t="n"/>
      <c r="K63" s="3" t="n"/>
      <c r="L63" s="3" t="n"/>
      <c r="M63" s="3" t="n"/>
      <c r="N63" s="3">
        <f>(C63)/20</f>
        <v/>
      </c>
      <c r="O63" s="60">
        <f>H63/F63</f>
        <v/>
      </c>
      <c r="P63" s="1" t="n"/>
    </row>
    <row customHeight="1" ht="15.6" r="64" s="59">
      <c r="A64" s="23" t="inlineStr">
        <is>
          <t>沪上阿姨</t>
        </is>
      </c>
      <c r="B64" s="23" t="n">
        <v>1624.4</v>
      </c>
      <c r="C64" s="23" t="n">
        <v>83</v>
      </c>
      <c r="D64" s="23" t="n">
        <v>70</v>
      </c>
      <c r="E64" s="23" t="n">
        <v>10.24</v>
      </c>
      <c r="F64" s="24">
        <f>B64</f>
        <v/>
      </c>
      <c r="G64" s="23">
        <f>(F64)*0.825</f>
        <v/>
      </c>
      <c r="H64" s="15">
        <f>F64*0.15</f>
        <v/>
      </c>
      <c r="I64" s="21" t="n">
        <v>50</v>
      </c>
      <c r="J64" s="21" t="n"/>
      <c r="K64" s="21" t="n"/>
      <c r="L64" s="22" t="n"/>
      <c r="M64" s="21" t="n"/>
      <c r="N64" s="21">
        <f>(C64)/20</f>
        <v/>
      </c>
      <c r="O64" s="63">
        <f>(H64+M64)/F64</f>
        <v/>
      </c>
      <c r="P64" s="1" t="n"/>
    </row>
    <row customHeight="1" ht="15.6" r="65" s="59">
      <c r="A65" s="15" t="inlineStr">
        <is>
          <t>茗日见</t>
        </is>
      </c>
      <c r="B65" s="15" t="n">
        <v>235.7</v>
      </c>
      <c r="C65" s="15" t="n">
        <v>18</v>
      </c>
      <c r="D65" s="15" t="n">
        <v>15</v>
      </c>
      <c r="E65" s="15" t="n">
        <v>1.52</v>
      </c>
      <c r="F65" s="16">
        <f>B65</f>
        <v/>
      </c>
      <c r="G65" s="15">
        <f>(F65)-L65</f>
        <v/>
      </c>
      <c r="H65" s="15">
        <f>F65*0.15</f>
        <v/>
      </c>
      <c r="I65" s="3" t="n"/>
      <c r="J65" s="3" t="n"/>
      <c r="K65" s="3" t="n"/>
      <c r="L65" s="18" t="n">
        <v>60.7</v>
      </c>
      <c r="M65" s="18">
        <f>L65-H65</f>
        <v/>
      </c>
      <c r="N65" s="3">
        <f>(C65)/20</f>
        <v/>
      </c>
      <c r="O65" s="60">
        <f>(H65+M65)/F65</f>
        <v/>
      </c>
      <c r="P65" s="1" t="n"/>
    </row>
    <row customHeight="1" ht="15.6" r="66" s="59">
      <c r="A66" s="15" t="inlineStr">
        <is>
          <t>益禾堂T1~5</t>
        </is>
      </c>
      <c r="B66" s="15" t="n">
        <v>751</v>
      </c>
      <c r="C66" s="15" t="n">
        <v>62</v>
      </c>
      <c r="D66" s="15" t="n">
        <v>54</v>
      </c>
      <c r="E66" s="15" t="n">
        <v>5.16</v>
      </c>
      <c r="F66" s="19" t="n"/>
      <c r="G66" s="15" t="inlineStr">
        <is>
          <t xml:space="preserve"> </t>
        </is>
      </c>
      <c r="H66" s="15" t="n"/>
      <c r="I66" s="3" t="n"/>
      <c r="J66" s="3" t="n"/>
      <c r="K66" s="3" t="n"/>
      <c r="L66" s="18" t="n"/>
      <c r="M66" s="18" t="n"/>
      <c r="N66" s="3" t="n"/>
      <c r="O66" s="60" t="n"/>
      <c r="P66" s="1" t="n"/>
    </row>
    <row customHeight="1" ht="15.6" r="67" s="59">
      <c r="A67" s="15" t="inlineStr">
        <is>
          <t>益禾堂T10~12</t>
        </is>
      </c>
      <c r="B67" s="15" t="n">
        <v>427</v>
      </c>
      <c r="C67" s="15" t="n">
        <v>35</v>
      </c>
      <c r="D67" s="15" t="n">
        <v>32</v>
      </c>
      <c r="E67" s="15" t="n">
        <v>2.91</v>
      </c>
      <c r="F67" s="16">
        <f>B67+B66</f>
        <v/>
      </c>
      <c r="G67" s="15">
        <f>F67-L67</f>
        <v/>
      </c>
      <c r="H67" s="15">
        <f>F67*0.15</f>
        <v/>
      </c>
      <c r="I67" s="3" t="n"/>
      <c r="J67" s="3" t="n"/>
      <c r="K67" s="3" t="n"/>
      <c r="L67" s="18">
        <f>F67*0.225</f>
        <v/>
      </c>
      <c r="M67" s="18">
        <f>L67-H67</f>
        <v/>
      </c>
      <c r="N67" s="3">
        <f>(C66+C67)/20</f>
        <v/>
      </c>
      <c r="O67" s="60">
        <f>(H67+M67)/F67</f>
        <v/>
      </c>
      <c r="P67" s="1" t="n"/>
    </row>
    <row customHeight="1" ht="15.6" r="68" s="59">
      <c r="A68" s="15" t="inlineStr">
        <is>
          <t>书亦烧仙草</t>
        </is>
      </c>
      <c r="B68" s="15" t="n">
        <v>1070</v>
      </c>
      <c r="C68" s="15" t="n">
        <v>72</v>
      </c>
      <c r="D68" s="15" t="n">
        <v>69</v>
      </c>
      <c r="E68" s="15" t="n">
        <v>6.8</v>
      </c>
      <c r="F68" s="16">
        <f>B68</f>
        <v/>
      </c>
      <c r="G68" s="15">
        <f>(F68-L68)</f>
        <v/>
      </c>
      <c r="H68" s="15">
        <f>F68*0.15</f>
        <v/>
      </c>
      <c r="I68" s="3" t="n"/>
      <c r="J68" s="3" t="n"/>
      <c r="K68" s="3" t="n"/>
      <c r="L68" s="18">
        <f>F68*0.2</f>
        <v/>
      </c>
      <c r="M68" s="18">
        <f>L68-H68</f>
        <v/>
      </c>
      <c r="N68" s="3">
        <f>(C68)/20</f>
        <v/>
      </c>
      <c r="O68" s="60">
        <f>(H68+M68)/F68</f>
        <v/>
      </c>
      <c r="P68" s="1" t="n"/>
    </row>
    <row customHeight="1" ht="15.6" r="69" s="59">
      <c r="A69" s="15" t="inlineStr">
        <is>
          <t>Nanalam咖啡茶饮店</t>
        </is>
      </c>
      <c r="B69" s="15" t="n">
        <v>135</v>
      </c>
      <c r="C69" s="15" t="n">
        <v>6</v>
      </c>
      <c r="D69" s="15" t="n">
        <v>6</v>
      </c>
      <c r="E69" s="15" t="n">
        <v>0.84</v>
      </c>
      <c r="F69" s="16">
        <f>B69</f>
        <v/>
      </c>
      <c r="G69" s="15">
        <f>(F69)-L69</f>
        <v/>
      </c>
      <c r="H69" s="15">
        <f>F69*0.15</f>
        <v/>
      </c>
      <c r="I69" s="3" t="n"/>
      <c r="J69" s="3" t="n"/>
      <c r="K69" s="3" t="n"/>
      <c r="L69" s="18" t="n">
        <v>30</v>
      </c>
      <c r="M69" s="18">
        <f>L69-H69</f>
        <v/>
      </c>
      <c r="N69" s="3">
        <f>(C69)/20</f>
        <v/>
      </c>
      <c r="O69" s="60">
        <f>(H69+M69)/F69</f>
        <v/>
      </c>
      <c r="P69" s="1" t="n"/>
    </row>
    <row customHeight="1" ht="15.6" r="70" s="59">
      <c r="A70" s="6" t="inlineStr">
        <is>
          <t>润心牛奶甜品</t>
        </is>
      </c>
      <c r="B70" s="1" t="n">
        <v>1446</v>
      </c>
      <c r="C70" s="1" t="n">
        <v>132</v>
      </c>
      <c r="D70" s="1" t="n">
        <v>97</v>
      </c>
      <c r="E70" s="1" t="n">
        <v>9.789999999999999</v>
      </c>
      <c r="F70" s="14">
        <f>B70</f>
        <v/>
      </c>
      <c r="G70" s="6">
        <f>(F70)*0.85</f>
        <v/>
      </c>
      <c r="H70" s="6">
        <f>F70*0.15</f>
        <v/>
      </c>
      <c r="I70" s="3" t="n"/>
      <c r="J70" s="3" t="n"/>
      <c r="K70" s="3" t="n"/>
      <c r="L70" s="3" t="n"/>
      <c r="M70" s="3" t="n"/>
      <c r="N70" s="3">
        <f>(C70)/20</f>
        <v/>
      </c>
      <c r="O70" s="60">
        <f>H70/F70</f>
        <v/>
      </c>
      <c r="P70" s="1" t="n"/>
    </row>
    <row customHeight="1" ht="15.6" r="71" s="59">
      <c r="A71" s="2" t="n"/>
      <c r="B71" s="2" t="n"/>
      <c r="C71" s="1" t="n"/>
      <c r="D71" s="1" t="n"/>
      <c r="E71" s="1" t="n"/>
      <c r="F71" s="1" t="n"/>
      <c r="G71" s="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customHeight="1" ht="24.95" r="72" s="59">
      <c r="A72" s="3" t="n"/>
      <c r="B72" s="12">
        <f>SUM(B2:B70)</f>
        <v/>
      </c>
      <c r="C72" s="12">
        <f>SUM(C2:C70)</f>
        <v/>
      </c>
      <c r="D72" s="12">
        <f>SUM(D2:D70)</f>
        <v/>
      </c>
      <c r="E72" s="3" t="n"/>
      <c r="F72" s="3" t="n"/>
      <c r="G72" s="12">
        <f>SUM(G4:G70)</f>
        <v/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1" t="n"/>
    </row>
    <row customHeight="1" ht="15.6" r="73" s="59">
      <c r="A73" s="3" t="n"/>
      <c r="B73" s="3" t="n"/>
      <c r="C73" s="6" t="n"/>
      <c r="D73" s="3" t="n"/>
      <c r="E73" s="3" t="n"/>
      <c r="F73" s="3" t="n"/>
      <c r="G73" s="3" t="inlineStr">
        <is>
          <t xml:space="preserve">     </t>
        </is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1" t="n"/>
    </row>
    <row customHeight="1" ht="15.6" r="74" s="5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1" t="n"/>
    </row>
    <row customHeight="1" ht="15.6" r="75" s="5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1" t="n"/>
    </row>
    <row customHeight="1" ht="15.6" r="76" s="5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1" t="n"/>
    </row>
    <row customHeight="1" ht="15.6" r="77" s="59">
      <c r="A77" s="9" t="inlineStr">
        <is>
          <t>费用支出明细</t>
        </is>
      </c>
      <c r="B77" s="6" t="n"/>
      <c r="C77" s="9" t="inlineStr">
        <is>
          <t>收入明细</t>
        </is>
      </c>
      <c r="D77" s="6" t="n"/>
      <c r="E77" s="6" t="n"/>
      <c r="F77" s="6" t="n"/>
      <c r="G77" s="6" t="n"/>
      <c r="H77" s="3" t="n"/>
      <c r="I77" s="3" t="n"/>
      <c r="J77" s="3" t="n"/>
      <c r="K77" s="3" t="n"/>
      <c r="L77" s="3" t="n"/>
      <c r="M77" s="3" t="n"/>
      <c r="N77" s="3" t="n"/>
      <c r="O77" s="3" t="n"/>
      <c r="P77" s="1" t="n"/>
    </row>
    <row customHeight="1" ht="15.6" r="78" s="59">
      <c r="A78" s="7" t="inlineStr">
        <is>
          <t>老哥车费</t>
        </is>
      </c>
      <c r="B78" s="6" t="n">
        <v>2100</v>
      </c>
      <c r="C78" s="7" t="inlineStr">
        <is>
          <t>运费</t>
        </is>
      </c>
      <c r="D78" s="6">
        <f>SUM(C2:C70)</f>
        <v/>
      </c>
      <c r="E78" s="6" t="n"/>
      <c r="F78" s="7" t="inlineStr">
        <is>
          <t>运费结余</t>
        </is>
      </c>
      <c r="G78" s="6" t="n"/>
      <c r="H78" s="3" t="n"/>
      <c r="I78" s="3" t="n"/>
      <c r="J78" s="3" t="n"/>
      <c r="K78" s="3" t="n"/>
      <c r="L78" s="3" t="n"/>
      <c r="M78" s="3" t="n"/>
      <c r="N78" s="3" t="n"/>
      <c r="O78" s="3" t="n"/>
      <c r="P78" s="1" t="n"/>
    </row>
    <row customHeight="1" ht="15.6" r="79" s="59">
      <c r="A79" s="7" t="inlineStr">
        <is>
          <t>换车车费</t>
        </is>
      </c>
      <c r="B79" s="5" t="n">
        <v>0</v>
      </c>
      <c r="C79" s="7" t="inlineStr">
        <is>
          <t>毛利</t>
        </is>
      </c>
      <c r="D79" s="6">
        <f>SUM(H3:H70)</f>
        <v/>
      </c>
      <c r="E79" s="6" t="n"/>
      <c r="F79" s="3" t="inlineStr">
        <is>
          <t>阿叔</t>
        </is>
      </c>
      <c r="G79" s="3" t="n">
        <v>155</v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1" t="n"/>
    </row>
    <row customHeight="1" ht="15.6" r="80" s="59">
      <c r="A80" s="7" t="inlineStr">
        <is>
          <t>车手薪水</t>
        </is>
      </c>
      <c r="B80" s="6" t="n">
        <v>1575</v>
      </c>
      <c r="C80" s="3" t="n"/>
      <c r="D80" s="3" t="n"/>
      <c r="E80" s="6" t="n"/>
      <c r="F80" s="1" t="inlineStr">
        <is>
          <t>居肉町</t>
        </is>
      </c>
      <c r="G80" s="2" t="n">
        <v>113</v>
      </c>
      <c r="H80" s="1" t="n"/>
      <c r="I80" s="3" t="n"/>
      <c r="J80" s="3" t="n"/>
      <c r="K80" s="3" t="n"/>
      <c r="L80" s="3" t="n"/>
      <c r="M80" s="3" t="n"/>
      <c r="N80" s="3" t="n"/>
      <c r="O80" s="3" t="n"/>
      <c r="P80" s="1" t="n"/>
    </row>
    <row customHeight="1" ht="15.6" r="81" s="59">
      <c r="A81" s="7" t="inlineStr">
        <is>
          <t>守餐薪水</t>
        </is>
      </c>
      <c r="B81" s="6" t="n">
        <v>525</v>
      </c>
      <c r="C81" s="11" t="inlineStr">
        <is>
          <t>主食订单数</t>
        </is>
      </c>
      <c r="D81" s="11">
        <f>SUM(D2:D63)</f>
        <v/>
      </c>
      <c r="E81" s="6" t="n"/>
      <c r="F81" s="58" t="inlineStr">
        <is>
          <t>丰顺捆粄</t>
        </is>
      </c>
      <c r="G81" s="58" t="n">
        <v>29</v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1" t="n"/>
    </row>
    <row customHeight="1" ht="15.6" r="82" s="59">
      <c r="A82" s="7" t="inlineStr">
        <is>
          <t>麦当劳工作餐</t>
        </is>
      </c>
      <c r="B82" s="5" t="n">
        <v>0</v>
      </c>
      <c r="C82" s="8" t="inlineStr">
        <is>
          <t>饮料杯数</t>
        </is>
      </c>
      <c r="D82" s="8">
        <f>SUM(C64:C69)</f>
        <v/>
      </c>
      <c r="E82" s="6" t="n"/>
      <c r="F82" s="10" t="inlineStr">
        <is>
          <t>自定义费</t>
        </is>
      </c>
      <c r="G82" s="10" t="n">
        <v>1653.4</v>
      </c>
      <c r="H82" s="3">
        <f>G82-G80-G81-G79</f>
        <v/>
      </c>
      <c r="I82" s="3" t="n"/>
      <c r="J82" s="3" t="n"/>
      <c r="K82" s="3" t="n"/>
      <c r="L82" s="3" t="n"/>
      <c r="M82" s="3" t="n"/>
      <c r="N82" s="3" t="n"/>
      <c r="O82" s="3" t="n"/>
      <c r="P82" s="1" t="n"/>
    </row>
    <row customHeight="1" ht="15.6" r="83" s="59">
      <c r="A83" s="7" t="inlineStr">
        <is>
          <t>工作餐</t>
        </is>
      </c>
      <c r="B83" s="6" t="n"/>
      <c r="C83" s="8" t="inlineStr">
        <is>
          <t>运费结余</t>
        </is>
      </c>
      <c r="D83" s="8">
        <f>SUM(C65:C70)</f>
        <v/>
      </c>
      <c r="E83" s="6" t="n"/>
      <c r="F83" s="6" t="n"/>
      <c r="G83" s="6" t="n"/>
      <c r="H83" s="1" t="n"/>
      <c r="I83" s="3" t="n"/>
      <c r="J83" s="3" t="n"/>
      <c r="K83" s="3" t="n"/>
      <c r="L83" s="3" t="n"/>
      <c r="M83" s="3" t="n"/>
      <c r="N83" s="3" t="n"/>
      <c r="O83" s="3" t="n"/>
      <c r="P83" s="1" t="n"/>
    </row>
    <row customHeight="1" ht="15.6" r="84" s="59">
      <c r="A84" s="9" t="inlineStr">
        <is>
          <t>后勤费用明细</t>
        </is>
      </c>
      <c r="B84" s="3" t="n"/>
      <c r="C84" s="8" t="inlineStr">
        <is>
          <t>0.5补助额</t>
        </is>
      </c>
      <c r="D84" s="8">
        <f>D81*0.5</f>
        <v/>
      </c>
      <c r="E84" s="6" t="n"/>
      <c r="F84" s="10" t="inlineStr">
        <is>
          <t>差额结余</t>
        </is>
      </c>
      <c r="G84" s="10">
        <f>SUM(M11:M70)</f>
        <v/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1" t="n"/>
    </row>
    <row customHeight="1" ht="15.6" r="85" s="59">
      <c r="A85" s="7" t="inlineStr">
        <is>
          <t>手续费</t>
        </is>
      </c>
      <c r="B85" s="6">
        <f>SUM(E2:E75)</f>
        <v/>
      </c>
      <c r="C85" s="6" t="n"/>
      <c r="D85" s="6" t="n"/>
      <c r="E85" s="6" t="n"/>
      <c r="F85" s="6" t="n"/>
      <c r="G85" s="6" t="n"/>
      <c r="H85" s="3" t="n"/>
      <c r="I85" s="3" t="n"/>
      <c r="J85" s="3" t="n"/>
      <c r="K85" s="3" t="n"/>
      <c r="L85" s="3" t="n"/>
      <c r="M85" s="3" t="n"/>
      <c r="N85" s="3" t="n"/>
      <c r="O85" s="3" t="n"/>
      <c r="P85" s="1" t="n"/>
    </row>
    <row customHeight="1" ht="15.6" r="86" s="59">
      <c r="A86" s="7" t="inlineStr">
        <is>
          <t>餐补</t>
        </is>
      </c>
      <c r="B86" s="6">
        <f>D84</f>
        <v/>
      </c>
      <c r="C86" s="6" t="n"/>
      <c r="D86" s="6" t="n"/>
      <c r="E86" s="6" t="n"/>
      <c r="F86" s="6" t="n"/>
      <c r="G86" s="6" t="n"/>
      <c r="H86" s="3" t="n"/>
      <c r="I86" s="3" t="n"/>
      <c r="J86" s="3" t="n"/>
      <c r="K86" s="3" t="n"/>
      <c r="L86" s="3" t="n"/>
      <c r="M86" s="3" t="n"/>
      <c r="N86" s="3" t="n"/>
      <c r="O86" s="3" t="n"/>
      <c r="P86" s="1" t="n"/>
    </row>
    <row customHeight="1" ht="15.6" r="87" s="59">
      <c r="A87" s="7" t="inlineStr">
        <is>
          <t>薪水</t>
        </is>
      </c>
      <c r="B87" s="6">
        <f>D81+D82</f>
        <v/>
      </c>
      <c r="C87" s="6" t="n"/>
      <c r="D87" s="6" t="n"/>
      <c r="E87" s="6" t="n"/>
      <c r="F87" s="6" t="n"/>
      <c r="G87" s="6" t="n"/>
      <c r="H87" s="3" t="n"/>
      <c r="I87" s="3" t="n"/>
      <c r="J87" s="3" t="n"/>
      <c r="K87" s="3" t="n"/>
      <c r="L87" s="3" t="n"/>
      <c r="M87" s="3" t="n"/>
      <c r="N87" s="3" t="n"/>
      <c r="O87" s="3" t="n"/>
      <c r="P87" s="1" t="n"/>
    </row>
    <row customHeight="1" ht="15.6" r="88" s="59">
      <c r="A88" s="7" t="inlineStr">
        <is>
          <t>退款</t>
        </is>
      </c>
      <c r="B88" s="5">
        <f>SUM(I3:I75)</f>
        <v/>
      </c>
      <c r="C88" s="6" t="n"/>
      <c r="D88" s="6" t="n"/>
      <c r="E88" s="6" t="n"/>
      <c r="F88" s="6" t="n"/>
      <c r="G88" s="6" t="n"/>
      <c r="H88" s="3" t="n"/>
      <c r="I88" s="3" t="n"/>
      <c r="J88" s="3" t="n"/>
      <c r="K88" s="3" t="n"/>
      <c r="L88" s="3" t="n"/>
      <c r="M88" s="3" t="n"/>
      <c r="N88" s="3" t="n"/>
      <c r="O88" s="3" t="n"/>
      <c r="P88" s="1" t="n"/>
    </row>
    <row customHeight="1" ht="15.6" r="89" s="59">
      <c r="A89" s="7" t="inlineStr">
        <is>
          <t>其他费用(优惠券支出)</t>
        </is>
      </c>
      <c r="B89" s="6" t="n"/>
      <c r="C89" s="6" t="n"/>
      <c r="D89" s="6" t="n"/>
      <c r="E89" s="6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1" t="n"/>
    </row>
    <row customHeight="1" ht="15.6" r="90" s="59">
      <c r="A90" s="3" t="n"/>
      <c r="B90" s="6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1" t="n"/>
    </row>
    <row customHeight="1" ht="15.6" r="91" s="59">
      <c r="A91" s="5" t="inlineStr">
        <is>
          <t>总计</t>
        </is>
      </c>
      <c r="B91" s="4">
        <f>SUM(B78:B90)</f>
        <v/>
      </c>
      <c r="C91" s="4" t="n"/>
      <c r="D91" s="4">
        <f>SUM(D78:D79)</f>
        <v/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1" t="n"/>
    </row>
    <row customHeight="1" ht="15.6" r="92" s="59">
      <c r="A92" s="5" t="inlineStr">
        <is>
          <t>结余</t>
        </is>
      </c>
      <c r="B92" s="4" t="n"/>
      <c r="C92" s="4" t="n"/>
      <c r="D92" s="4">
        <f>D91-B91</f>
        <v/>
      </c>
      <c r="E92" s="3" t="n"/>
      <c r="F92" s="1" t="n"/>
      <c r="G92" s="2" t="n"/>
      <c r="H92" s="3" t="n"/>
      <c r="I92" s="3" t="n"/>
      <c r="J92" s="3" t="n"/>
      <c r="K92" s="3" t="n"/>
      <c r="L92" s="3" t="n"/>
      <c r="M92" s="3" t="n"/>
      <c r="N92" s="3" t="n"/>
      <c r="O92" s="3" t="n"/>
      <c r="P92" s="1" t="n"/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499"/>
  <sheetViews>
    <sheetView workbookViewId="0">
      <selection activeCell="A1" sqref="A1"/>
    </sheetView>
  </sheetViews>
  <sheetFormatPr baseColWidth="8" defaultRowHeight="14.25"/>
  <cols>
    <col customWidth="1" max="1" min="1" style="59" width="30.625"/>
    <col customWidth="1" max="2" min="2" style="59" width="14"/>
    <col customWidth="1" max="3" min="3" style="59" width="10.125"/>
    <col customWidth="1" max="7" min="7" style="59" width="12.75"/>
  </cols>
  <sheetData>
    <row customHeight="1" ht="15.6" r="1" s="59">
      <c r="A1" s="49" t="inlineStr">
        <is>
          <t>店铺</t>
        </is>
      </c>
      <c r="B1" s="49" t="inlineStr">
        <is>
          <t>商品销售额</t>
        </is>
      </c>
      <c r="C1" s="49" t="inlineStr">
        <is>
          <t>外送费用</t>
        </is>
      </c>
      <c r="D1" s="49" t="inlineStr">
        <is>
          <t>订单数量</t>
        </is>
      </c>
      <c r="E1" s="49" t="inlineStr">
        <is>
          <t>手续费</t>
        </is>
      </c>
      <c r="F1" s="5" t="inlineStr">
        <is>
          <t>营业额</t>
        </is>
      </c>
      <c r="G1" s="5" t="inlineStr">
        <is>
          <t>应结算</t>
        </is>
      </c>
      <c r="H1" s="5" t="inlineStr">
        <is>
          <t>毛利润</t>
        </is>
      </c>
      <c r="I1" s="5" t="inlineStr">
        <is>
          <t>退款</t>
        </is>
      </c>
      <c r="J1" s="5" t="inlineStr">
        <is>
          <t>优惠券</t>
        </is>
      </c>
      <c r="K1" s="5" t="inlineStr">
        <is>
          <t>结算日</t>
        </is>
      </c>
      <c r="L1" s="3" t="n"/>
      <c r="M1" s="3" t="n"/>
      <c r="N1" s="5" t="inlineStr">
        <is>
          <t>应核销员工餐</t>
        </is>
      </c>
      <c r="O1" s="5" t="inlineStr">
        <is>
          <t>利润比例</t>
        </is>
      </c>
      <c r="P1" s="1" t="n"/>
    </row>
    <row customHeight="1" ht="15.6" r="2" s="59">
      <c r="A2" s="6" t="inlineStr">
        <is>
          <t>m记 快闪福利入口</t>
        </is>
      </c>
      <c r="B2" s="6" t="n"/>
      <c r="C2" s="6" t="n"/>
      <c r="D2" s="6" t="n"/>
      <c r="E2" s="6" t="n"/>
      <c r="F2" s="3" t="n"/>
      <c r="G2" s="3" t="n"/>
      <c r="H2" s="3" t="n"/>
      <c r="I2" s="6" t="n"/>
      <c r="J2" s="6" t="n"/>
      <c r="K2" s="3" t="n"/>
      <c r="L2" s="3" t="n"/>
      <c r="M2" s="3" t="n"/>
      <c r="N2" s="3" t="n"/>
      <c r="O2" s="60" t="n"/>
      <c r="P2" s="1" t="n"/>
    </row>
    <row customHeight="1" ht="15.6" r="3" s="59">
      <c r="A3" s="6" t="inlineStr">
        <is>
          <t>麦当劳宅配</t>
        </is>
      </c>
      <c r="B3" s="6" t="n">
        <v>7033.8</v>
      </c>
      <c r="C3" s="6" t="n">
        <v>329</v>
      </c>
      <c r="D3" s="6" t="n">
        <v>273</v>
      </c>
      <c r="E3" s="6" t="n">
        <v>44.34</v>
      </c>
      <c r="F3" s="47">
        <f>B3+B2</f>
        <v/>
      </c>
      <c r="G3" s="48" t="n">
        <v>0</v>
      </c>
      <c r="H3" s="47">
        <f>F3-G3</f>
        <v/>
      </c>
      <c r="I3" s="46" t="n">
        <v>6</v>
      </c>
      <c r="J3" s="46" t="n"/>
      <c r="K3" s="3" t="n"/>
      <c r="L3" s="3" t="n"/>
      <c r="M3" s="3" t="n"/>
      <c r="N3" s="3">
        <f>(D3)/20</f>
        <v/>
      </c>
      <c r="O3" s="60">
        <f>H3/F3</f>
        <v/>
      </c>
      <c r="P3" s="1" t="n"/>
    </row>
    <row customHeight="1" ht="15.6" r="4" s="59">
      <c r="A4" s="6" t="inlineStr">
        <is>
          <t>嘉记深井烧鹅（南村店）</t>
        </is>
      </c>
      <c r="B4" s="6" t="n">
        <v>929</v>
      </c>
      <c r="C4" s="6" t="n">
        <v>53</v>
      </c>
      <c r="D4" s="6" t="n">
        <v>51</v>
      </c>
      <c r="E4" s="6" t="n">
        <v>6.1</v>
      </c>
      <c r="F4" s="14">
        <f>B4</f>
        <v/>
      </c>
      <c r="G4" s="6">
        <f>(F4)*0.85</f>
        <v/>
      </c>
      <c r="H4" s="6">
        <f>F4*0.15</f>
        <v/>
      </c>
      <c r="I4" s="6" t="n">
        <v>8</v>
      </c>
      <c r="J4" s="6" t="n"/>
      <c r="K4" s="3" t="n"/>
      <c r="L4" s="3" t="n"/>
      <c r="M4" s="3" t="n"/>
      <c r="N4" s="3">
        <f>(C4)/20</f>
        <v/>
      </c>
      <c r="O4" s="60">
        <f>H4/F4</f>
        <v/>
      </c>
      <c r="P4" s="1" t="n"/>
    </row>
    <row customHeight="1" ht="15.6" r="5" s="59">
      <c r="A5" s="6" t="inlineStr">
        <is>
          <t>爆正屋寿司店</t>
        </is>
      </c>
      <c r="B5" s="6" t="n">
        <v>742</v>
      </c>
      <c r="C5" s="6" t="n">
        <v>20</v>
      </c>
      <c r="D5" s="6" t="n">
        <v>22</v>
      </c>
      <c r="E5" s="6" t="n">
        <v>4.57</v>
      </c>
      <c r="F5" s="14">
        <f>B5</f>
        <v/>
      </c>
      <c r="G5" s="6">
        <f>(F5)*0.85</f>
        <v/>
      </c>
      <c r="H5" s="6">
        <f>F5*0.15</f>
        <v/>
      </c>
      <c r="I5" s="3" t="n"/>
      <c r="J5" s="3" t="n"/>
      <c r="K5" s="3" t="n"/>
      <c r="L5" s="3" t="n"/>
      <c r="M5" s="3" t="n"/>
      <c r="N5" s="3">
        <f>(C5)/20</f>
        <v/>
      </c>
      <c r="O5" s="60">
        <f>H5/F5</f>
        <v/>
      </c>
      <c r="P5" s="1" t="n"/>
    </row>
    <row customHeight="1" ht="15.6" r="6" s="59">
      <c r="A6" s="6" t="inlineStr">
        <is>
          <t>阿福</t>
        </is>
      </c>
      <c r="B6" s="6" t="n"/>
      <c r="C6" s="6" t="n"/>
      <c r="D6" s="6" t="n"/>
      <c r="E6" s="6" t="n"/>
      <c r="F6" s="3" t="n"/>
      <c r="G6" s="6" t="inlineStr">
        <is>
          <t xml:space="preserve"> </t>
        </is>
      </c>
      <c r="H6" s="6" t="n"/>
      <c r="I6" s="3" t="n"/>
      <c r="J6" s="3" t="n"/>
      <c r="K6" s="6" t="n"/>
      <c r="L6" s="3" t="n"/>
      <c r="M6" s="3" t="n"/>
      <c r="N6" s="3" t="n"/>
      <c r="O6" s="60" t="n"/>
      <c r="P6" s="1" t="n"/>
    </row>
    <row customHeight="1" ht="15.6" r="7" s="59">
      <c r="A7" s="6" t="n"/>
      <c r="B7" s="6" t="n"/>
      <c r="C7" s="6" t="n"/>
      <c r="D7" s="6" t="n"/>
      <c r="E7" s="6" t="n"/>
      <c r="F7" s="14">
        <f>B7+B6</f>
        <v/>
      </c>
      <c r="G7" s="6">
        <f>(F7)*0.85</f>
        <v/>
      </c>
      <c r="H7" s="6">
        <f>F7*0.15</f>
        <v/>
      </c>
      <c r="I7" s="3" t="n"/>
      <c r="J7" s="3" t="n"/>
      <c r="K7" s="3" t="n"/>
      <c r="L7" s="3" t="n"/>
      <c r="M7" s="3" t="n"/>
      <c r="N7" s="3">
        <f>(C6+C7)/20</f>
        <v/>
      </c>
      <c r="O7" s="60">
        <f>H7/F7</f>
        <v/>
      </c>
      <c r="P7" s="1" t="n"/>
    </row>
    <row customHeight="1" ht="15.6" r="8" s="59">
      <c r="A8" s="6" t="inlineStr">
        <is>
          <t>长希韩味</t>
        </is>
      </c>
      <c r="B8" s="6" t="n">
        <v>665</v>
      </c>
      <c r="C8" s="6" t="n">
        <v>38</v>
      </c>
      <c r="D8" s="6" t="n">
        <v>34</v>
      </c>
      <c r="E8" s="6" t="n">
        <v>4.36</v>
      </c>
      <c r="F8" s="14">
        <f>B8</f>
        <v/>
      </c>
      <c r="G8" s="6">
        <f>(F8)*0.85</f>
        <v/>
      </c>
      <c r="H8" s="6">
        <f>F8*0.15</f>
        <v/>
      </c>
      <c r="I8" s="3" t="n"/>
      <c r="J8" s="3" t="n"/>
      <c r="K8" s="3" t="n"/>
      <c r="L8" s="3" t="n"/>
      <c r="M8" s="3" t="n"/>
      <c r="N8" s="3">
        <f>C8/20</f>
        <v/>
      </c>
      <c r="O8" s="60">
        <f>H8/F8</f>
        <v/>
      </c>
      <c r="P8" s="1" t="n"/>
    </row>
    <row customHeight="1" ht="15.6" r="9" s="59">
      <c r="A9" s="6" t="inlineStr">
        <is>
          <t>老潼关肉夹馍</t>
        </is>
      </c>
      <c r="B9" s="6" t="n"/>
      <c r="C9" s="6" t="n"/>
      <c r="D9" s="6" t="n"/>
      <c r="E9" s="6" t="n"/>
      <c r="F9" s="14">
        <f>B9</f>
        <v/>
      </c>
      <c r="G9" s="6">
        <f>(F9)*0.85</f>
        <v/>
      </c>
      <c r="H9" s="6">
        <f>F9*0.15</f>
        <v/>
      </c>
      <c r="I9" s="3" t="n"/>
      <c r="J9" s="3" t="n"/>
      <c r="K9" s="3" t="n"/>
      <c r="L9" s="3" t="n"/>
      <c r="M9" s="3" t="n"/>
      <c r="N9" s="3">
        <f>(C9)/20</f>
        <v/>
      </c>
      <c r="O9" s="60">
        <f>H9/F9</f>
        <v/>
      </c>
      <c r="P9" s="1" t="n"/>
    </row>
    <row customHeight="1" ht="15.6" r="10" s="59">
      <c r="A10" s="6" t="inlineStr">
        <is>
          <t>至尊比萨（T1~5）</t>
        </is>
      </c>
      <c r="B10" s="6" t="n">
        <v>521.7</v>
      </c>
      <c r="C10" s="6" t="n">
        <v>22.5</v>
      </c>
      <c r="D10" s="6" t="n">
        <v>18</v>
      </c>
      <c r="E10" s="6" t="n">
        <v>3.37</v>
      </c>
      <c r="F10" s="3" t="n"/>
      <c r="G10" s="6" t="inlineStr">
        <is>
          <t xml:space="preserve"> </t>
        </is>
      </c>
      <c r="H10" s="6" t="n"/>
      <c r="I10" s="6" t="n"/>
      <c r="J10" s="6" t="n"/>
      <c r="K10" s="3" t="n"/>
      <c r="L10" s="3" t="n"/>
      <c r="M10" s="3" t="n"/>
      <c r="N10" s="3" t="n"/>
      <c r="O10" s="60" t="n"/>
      <c r="P10" s="1" t="n"/>
    </row>
    <row customHeight="1" ht="15.6" r="11" s="59">
      <c r="A11" s="6" t="inlineStr">
        <is>
          <t>至尊比萨（T10~12）</t>
        </is>
      </c>
      <c r="B11" s="6" t="n">
        <v>382.4</v>
      </c>
      <c r="C11" s="6" t="n">
        <v>16</v>
      </c>
      <c r="D11" s="6" t="n">
        <v>14</v>
      </c>
      <c r="E11" s="6" t="n">
        <v>2.42</v>
      </c>
      <c r="F11" s="14">
        <f>B11+B10</f>
        <v/>
      </c>
      <c r="G11" s="6">
        <f>(F11)*0.85</f>
        <v/>
      </c>
      <c r="H11" s="6">
        <f>F11*0.15</f>
        <v/>
      </c>
      <c r="I11" s="6" t="n"/>
      <c r="J11" s="6" t="n"/>
      <c r="K11" s="3" t="n"/>
      <c r="L11" s="3" t="n"/>
      <c r="M11" s="3" t="n"/>
      <c r="N11" s="3">
        <f>(C10+C11)/20</f>
        <v/>
      </c>
      <c r="O11" s="60">
        <f>H11/F11</f>
        <v/>
      </c>
      <c r="P11" s="1" t="n"/>
    </row>
    <row customHeight="1" ht="15.6" r="12" s="59">
      <c r="A12" s="6" t="inlineStr">
        <is>
          <t>人间烟火烧烤</t>
        </is>
      </c>
      <c r="B12" s="6" t="n">
        <v>1605.1</v>
      </c>
      <c r="C12" s="6" t="n">
        <v>57</v>
      </c>
      <c r="D12" s="6" t="n">
        <v>38</v>
      </c>
      <c r="E12" s="6" t="n">
        <v>10</v>
      </c>
      <c r="F12" s="14">
        <f>B12</f>
        <v/>
      </c>
      <c r="G12" s="6">
        <f>(F12)*0.85</f>
        <v/>
      </c>
      <c r="H12" s="6">
        <f>F12*0.15</f>
        <v/>
      </c>
      <c r="I12" s="6" t="n"/>
      <c r="J12" s="6" t="n"/>
      <c r="K12" s="6" t="n"/>
      <c r="L12" s="3" t="n"/>
      <c r="M12" s="3" t="n"/>
      <c r="N12" s="3">
        <f>C12/20</f>
        <v/>
      </c>
      <c r="O12" s="60">
        <f>H12/F12</f>
        <v/>
      </c>
      <c r="P12" s="1" t="n"/>
    </row>
    <row customHeight="1" ht="15.6" r="13" s="59">
      <c r="A13" s="6" t="inlineStr">
        <is>
          <t>三全德 北京烤鸭</t>
        </is>
      </c>
      <c r="B13" s="6" t="n">
        <v>1562</v>
      </c>
      <c r="C13" s="6" t="n">
        <v>49</v>
      </c>
      <c r="D13" s="6" t="n">
        <v>49</v>
      </c>
      <c r="E13" s="6" t="n">
        <v>9.77</v>
      </c>
      <c r="F13" s="14">
        <f>B13</f>
        <v/>
      </c>
      <c r="G13" s="6">
        <f>(F13)*0.85</f>
        <v/>
      </c>
      <c r="H13" s="6">
        <f>F13*0.15</f>
        <v/>
      </c>
      <c r="I13" s="3" t="n"/>
      <c r="J13" s="3" t="n"/>
      <c r="K13" s="6" t="n"/>
      <c r="L13" s="3" t="n"/>
      <c r="M13" s="3" t="n"/>
      <c r="N13" s="3">
        <f>C13/20</f>
        <v/>
      </c>
      <c r="O13" s="60">
        <f>H13/F13</f>
        <v/>
      </c>
      <c r="P13" s="1" t="n"/>
    </row>
    <row customHeight="1" ht="15.6" r="14" s="59">
      <c r="A14" s="6" t="inlineStr">
        <is>
          <t>五谷渔粉</t>
        </is>
      </c>
      <c r="B14" s="6" t="n">
        <v>114</v>
      </c>
      <c r="C14" s="6" t="n">
        <v>7</v>
      </c>
      <c r="D14" s="6" t="n">
        <v>7</v>
      </c>
      <c r="E14" s="6" t="n">
        <v>0.78</v>
      </c>
      <c r="F14" s="14">
        <f>B14</f>
        <v/>
      </c>
      <c r="G14" s="6">
        <f>(F14)*0.85</f>
        <v/>
      </c>
      <c r="H14" s="6">
        <f>F14*0.15</f>
        <v/>
      </c>
      <c r="I14" s="6" t="n"/>
      <c r="J14" s="6" t="n"/>
      <c r="K14" s="3" t="n"/>
      <c r="L14" s="3" t="n"/>
      <c r="M14" s="3" t="n"/>
      <c r="N14" s="3">
        <f>(C14)/20</f>
        <v/>
      </c>
      <c r="O14" s="60">
        <f>H14/F14</f>
        <v/>
      </c>
      <c r="P14" s="1" t="n"/>
    </row>
    <row customHeight="1" ht="15.6" r="15" s="59">
      <c r="A15" s="6" t="inlineStr">
        <is>
          <t>首尔韩式炸鸡</t>
        </is>
      </c>
      <c r="B15" s="6" t="n">
        <v>1304.64</v>
      </c>
      <c r="C15" s="6" t="n">
        <v>49</v>
      </c>
      <c r="D15" s="6" t="n">
        <v>46</v>
      </c>
      <c r="E15" s="6" t="n">
        <v>8.17</v>
      </c>
      <c r="F15" s="14">
        <f>B15</f>
        <v/>
      </c>
      <c r="G15" s="6">
        <f>(F15)*0.85</f>
        <v/>
      </c>
      <c r="H15" s="6">
        <f>F15*0.15</f>
        <v/>
      </c>
      <c r="I15" s="1" t="n"/>
      <c r="J15" s="6" t="n"/>
      <c r="K15" s="3" t="n"/>
      <c r="L15" s="3" t="n"/>
      <c r="M15" s="3" t="n"/>
      <c r="N15" s="3">
        <f>(C15)/20</f>
        <v/>
      </c>
      <c r="O15" s="60">
        <f>H15/F15</f>
        <v/>
      </c>
      <c r="P15" s="1" t="n"/>
    </row>
    <row customHeight="1" ht="15.6" r="16" s="59">
      <c r="A16" s="6" t="inlineStr">
        <is>
          <t>荔园窑鸡</t>
        </is>
      </c>
      <c r="B16" s="6" t="n">
        <v>4274.09</v>
      </c>
      <c r="C16" s="6" t="n">
        <v>116</v>
      </c>
      <c r="D16" s="6" t="n">
        <v>108</v>
      </c>
      <c r="E16" s="6" t="n">
        <v>26.31</v>
      </c>
      <c r="F16" s="14">
        <f>B16</f>
        <v/>
      </c>
      <c r="G16" s="6">
        <f>(F16)*0.85</f>
        <v/>
      </c>
      <c r="H16" s="6">
        <f>F16*0.15</f>
        <v/>
      </c>
      <c r="I16" s="6" t="n"/>
      <c r="J16" s="6" t="n"/>
      <c r="K16" s="6" t="n"/>
      <c r="L16" s="6" t="n"/>
      <c r="M16" s="6" t="n"/>
      <c r="N16" s="3">
        <f>C16/20</f>
        <v/>
      </c>
      <c r="O16" s="60">
        <f>(H16+M16)/F16</f>
        <v/>
      </c>
      <c r="P16" s="1" t="n"/>
    </row>
    <row customHeight="1" ht="15.6" r="17" s="59">
      <c r="A17" s="6" t="inlineStr">
        <is>
          <t>花记柳州螺蛳粉</t>
        </is>
      </c>
      <c r="B17" s="1" t="n">
        <v>103.3</v>
      </c>
      <c r="C17" s="1" t="n">
        <v>7</v>
      </c>
      <c r="D17" s="1" t="n">
        <v>7</v>
      </c>
      <c r="E17" s="1" t="n">
        <v>0.65</v>
      </c>
      <c r="F17" s="14">
        <f>B17</f>
        <v/>
      </c>
      <c r="G17" s="6">
        <f>(F17)*0.85</f>
        <v/>
      </c>
      <c r="H17" s="6">
        <f>F17*0.15</f>
        <v/>
      </c>
      <c r="I17" s="6" t="n"/>
      <c r="J17" s="6" t="n"/>
      <c r="K17" s="3" t="n"/>
      <c r="L17" s="3" t="n"/>
      <c r="M17" s="3" t="n"/>
      <c r="N17" s="3">
        <f>(C17)/20</f>
        <v/>
      </c>
      <c r="O17" s="60">
        <f>H17/F17</f>
        <v/>
      </c>
      <c r="P17" s="1" t="n"/>
    </row>
    <row customHeight="1" ht="15.6" r="18" s="59">
      <c r="A18" s="6" t="inlineStr">
        <is>
          <t>花小小新疆炒米粉</t>
        </is>
      </c>
      <c r="B18" s="6" t="n">
        <v>3168.1</v>
      </c>
      <c r="C18" s="6" t="n">
        <v>154</v>
      </c>
      <c r="D18" s="6" t="n">
        <v>145</v>
      </c>
      <c r="E18" s="6" t="n">
        <v>21.74</v>
      </c>
      <c r="F18" s="3">
        <f>B18</f>
        <v/>
      </c>
      <c r="G18" s="6">
        <f>(F18)*0.85</f>
        <v/>
      </c>
      <c r="H18" s="6">
        <f>F18*0.15</f>
        <v/>
      </c>
      <c r="I18" s="3" t="n"/>
      <c r="J18" s="3" t="n"/>
      <c r="K18" s="3" t="n"/>
      <c r="L18" s="6" t="n"/>
      <c r="M18" s="3" t="n"/>
      <c r="N18" s="3">
        <f>(C18)/20</f>
        <v/>
      </c>
      <c r="O18" s="60">
        <f>(H18+M18)/F18</f>
        <v/>
      </c>
      <c r="P18" s="1" t="n"/>
    </row>
    <row customHeight="1" ht="15.6" r="19" s="59">
      <c r="A19" s="15" t="inlineStr">
        <is>
          <t>三叔粥铺(南村万达店）</t>
        </is>
      </c>
      <c r="B19" s="15" t="n">
        <v>2624.1</v>
      </c>
      <c r="C19" s="15" t="n">
        <v>197</v>
      </c>
      <c r="D19" s="15" t="n">
        <v>134</v>
      </c>
      <c r="E19" s="15" t="n">
        <v>17.48</v>
      </c>
      <c r="F19" s="19" t="n"/>
      <c r="G19" s="15" t="inlineStr">
        <is>
          <t xml:space="preserve"> </t>
        </is>
      </c>
      <c r="H19" s="15" t="n"/>
      <c r="I19" s="3" t="n">
        <v>25.6</v>
      </c>
      <c r="J19" s="3" t="n"/>
      <c r="K19" s="6" t="n"/>
      <c r="L19" s="18" t="n"/>
      <c r="M19" s="18" t="n"/>
      <c r="N19" s="3" t="n"/>
      <c r="O19" s="60" t="n"/>
      <c r="P19" s="1" t="n"/>
    </row>
    <row customHeight="1" ht="15.6" r="20" s="59">
      <c r="A20" s="15" t="inlineStr">
        <is>
          <t>三叔粥铺</t>
        </is>
      </c>
      <c r="B20" s="15" t="n"/>
      <c r="C20" s="15" t="n"/>
      <c r="D20" s="15" t="n"/>
      <c r="E20" s="15" t="n"/>
      <c r="F20" s="16">
        <f>B20+B19</f>
        <v/>
      </c>
      <c r="G20" s="15">
        <f>(F20)-L20</f>
        <v/>
      </c>
      <c r="H20" s="15">
        <f>F20*0.15</f>
        <v/>
      </c>
      <c r="I20" s="3" t="n"/>
      <c r="J20" s="3" t="n"/>
      <c r="K20" s="3" t="n"/>
      <c r="L20" s="18">
        <f>F20*0.2</f>
        <v/>
      </c>
      <c r="M20" s="18">
        <f>L20-H20</f>
        <v/>
      </c>
      <c r="N20" s="3">
        <f>(C19+C20)/20</f>
        <v/>
      </c>
      <c r="O20" s="60">
        <f>(H20+M20)/F20</f>
        <v/>
      </c>
      <c r="P20" s="1" t="n"/>
    </row>
    <row customHeight="1" ht="15.6" r="21" s="59">
      <c r="A21" s="15" t="inlineStr">
        <is>
          <t>鸭货卤味</t>
        </is>
      </c>
      <c r="B21" s="15" t="n">
        <v>319.8</v>
      </c>
      <c r="C21" s="15" t="n">
        <v>24</v>
      </c>
      <c r="D21" s="15" t="n">
        <v>15</v>
      </c>
      <c r="E21" s="15" t="n">
        <v>2.08</v>
      </c>
      <c r="F21" s="16">
        <f>B21</f>
        <v/>
      </c>
      <c r="G21" s="15">
        <f>(F21)-L21</f>
        <v/>
      </c>
      <c r="H21" s="15">
        <f>F21*0.15</f>
        <v/>
      </c>
      <c r="I21" s="6" t="n"/>
      <c r="J21" s="6" t="n"/>
      <c r="K21" s="3" t="n"/>
      <c r="L21" s="18" t="n">
        <v>61.3</v>
      </c>
      <c r="M21" s="18">
        <f>L21-H21</f>
        <v/>
      </c>
      <c r="N21" s="3">
        <f>(C21)/20</f>
        <v/>
      </c>
      <c r="O21" s="60">
        <f>(H21+M21)/F21</f>
        <v/>
      </c>
      <c r="P21" s="1" t="n"/>
    </row>
    <row customHeight="1" ht="15.6" r="22" s="59">
      <c r="A22" s="15" t="inlineStr">
        <is>
          <t>珍德粤点</t>
        </is>
      </c>
      <c r="B22" s="15" t="n">
        <v>997.4</v>
      </c>
      <c r="C22" s="15" t="n">
        <v>86</v>
      </c>
      <c r="D22" s="15" t="n">
        <v>65</v>
      </c>
      <c r="E22" s="15" t="n">
        <v>6.5</v>
      </c>
      <c r="F22" s="19">
        <f>B22</f>
        <v/>
      </c>
      <c r="G22" s="15">
        <f>(F22)-L22</f>
        <v/>
      </c>
      <c r="H22" s="15">
        <f>F22*0.15</f>
        <v/>
      </c>
      <c r="I22" s="6" t="n"/>
      <c r="J22" s="6" t="n"/>
      <c r="K22" s="3" t="n"/>
      <c r="L22" s="18" t="n">
        <v>277.05</v>
      </c>
      <c r="M22" s="18">
        <f>L22-H22</f>
        <v/>
      </c>
      <c r="N22" s="3">
        <f>C22/20</f>
        <v/>
      </c>
      <c r="O22" s="60">
        <f>(H22+M22)/F22</f>
        <v/>
      </c>
      <c r="P22" s="1" t="n"/>
    </row>
    <row customHeight="1" ht="15.6" r="23" s="59">
      <c r="A23" s="15" t="inlineStr">
        <is>
          <t>老表 街头牛扒</t>
        </is>
      </c>
      <c r="B23" s="15" t="n">
        <v>1129.2</v>
      </c>
      <c r="C23" s="15" t="n">
        <v>39</v>
      </c>
      <c r="D23" s="15" t="n">
        <v>38</v>
      </c>
      <c r="E23" s="15" t="n">
        <v>6.97</v>
      </c>
      <c r="F23" s="16">
        <f>B23</f>
        <v/>
      </c>
      <c r="G23" s="15">
        <f>(F23)-L23</f>
        <v/>
      </c>
      <c r="H23" s="15">
        <f>F23*0.15</f>
        <v/>
      </c>
      <c r="I23" s="6" t="n">
        <v>11</v>
      </c>
      <c r="J23" s="6" t="n"/>
      <c r="K23" s="6" t="n"/>
      <c r="L23" s="18" t="n">
        <v>249.2</v>
      </c>
      <c r="M23" s="18">
        <f>L23-H23</f>
        <v/>
      </c>
      <c r="N23" s="3">
        <f>D23/20</f>
        <v/>
      </c>
      <c r="O23" s="60">
        <f>(H23+M23)/F23</f>
        <v/>
      </c>
      <c r="P23" s="1" t="n"/>
    </row>
    <row customHeight="1" ht="15.6" r="24" s="59">
      <c r="A24" s="15" t="inlineStr">
        <is>
          <t>阿叔猪扒包</t>
        </is>
      </c>
      <c r="B24" s="15" t="n">
        <v>2556.94</v>
      </c>
      <c r="C24" s="15" t="n">
        <v>105</v>
      </c>
      <c r="D24" s="15" t="n">
        <v>96</v>
      </c>
      <c r="E24" s="15" t="n">
        <v>16.48</v>
      </c>
      <c r="F24" s="16">
        <f>B24</f>
        <v/>
      </c>
      <c r="G24" s="15">
        <f>(F24)-L24</f>
        <v/>
      </c>
      <c r="H24" s="15">
        <f>F24*0.15</f>
        <v/>
      </c>
      <c r="I24" t="n">
        <v>22.1</v>
      </c>
      <c r="J24" s="6" t="n"/>
      <c r="K24" s="6" t="n"/>
      <c r="L24" s="29" t="n">
        <v>471.64</v>
      </c>
      <c r="M24" s="18">
        <f>L24-H24</f>
        <v/>
      </c>
      <c r="N24" s="3">
        <f>(D24)/20</f>
        <v/>
      </c>
      <c r="O24" s="60">
        <f>(H24+M24)/F24</f>
        <v/>
      </c>
      <c r="P24" s="1" t="n"/>
    </row>
    <row customHeight="1" ht="15.6" r="25" s="59">
      <c r="A25" s="15" t="inlineStr">
        <is>
          <t>满口香东北饺子</t>
        </is>
      </c>
      <c r="B25" s="15" t="n">
        <v>465.6</v>
      </c>
      <c r="C25" s="15" t="n">
        <v>27</v>
      </c>
      <c r="D25" s="15" t="n">
        <v>27</v>
      </c>
      <c r="E25" s="15" t="n">
        <v>3.03</v>
      </c>
      <c r="F25" s="19">
        <f>B25</f>
        <v/>
      </c>
      <c r="G25" s="15">
        <f>F25-L25</f>
        <v/>
      </c>
      <c r="H25" s="15">
        <f>F25*0.15</f>
        <v/>
      </c>
      <c r="I25" s="0" t="n"/>
      <c r="J25" s="6" t="n"/>
      <c r="K25" s="6" t="n"/>
      <c r="L25" s="18" t="n">
        <v>97.5</v>
      </c>
      <c r="M25" s="18">
        <f>L25-H25</f>
        <v/>
      </c>
      <c r="N25" s="3">
        <f>C25/20</f>
        <v/>
      </c>
      <c r="O25" s="60">
        <f>(H25+M25)/F25</f>
        <v/>
      </c>
      <c r="P25" s="1" t="n"/>
    </row>
    <row customHeight="1" ht="15.6" r="26" s="59">
      <c r="A26" s="15" t="inlineStr">
        <is>
          <t>杨小贤 芒果绵绵冰</t>
        </is>
      </c>
      <c r="B26" s="19" t="n">
        <v>1644</v>
      </c>
      <c r="C26" s="19" t="n">
        <v>81</v>
      </c>
      <c r="D26" s="19" t="n">
        <v>74</v>
      </c>
      <c r="E26" s="19" t="n">
        <v>10.48</v>
      </c>
      <c r="F26" s="19">
        <f>B26</f>
        <v/>
      </c>
      <c r="G26" s="15">
        <f>(F26*0.8)</f>
        <v/>
      </c>
      <c r="H26" s="15">
        <f>F26*0.15</f>
        <v/>
      </c>
      <c r="I26" s="3" t="n">
        <v>11</v>
      </c>
      <c r="J26" s="3" t="n"/>
      <c r="K26" s="6" t="n"/>
      <c r="L26" s="18">
        <f>F26*0.2</f>
        <v/>
      </c>
      <c r="M26" s="18">
        <f>L26-H26</f>
        <v/>
      </c>
      <c r="N26" s="3">
        <f>(C26)/20</f>
        <v/>
      </c>
      <c r="O26" s="60">
        <f>(H26+M26)/F26</f>
        <v/>
      </c>
      <c r="P26" s="1" t="n"/>
    </row>
    <row customHeight="1" ht="15.6" r="27" s="59">
      <c r="A27" s="15" t="inlineStr">
        <is>
          <t>麻辣书生鸡架</t>
        </is>
      </c>
      <c r="B27" s="19" t="n">
        <v>1303.28</v>
      </c>
      <c r="C27" s="19" t="n">
        <v>63</v>
      </c>
      <c r="D27" s="19" t="n">
        <v>62</v>
      </c>
      <c r="E27" s="19" t="n">
        <v>8.16</v>
      </c>
      <c r="F27" s="19">
        <f>B27</f>
        <v/>
      </c>
      <c r="G27" s="15">
        <f>(F27)-L27</f>
        <v/>
      </c>
      <c r="H27" s="15">
        <f>F27*0.15</f>
        <v/>
      </c>
      <c r="I27" s="3" t="n"/>
      <c r="J27" s="3" t="n"/>
      <c r="K27" s="6" t="n"/>
      <c r="L27" s="29" t="n">
        <v>273.28</v>
      </c>
      <c r="M27" s="18">
        <f>L27-H27</f>
        <v/>
      </c>
      <c r="N27" s="3">
        <f>(C27)/20</f>
        <v/>
      </c>
      <c r="O27" s="60">
        <f>(H27+M27)/F27</f>
        <v/>
      </c>
      <c r="P27" s="1" t="n"/>
    </row>
    <row customHeight="1" ht="15.6" r="28" s="59">
      <c r="A28" s="15" t="inlineStr">
        <is>
          <t>happy炸鸡</t>
        </is>
      </c>
      <c r="B28" s="15" t="n">
        <v>301.44</v>
      </c>
      <c r="C28" s="15" t="n">
        <v>12</v>
      </c>
      <c r="D28" s="15" t="n">
        <v>11</v>
      </c>
      <c r="E28" s="15" t="n">
        <v>1.87</v>
      </c>
      <c r="F28" s="19">
        <f>B28</f>
        <v/>
      </c>
      <c r="G28" s="15">
        <f>(F28)-L28</f>
        <v/>
      </c>
      <c r="H28" s="15">
        <f>F28*0.15</f>
        <v/>
      </c>
      <c r="I28" s="3" t="n"/>
      <c r="J28" s="3" t="n"/>
      <c r="K28" s="3" t="n"/>
      <c r="L28" s="29">
        <f>F28*0.221</f>
        <v/>
      </c>
      <c r="M28" s="18">
        <f>L28-H28</f>
        <v/>
      </c>
      <c r="N28" s="3">
        <f>(C28)/20</f>
        <v/>
      </c>
      <c r="O28" s="60">
        <f>(H28+M28)/F28</f>
        <v/>
      </c>
      <c r="P28" s="1" t="n"/>
    </row>
    <row customHeight="1" ht="15.6" r="29" s="59">
      <c r="A29" s="15" t="inlineStr">
        <is>
          <t>何记猪脚饭 捞面</t>
        </is>
      </c>
      <c r="B29" s="15" t="n">
        <v>530.26</v>
      </c>
      <c r="C29" s="15" t="n">
        <v>30</v>
      </c>
      <c r="D29" s="15" t="n">
        <v>30</v>
      </c>
      <c r="E29" s="15" t="n">
        <v>3.39</v>
      </c>
      <c r="F29" s="19">
        <f>B29</f>
        <v/>
      </c>
      <c r="G29" s="15">
        <f>(F29)-L29</f>
        <v/>
      </c>
      <c r="H29" s="15">
        <f>F29*0.15</f>
        <v/>
      </c>
      <c r="I29" s="1" t="n">
        <v>19.8</v>
      </c>
      <c r="J29" s="6" t="n"/>
      <c r="K29" s="6" t="n"/>
      <c r="L29" s="29" t="n">
        <v>112.26</v>
      </c>
      <c r="M29" s="18">
        <f>L29-H29</f>
        <v/>
      </c>
      <c r="N29" s="3">
        <f>(C29)/20</f>
        <v/>
      </c>
      <c r="O29" s="60">
        <f>(H29+M29)/F29</f>
        <v/>
      </c>
      <c r="P29" s="1" t="n"/>
    </row>
    <row customHeight="1" ht="15.6" r="30" s="59">
      <c r="A30" s="15" t="inlineStr">
        <is>
          <t>林记金牌猪脚饭</t>
        </is>
      </c>
      <c r="B30" s="15" t="n">
        <v>575.8</v>
      </c>
      <c r="C30" s="15" t="n">
        <v>33</v>
      </c>
      <c r="D30" s="15" t="n">
        <v>33</v>
      </c>
      <c r="E30" s="15" t="n">
        <v>3.56</v>
      </c>
      <c r="F30" s="19">
        <f>B30</f>
        <v/>
      </c>
      <c r="G30" s="15">
        <f>(F30)-L30</f>
        <v/>
      </c>
      <c r="H30" s="15">
        <f>F30*0.15</f>
        <v/>
      </c>
      <c r="I30" s="6" t="n"/>
      <c r="J30" s="6" t="n"/>
      <c r="K30" s="6" t="n"/>
      <c r="L30" s="29" t="n">
        <v>140.8</v>
      </c>
      <c r="M30" s="18">
        <f>L30-H30</f>
        <v/>
      </c>
      <c r="N30" s="3">
        <f>(C30)/20</f>
        <v/>
      </c>
      <c r="O30" s="60">
        <f>(H30+M30)/F30</f>
        <v/>
      </c>
      <c r="P30" s="1" t="n"/>
    </row>
    <row customHeight="1" ht="15.6" r="31" s="59">
      <c r="A31" s="44" t="inlineStr">
        <is>
          <t>兰州拉面</t>
        </is>
      </c>
      <c r="B31" s="42" t="n">
        <v>790.1900000000001</v>
      </c>
      <c r="C31" s="44" t="n">
        <v>56</v>
      </c>
      <c r="D31" s="45" t="n">
        <v>51</v>
      </c>
      <c r="E31" s="22" t="n">
        <v>5.08</v>
      </c>
      <c r="F31" s="43">
        <f>B31</f>
        <v/>
      </c>
      <c r="G31" s="42">
        <f>(F31)*0.85</f>
        <v/>
      </c>
      <c r="H31" s="44">
        <f>F31*0.15</f>
        <v/>
      </c>
      <c r="I31" s="43" t="n">
        <v>10</v>
      </c>
      <c r="J31" s="42" t="n"/>
      <c r="K31" s="41" t="n"/>
      <c r="L31" s="40" t="n"/>
      <c r="M31" s="40" t="n"/>
      <c r="N31" s="40">
        <f>C31/20</f>
        <v/>
      </c>
      <c r="O31" s="61">
        <f>H31/F31</f>
        <v/>
      </c>
      <c r="P31" s="1" t="n"/>
    </row>
    <row customHeight="1" ht="15.6" r="32" s="59">
      <c r="A32" s="38" t="inlineStr">
        <is>
          <t>居肉町·极炙烧肉饭</t>
        </is>
      </c>
      <c r="B32" s="36" t="n">
        <v>1777.21</v>
      </c>
      <c r="C32" s="36" t="n">
        <v>89</v>
      </c>
      <c r="D32" s="36" t="n">
        <v>86</v>
      </c>
      <c r="E32" s="36" t="n">
        <v>11.74</v>
      </c>
      <c r="F32" s="37">
        <f>B32</f>
        <v/>
      </c>
      <c r="G32" s="36">
        <f>(F32)-L32</f>
        <v/>
      </c>
      <c r="H32" s="36">
        <f>F32*0.15</f>
        <v/>
      </c>
      <c r="I32" s="35" t="n"/>
      <c r="J32" s="35" t="n"/>
      <c r="K32" s="35" t="n"/>
      <c r="L32" s="34" t="n">
        <v>422.21</v>
      </c>
      <c r="M32" s="33">
        <f>L32-H32</f>
        <v/>
      </c>
      <c r="N32" s="32">
        <f>(C32)/20</f>
        <v/>
      </c>
      <c r="O32" s="60">
        <f>(H32+M32)/F32</f>
        <v/>
      </c>
      <c r="P32" s="1" t="n"/>
    </row>
    <row customHeight="1" ht="15.6" r="33" s="59">
      <c r="A33" s="15" t="inlineStr">
        <is>
          <t>早道·煲仔饭</t>
        </is>
      </c>
      <c r="B33" s="15" t="n">
        <v>763.6</v>
      </c>
      <c r="C33" s="15" t="n">
        <v>52</v>
      </c>
      <c r="D33" s="15" t="n">
        <v>52</v>
      </c>
      <c r="E33" s="15" t="n">
        <v>4.8</v>
      </c>
      <c r="F33" s="19">
        <f>B33</f>
        <v/>
      </c>
      <c r="G33" s="36">
        <f>(F33)-L33</f>
        <v/>
      </c>
      <c r="H33" s="36">
        <f>F33*0.15</f>
        <v/>
      </c>
      <c r="I33" s="35" t="n">
        <v>3</v>
      </c>
      <c r="J33" s="35" t="n"/>
      <c r="K33" s="35" t="n"/>
      <c r="L33" s="34" t="n">
        <v>209.6</v>
      </c>
      <c r="M33" s="33">
        <f>L33-H33</f>
        <v/>
      </c>
      <c r="N33" s="32">
        <f>(C33)/20</f>
        <v/>
      </c>
      <c r="O33" s="60">
        <f>(H33+M33)/F33</f>
        <v/>
      </c>
      <c r="P33" s="1" t="n"/>
    </row>
    <row customHeight="1" ht="15.6" r="34" s="59">
      <c r="A34" s="15" t="inlineStr">
        <is>
          <t>良牛匠星·嫩牛五方</t>
        </is>
      </c>
      <c r="B34" s="15" t="n">
        <v>1500.14</v>
      </c>
      <c r="C34" s="15" t="n">
        <v>72</v>
      </c>
      <c r="D34" s="15" t="n">
        <v>70</v>
      </c>
      <c r="E34" s="15" t="n">
        <v>9.41</v>
      </c>
      <c r="F34" s="19">
        <f>B34</f>
        <v/>
      </c>
      <c r="G34" s="15">
        <f>(F34)-L34</f>
        <v/>
      </c>
      <c r="H34" s="15">
        <f>F34*0.15</f>
        <v/>
      </c>
      <c r="I34" s="6" t="n">
        <v>17.8</v>
      </c>
      <c r="J34" s="6" t="n"/>
      <c r="K34" s="6" t="n"/>
      <c r="L34" s="29" t="n">
        <v>355.14</v>
      </c>
      <c r="M34" s="18">
        <f>L34-H34</f>
        <v/>
      </c>
      <c r="N34" s="31">
        <f>(C34)/20</f>
        <v/>
      </c>
      <c r="O34" s="60">
        <f>(H34+M34)/F34</f>
        <v/>
      </c>
      <c r="P34" s="1" t="n"/>
    </row>
    <row customHeight="1" ht="15.6" r="35" s="59">
      <c r="A35" s="15" t="inlineStr">
        <is>
          <t>饭饭都掂.减脂沙拉.波奇饭.鳗鱼饭</t>
        </is>
      </c>
      <c r="B35" s="15" t="n">
        <v>712</v>
      </c>
      <c r="C35" s="15" t="n">
        <v>34</v>
      </c>
      <c r="D35" s="15" t="n">
        <v>34</v>
      </c>
      <c r="E35" s="15" t="n">
        <v>4.43</v>
      </c>
      <c r="F35" s="19">
        <f>B35</f>
        <v/>
      </c>
      <c r="G35" s="15">
        <f>(F35)-L35</f>
        <v/>
      </c>
      <c r="H35" s="15">
        <f>F35*0.15</f>
        <v/>
      </c>
      <c r="I35" s="1" t="n"/>
      <c r="J35" s="6" t="n"/>
      <c r="K35" s="6" t="n"/>
      <c r="L35" s="29" t="n">
        <v>136</v>
      </c>
      <c r="M35" s="18">
        <f>L35-H35</f>
        <v/>
      </c>
      <c r="N35" s="31">
        <f>(C35)/20</f>
        <v/>
      </c>
      <c r="O35" s="60">
        <f>(H35+M35)/F35</f>
        <v/>
      </c>
      <c r="P35" s="1" t="n"/>
    </row>
    <row customHeight="1" ht="15.6" r="36" s="59">
      <c r="A36" s="30" t="inlineStr">
        <is>
          <t>超级芝</t>
        </is>
      </c>
      <c r="B36" s="15" t="n">
        <v>1003.5</v>
      </c>
      <c r="C36" s="15" t="n">
        <v>40</v>
      </c>
      <c r="D36" s="15" t="n">
        <v>34</v>
      </c>
      <c r="E36" s="15" t="n">
        <v>6.21</v>
      </c>
      <c r="F36" s="16">
        <f>B36</f>
        <v/>
      </c>
      <c r="G36" s="15">
        <f>B36-L36</f>
        <v/>
      </c>
      <c r="H36" s="15">
        <f>F36*0.15</f>
        <v/>
      </c>
      <c r="I36" s="6" t="n"/>
      <c r="J36" s="6" t="n"/>
      <c r="K36" s="3" t="n"/>
      <c r="L36" s="29" t="n">
        <v>223.5</v>
      </c>
      <c r="M36" s="18">
        <f>L36-H36</f>
        <v/>
      </c>
      <c r="N36" s="3">
        <f>C36/20</f>
        <v/>
      </c>
      <c r="O36" s="60">
        <f>(H36+M36)/F36</f>
        <v/>
      </c>
      <c r="P36" s="1" t="n"/>
    </row>
    <row customHeight="1" ht="15.6" r="37" s="59">
      <c r="A37" s="30" t="inlineStr">
        <is>
          <t>戒嘴鸡爪</t>
        </is>
      </c>
      <c r="B37" s="15" t="n">
        <v>361.1</v>
      </c>
      <c r="C37" s="15" t="n">
        <v>16</v>
      </c>
      <c r="D37" s="15" t="n">
        <v>14</v>
      </c>
      <c r="E37" s="15" t="n">
        <v>2.3</v>
      </c>
      <c r="F37" s="16">
        <f>B37</f>
        <v/>
      </c>
      <c r="G37" s="15">
        <f>(F37)*0.82</f>
        <v/>
      </c>
      <c r="H37" s="15">
        <f>F37*0.15</f>
        <v/>
      </c>
      <c r="I37" s="6" t="n"/>
      <c r="J37" s="6" t="n"/>
      <c r="K37" s="3" t="n"/>
      <c r="L37" s="29">
        <f>F37*0.18</f>
        <v/>
      </c>
      <c r="M37" s="18">
        <f>L37-H37</f>
        <v/>
      </c>
      <c r="N37" s="3">
        <f>(C36+C37)/20</f>
        <v/>
      </c>
      <c r="O37" s="60">
        <f>(H37+M37)/F37</f>
        <v/>
      </c>
      <c r="P37" s="1" t="n"/>
    </row>
    <row customHeight="1" ht="15.6" r="38" s="59">
      <c r="A38" s="30" t="inlineStr">
        <is>
          <t>擂椒拌饭</t>
        </is>
      </c>
      <c r="B38" s="15" t="n">
        <v>962.92</v>
      </c>
      <c r="C38" s="15" t="n">
        <v>54</v>
      </c>
      <c r="D38" s="15" t="n">
        <v>53</v>
      </c>
      <c r="E38" s="15" t="n">
        <v>6.1</v>
      </c>
      <c r="F38" s="16">
        <f>B38</f>
        <v/>
      </c>
      <c r="G38" s="15">
        <f>(F38)-L38</f>
        <v/>
      </c>
      <c r="H38" s="15">
        <f>F38*0.15</f>
        <v/>
      </c>
      <c r="I38" s="6" t="n"/>
      <c r="J38" s="6" t="n"/>
      <c r="K38" s="3" t="n"/>
      <c r="L38" s="29" t="n">
        <v>233.92</v>
      </c>
      <c r="M38" s="18">
        <f>L38-H38</f>
        <v/>
      </c>
      <c r="N38" s="3">
        <f>(C37+C38)/20</f>
        <v/>
      </c>
      <c r="O38" s="60">
        <f>(H38+M38)/F38</f>
        <v/>
      </c>
      <c r="P38" s="1" t="n"/>
    </row>
    <row customHeight="1" ht="15.6" r="39" s="59">
      <c r="A39" s="24" t="inlineStr">
        <is>
          <t>安汤炖品</t>
        </is>
      </c>
      <c r="B39" s="24" t="n">
        <v>1044.7</v>
      </c>
      <c r="C39" s="24" t="n">
        <v>44</v>
      </c>
      <c r="D39" s="24" t="n">
        <v>40</v>
      </c>
      <c r="E39" s="24" t="n">
        <v>6.54</v>
      </c>
      <c r="F39" s="16">
        <f>B39</f>
        <v/>
      </c>
      <c r="G39" s="15">
        <f>(F39)-L39</f>
        <v/>
      </c>
      <c r="H39" s="15">
        <f>F39*0.15</f>
        <v/>
      </c>
      <c r="I39" s="27" t="n">
        <v>43.5</v>
      </c>
      <c r="J39" s="27" t="n"/>
      <c r="K39" s="27" t="n"/>
      <c r="L39" s="29" t="n">
        <v>187.7</v>
      </c>
      <c r="M39" s="18">
        <f>L39-H39</f>
        <v/>
      </c>
      <c r="N39" s="3">
        <f>C39/20</f>
        <v/>
      </c>
      <c r="O39" s="60">
        <f>(H39+M39)/F39</f>
        <v/>
      </c>
      <c r="P39" s="1" t="n"/>
    </row>
    <row customHeight="1" ht="15.6" r="40" s="59">
      <c r="A40" s="17" t="inlineStr">
        <is>
          <t>桥头排骨</t>
        </is>
      </c>
      <c r="B40" s="17" t="n">
        <v>2203</v>
      </c>
      <c r="C40" s="17" t="n">
        <v>86</v>
      </c>
      <c r="D40" s="17" t="n">
        <v>79</v>
      </c>
      <c r="E40" s="17" t="n">
        <v>13.76</v>
      </c>
      <c r="F40" s="17">
        <f>B40</f>
        <v/>
      </c>
      <c r="G40" s="17">
        <f>(F40)*0.8</f>
        <v/>
      </c>
      <c r="H40" s="17">
        <f>F40*0.15</f>
        <v/>
      </c>
      <c r="I40" s="1" t="n"/>
      <c r="J40" s="1" t="n"/>
      <c r="K40" s="1" t="n"/>
      <c r="L40" s="29">
        <f>F40*0.2</f>
        <v/>
      </c>
      <c r="M40" s="18">
        <f>L40-H40</f>
        <v/>
      </c>
      <c r="N40" s="1">
        <f>C40/20</f>
        <v/>
      </c>
      <c r="O40" s="60">
        <f>(H40+M40)/F40</f>
        <v/>
      </c>
      <c r="P40" s="1" t="n"/>
    </row>
    <row customHeight="1" ht="15.6" r="41" s="59">
      <c r="A41" s="17" t="inlineStr">
        <is>
          <t>满意(意面·轻食·小吃)</t>
        </is>
      </c>
      <c r="B41" s="17" t="n">
        <v>625</v>
      </c>
      <c r="C41" s="17" t="n">
        <v>22</v>
      </c>
      <c r="D41" s="17" t="n">
        <v>22</v>
      </c>
      <c r="E41" s="17" t="n">
        <v>3.95</v>
      </c>
      <c r="F41" s="17">
        <f>B41</f>
        <v/>
      </c>
      <c r="G41" s="17">
        <f>(F41)-L41</f>
        <v/>
      </c>
      <c r="H41" s="17">
        <f>F41*0.15</f>
        <v/>
      </c>
      <c r="I41" t="n">
        <v>54</v>
      </c>
      <c r="J41" s="1" t="n"/>
      <c r="K41" s="1" t="n"/>
      <c r="L41" s="29" t="n">
        <v>151</v>
      </c>
      <c r="M41" s="29">
        <f>L41-H41</f>
        <v/>
      </c>
      <c r="N41" s="1">
        <f>C41/20</f>
        <v/>
      </c>
      <c r="O41" s="28">
        <f>(H41+M41)/F41</f>
        <v/>
      </c>
      <c r="P41" s="1" t="n"/>
    </row>
    <row customHeight="1" ht="15.6" r="42" s="59">
      <c r="A42" s="17" t="inlineStr">
        <is>
          <t>开心锡纸花甲粉</t>
        </is>
      </c>
      <c r="B42" s="17" t="n">
        <v>619.14</v>
      </c>
      <c r="C42" s="17" t="n">
        <v>30</v>
      </c>
      <c r="D42" s="17" t="n">
        <v>30</v>
      </c>
      <c r="E42" s="17" t="n">
        <v>3.93</v>
      </c>
      <c r="F42" s="17">
        <f>B42</f>
        <v/>
      </c>
      <c r="G42" s="17">
        <f>(F42)-L42</f>
        <v/>
      </c>
      <c r="H42" s="17">
        <f>F42*0.15</f>
        <v/>
      </c>
      <c r="J42" s="1" t="n"/>
      <c r="K42" s="1" t="n"/>
      <c r="L42" s="29" t="n">
        <v>188.14</v>
      </c>
      <c r="M42" s="29">
        <f>L42-H42</f>
        <v/>
      </c>
      <c r="N42" s="1">
        <f>C42/20</f>
        <v/>
      </c>
      <c r="O42" s="28">
        <f>(H42+M42)/F42</f>
        <v/>
      </c>
      <c r="P42" s="1" t="n"/>
    </row>
    <row customHeight="1" ht="15.6" r="43" s="59">
      <c r="A43" s="17" t="inlineStr">
        <is>
          <t>鲁小二小炒鸡 必点啤酒鸭</t>
        </is>
      </c>
      <c r="B43" s="17" t="n"/>
      <c r="C43" s="17" t="n"/>
      <c r="D43" s="17" t="n"/>
      <c r="E43" s="17" t="n"/>
      <c r="F43" s="17">
        <f>B43</f>
        <v/>
      </c>
      <c r="G43" s="17">
        <f>(F43)-L43</f>
        <v/>
      </c>
      <c r="H43" s="17">
        <f>F43*0.15</f>
        <v/>
      </c>
      <c r="I43" s="1" t="n"/>
      <c r="J43" s="1" t="n"/>
      <c r="K43" s="1" t="n"/>
      <c r="L43" s="29" t="n">
        <v>163.4</v>
      </c>
      <c r="M43" s="29">
        <f>L43-H43</f>
        <v/>
      </c>
      <c r="N43" s="1">
        <f>C43/20</f>
        <v/>
      </c>
      <c r="O43" s="28">
        <f>(H43+M43)/F43</f>
        <v/>
      </c>
      <c r="P43" s="1" t="n"/>
    </row>
    <row customHeight="1" ht="15.6" r="44" s="59">
      <c r="A44" s="17" t="inlineStr">
        <is>
          <t>澳门咖喱街头小吃</t>
        </is>
      </c>
      <c r="B44" s="15" t="n">
        <v>309.06</v>
      </c>
      <c r="C44" s="15" t="n">
        <v>19</v>
      </c>
      <c r="D44" s="15" t="n">
        <v>17</v>
      </c>
      <c r="E44" s="15" t="n">
        <v>1.98</v>
      </c>
      <c r="F44" s="16">
        <f>B44</f>
        <v/>
      </c>
      <c r="G44" s="15">
        <f>(F44)*0.8</f>
        <v/>
      </c>
      <c r="H44" s="15">
        <f>F44*0.15</f>
        <v/>
      </c>
      <c r="I44" s="6" t="n"/>
      <c r="J44" s="6" t="n"/>
      <c r="K44" s="3" t="n"/>
      <c r="L44" s="3">
        <f>F44*0.2</f>
        <v/>
      </c>
      <c r="M44" s="3">
        <f>L44-H44</f>
        <v/>
      </c>
      <c r="N44" s="3">
        <f>C44/20</f>
        <v/>
      </c>
      <c r="O44" s="28">
        <f>(H44+M44)/F44</f>
        <v/>
      </c>
      <c r="P44" s="1" t="n"/>
    </row>
    <row customHeight="1" ht="15.6" r="45" s="59">
      <c r="A45" s="17" t="inlineStr">
        <is>
          <t>老鸭粉丝汤</t>
        </is>
      </c>
      <c r="B45" s="15" t="n">
        <v>1084.04</v>
      </c>
      <c r="C45" s="15" t="n">
        <v>58</v>
      </c>
      <c r="D45" s="15" t="n">
        <v>58</v>
      </c>
      <c r="E45" s="15" t="n">
        <v>6.79</v>
      </c>
      <c r="F45" s="16">
        <f>B45</f>
        <v/>
      </c>
      <c r="G45" s="15">
        <f>(F45)*0.82</f>
        <v/>
      </c>
      <c r="H45" s="15">
        <f>F45*0.15</f>
        <v/>
      </c>
      <c r="I45" s="6" t="n">
        <v>9</v>
      </c>
      <c r="J45" s="6" t="n"/>
      <c r="K45" s="3" t="n"/>
      <c r="L45" s="3">
        <f>F45*0.18</f>
        <v/>
      </c>
      <c r="M45" s="3">
        <f>L45-H45</f>
        <v/>
      </c>
      <c r="N45" s="3">
        <f>C45/20</f>
        <v/>
      </c>
      <c r="O45" s="28">
        <f>(H45+M45)/F45</f>
        <v/>
      </c>
      <c r="P45" s="1" t="n"/>
    </row>
    <row customHeight="1" ht="15.6" r="46" s="59">
      <c r="A46" s="17" t="inlineStr">
        <is>
          <t>三娘松木烤鸡</t>
        </is>
      </c>
      <c r="B46" s="17" t="n">
        <v>1776.8</v>
      </c>
      <c r="C46" s="17" t="n">
        <v>68</v>
      </c>
      <c r="D46" s="17" t="n">
        <v>70</v>
      </c>
      <c r="E46" s="17" t="n">
        <v>11.11</v>
      </c>
      <c r="F46" s="17">
        <f>B46</f>
        <v/>
      </c>
      <c r="G46" s="17">
        <f>(F46)-L46</f>
        <v/>
      </c>
      <c r="H46" s="17">
        <f>F46*0.15</f>
        <v/>
      </c>
      <c r="I46" s="1" t="n"/>
      <c r="J46" s="1" t="n"/>
      <c r="K46" s="1" t="n"/>
      <c r="L46" s="29" t="n">
        <v>432.8</v>
      </c>
      <c r="M46" s="29">
        <f>L46-H46</f>
        <v/>
      </c>
      <c r="N46" s="1">
        <f>C46/20</f>
        <v/>
      </c>
      <c r="O46" s="28">
        <f>(H46+M46)/F46</f>
        <v/>
      </c>
      <c r="P46" s="1" t="n"/>
    </row>
    <row customHeight="1" ht="15.6" r="47" s="59">
      <c r="A47" s="17" t="inlineStr">
        <is>
          <t>老长沙家常菜</t>
        </is>
      </c>
      <c r="B47" s="17" t="n">
        <v>2469.35</v>
      </c>
      <c r="C47" s="17" t="n">
        <v>123</v>
      </c>
      <c r="D47" s="17" t="n">
        <v>119</v>
      </c>
      <c r="E47" s="17" t="n">
        <v>15.59</v>
      </c>
      <c r="F47" s="17">
        <f>B47</f>
        <v/>
      </c>
      <c r="G47" s="17">
        <f>(F47)-L47</f>
        <v/>
      </c>
      <c r="H47" s="17">
        <f>F47*0.15</f>
        <v/>
      </c>
      <c r="I47" t="n">
        <v>57.78</v>
      </c>
      <c r="J47" s="1" t="n"/>
      <c r="K47" s="1" t="n"/>
      <c r="L47" s="29" t="n">
        <v>491.35</v>
      </c>
      <c r="M47" s="29">
        <f>L47-H47</f>
        <v/>
      </c>
      <c r="N47" s="1">
        <f>C47/20</f>
        <v/>
      </c>
      <c r="O47" s="28">
        <f>(H47+M47)/F47</f>
        <v/>
      </c>
      <c r="P47" s="1" t="n"/>
    </row>
    <row customHeight="1" ht="15.6" r="48" s="59">
      <c r="A48" s="17" t="inlineStr">
        <is>
          <t>粒食代.猛火炒饭</t>
        </is>
      </c>
      <c r="B48" s="17" t="n">
        <v>2402.62</v>
      </c>
      <c r="C48" s="17" t="n">
        <v>162</v>
      </c>
      <c r="D48" s="17" t="n">
        <v>161</v>
      </c>
      <c r="E48" s="17" t="n">
        <v>15.22</v>
      </c>
      <c r="F48" s="17">
        <f>B48</f>
        <v/>
      </c>
      <c r="G48" s="17">
        <f>(F48)-L48</f>
        <v/>
      </c>
      <c r="H48" s="17">
        <f>F48*0.15</f>
        <v/>
      </c>
      <c r="I48" s="0" t="n"/>
      <c r="J48" s="1" t="n"/>
      <c r="K48" s="1" t="n"/>
      <c r="L48" s="29" t="n">
        <v>637.12</v>
      </c>
      <c r="M48" s="29">
        <f>L48-H48</f>
        <v/>
      </c>
      <c r="N48" s="1">
        <f>C48/20</f>
        <v/>
      </c>
      <c r="O48" s="28">
        <f>(H48+M48)/F48</f>
        <v/>
      </c>
      <c r="P48" s="1" t="n"/>
    </row>
    <row customHeight="1" ht="15.6" r="49" s="59">
      <c r="A49" s="57" t="inlineStr">
        <is>
          <t>陈记麻辣香锅</t>
        </is>
      </c>
      <c r="B49" s="57" t="n">
        <v>730.73</v>
      </c>
      <c r="C49" s="57" t="n">
        <v>48.6</v>
      </c>
      <c r="D49" s="57" t="n">
        <v>27</v>
      </c>
      <c r="E49" s="57" t="n">
        <v>4.69</v>
      </c>
      <c r="F49" s="57">
        <f>B49</f>
        <v/>
      </c>
      <c r="G49" s="57">
        <f>(F49)-L49</f>
        <v/>
      </c>
      <c r="H49" s="57">
        <f>F49*0.15</f>
        <v/>
      </c>
      <c r="I49" s="0" t="n"/>
      <c r="J49" s="1" t="n"/>
      <c r="K49" s="1" t="n"/>
      <c r="L49" s="29" t="n">
        <v>83.7</v>
      </c>
      <c r="M49" s="29">
        <f>L49-H49</f>
        <v/>
      </c>
      <c r="N49" s="0">
        <f>C49/20</f>
        <v/>
      </c>
      <c r="O49" s="28">
        <f>(H49+M49)/F49</f>
        <v/>
      </c>
      <c r="P49" s="1" t="n"/>
    </row>
    <row customHeight="1" ht="15.6" r="50" s="59">
      <c r="A50" s="57" t="inlineStr">
        <is>
          <t>可可饭团</t>
        </is>
      </c>
      <c r="B50" s="57" t="n">
        <v>848.46</v>
      </c>
      <c r="C50" s="57" t="n">
        <v>57</v>
      </c>
      <c r="D50" s="57" t="n">
        <v>56</v>
      </c>
      <c r="E50" s="57" t="n">
        <v>5.44</v>
      </c>
      <c r="F50" s="57">
        <f>B50</f>
        <v/>
      </c>
      <c r="G50" s="57">
        <f>(F50)-L50</f>
        <v/>
      </c>
      <c r="H50" s="57">
        <f>F50*0.15</f>
        <v/>
      </c>
      <c r="J50" s="1" t="n"/>
      <c r="K50" s="1" t="n"/>
      <c r="L50" s="29" t="n">
        <v>206.46</v>
      </c>
      <c r="M50" s="29">
        <f>L50-H50</f>
        <v/>
      </c>
      <c r="N50" s="0">
        <f>C50/20</f>
        <v/>
      </c>
      <c r="O50" s="28">
        <f>(H50+M50)/F50</f>
        <v/>
      </c>
      <c r="P50" s="1" t="n"/>
    </row>
    <row customHeight="1" ht="15.6" r="51" s="59">
      <c r="A51" s="57" t="inlineStr">
        <is>
          <t>曼玲粥</t>
        </is>
      </c>
      <c r="B51" s="57" t="n">
        <v>891.5599999999999</v>
      </c>
      <c r="C51" s="57" t="n">
        <v>62</v>
      </c>
      <c r="D51" s="57" t="n">
        <v>46</v>
      </c>
      <c r="E51" s="57" t="n">
        <v>5.74</v>
      </c>
      <c r="F51" s="57">
        <f>B51</f>
        <v/>
      </c>
      <c r="G51" s="57">
        <f>(F51)-L51</f>
        <v/>
      </c>
      <c r="H51" s="57">
        <f>F51*0.15</f>
        <v/>
      </c>
      <c r="I51" s="0" t="n"/>
      <c r="J51" s="1" t="n"/>
      <c r="K51" s="1" t="n"/>
      <c r="L51" s="29" t="n">
        <v>175.16</v>
      </c>
      <c r="M51" s="29">
        <f>L51-H51</f>
        <v/>
      </c>
      <c r="N51" s="0">
        <f>C51/20</f>
        <v/>
      </c>
      <c r="O51" s="28">
        <f>(H51+M51)/F51</f>
        <v/>
      </c>
      <c r="P51" s="1" t="n"/>
    </row>
    <row customHeight="1" ht="15.6" r="52" s="59">
      <c r="A52" s="57" t="inlineStr">
        <is>
          <t>1999老饭盒</t>
        </is>
      </c>
      <c r="B52" s="57" t="n">
        <v>1080.88</v>
      </c>
      <c r="C52" s="57" t="n">
        <v>59</v>
      </c>
      <c r="D52" s="57" t="n">
        <v>49</v>
      </c>
      <c r="E52" s="57" t="n">
        <v>6.83</v>
      </c>
      <c r="F52" s="57">
        <f>B52</f>
        <v/>
      </c>
      <c r="G52" s="57">
        <f>(F52)-L52</f>
        <v/>
      </c>
      <c r="H52" s="57">
        <f>F52*0.15</f>
        <v/>
      </c>
      <c r="I52" s="0" t="n"/>
      <c r="J52" s="1" t="n"/>
      <c r="K52" s="1" t="n"/>
      <c r="L52" s="29" t="n">
        <v>294.38</v>
      </c>
      <c r="M52" s="29">
        <f>L52-H52</f>
        <v/>
      </c>
      <c r="N52" s="0">
        <f>C52/20</f>
        <v/>
      </c>
      <c r="O52" s="28">
        <f>(H52+M52)/F52</f>
        <v/>
      </c>
      <c r="P52" s="1" t="n"/>
    </row>
    <row customHeight="1" ht="15.6" r="53" s="59">
      <c r="A53" s="57" t="inlineStr">
        <is>
          <t>丰顺捆粄（客家小吃）</t>
        </is>
      </c>
      <c r="B53" s="57" t="n">
        <v>465.1</v>
      </c>
      <c r="C53" s="57" t="n">
        <v>30</v>
      </c>
      <c r="D53" s="57" t="n">
        <v>30</v>
      </c>
      <c r="E53" s="57" t="n">
        <v>3.11</v>
      </c>
      <c r="F53" s="57">
        <f>B53</f>
        <v/>
      </c>
      <c r="G53" s="57">
        <f>(F53)-L53</f>
        <v/>
      </c>
      <c r="H53" s="57">
        <f>F53*0.15</f>
        <v/>
      </c>
      <c r="J53" s="1" t="n"/>
      <c r="K53" s="1" t="n"/>
      <c r="L53" s="29" t="n">
        <v>124.6</v>
      </c>
      <c r="M53" s="29">
        <f>L53-H53</f>
        <v/>
      </c>
      <c r="N53" s="0">
        <f>C53/20</f>
        <v/>
      </c>
      <c r="O53" s="28">
        <f>(H53+M53)/F53</f>
        <v/>
      </c>
      <c r="P53" s="1" t="n"/>
    </row>
    <row customHeight="1" ht="15.6" r="54" s="59">
      <c r="A54" s="57" t="inlineStr">
        <is>
          <t>耿大叔擂椒盖码饭</t>
        </is>
      </c>
      <c r="B54" s="57" t="n">
        <v>798.54</v>
      </c>
      <c r="C54" s="57" t="n">
        <v>35</v>
      </c>
      <c r="D54" s="57" t="n">
        <v>35</v>
      </c>
      <c r="E54" s="57" t="n">
        <v>4.96</v>
      </c>
      <c r="F54" s="57">
        <f>B54</f>
        <v/>
      </c>
      <c r="G54" s="57">
        <f>(F54-I54)-L54</f>
        <v/>
      </c>
      <c r="H54" s="57">
        <f>F54*0.15</f>
        <v/>
      </c>
      <c r="I54" s="1" t="n"/>
      <c r="J54" s="1" t="n"/>
      <c r="K54" s="1" t="n"/>
      <c r="L54" s="29" t="n">
        <v>186.8</v>
      </c>
      <c r="M54" s="29">
        <f>L54-H54</f>
        <v/>
      </c>
      <c r="N54" s="0">
        <f>C54/20</f>
        <v/>
      </c>
      <c r="O54" s="28">
        <f>(H54+M54)/F54</f>
        <v/>
      </c>
      <c r="P54" s="1" t="n"/>
    </row>
    <row customHeight="1" ht="15.6" r="55" s="59">
      <c r="A55" s="57" t="inlineStr">
        <is>
          <t>笋爷高汤嗦螺粉</t>
        </is>
      </c>
      <c r="B55" s="57" t="n">
        <v>380.35</v>
      </c>
      <c r="C55" s="57" t="n">
        <v>34.5</v>
      </c>
      <c r="D55" s="57" t="n">
        <v>23</v>
      </c>
      <c r="E55" s="57" t="n">
        <v>2.46</v>
      </c>
      <c r="F55" s="57">
        <f>B55</f>
        <v/>
      </c>
      <c r="G55" s="57">
        <f>(F55-I55)-L55</f>
        <v/>
      </c>
      <c r="H55" s="57">
        <f>F55*0.15</f>
        <v/>
      </c>
      <c r="J55" s="1" t="n"/>
      <c r="K55" s="1" t="n"/>
      <c r="L55" s="29" t="n">
        <v>84.34999999999999</v>
      </c>
      <c r="M55" s="29">
        <f>L55-H55</f>
        <v/>
      </c>
      <c r="N55" s="0">
        <f>C55/20</f>
        <v/>
      </c>
      <c r="O55" s="28">
        <f>(H55+M55)/F55</f>
        <v/>
      </c>
      <c r="P55" s="1" t="n"/>
    </row>
    <row customHeight="1" ht="15.6" r="56" s="59">
      <c r="A56" s="57" t="inlineStr">
        <is>
          <t>凉皮西施</t>
        </is>
      </c>
      <c r="B56" s="57" t="n">
        <v>497.6</v>
      </c>
      <c r="C56" s="57" t="n">
        <v>42</v>
      </c>
      <c r="D56" s="57" t="n">
        <v>42</v>
      </c>
      <c r="E56" s="57" t="n">
        <v>3.26</v>
      </c>
      <c r="F56" s="57">
        <f>B56</f>
        <v/>
      </c>
      <c r="G56" s="57">
        <f>F56*0.75</f>
        <v/>
      </c>
      <c r="H56" s="57">
        <f>F56*0.15</f>
        <v/>
      </c>
      <c r="I56" s="6" t="n"/>
      <c r="J56" s="6" t="n"/>
      <c r="K56" s="3" t="n"/>
      <c r="L56" s="3">
        <f>F56*0.25</f>
        <v/>
      </c>
      <c r="M56" s="3">
        <f>L56-H56</f>
        <v/>
      </c>
      <c r="N56" s="0">
        <f>C56/20</f>
        <v/>
      </c>
      <c r="O56" s="28">
        <f>(H56+M56)/F56</f>
        <v/>
      </c>
      <c r="P56" s="1" t="n"/>
    </row>
    <row customHeight="1" ht="15.6" r="57" s="59">
      <c r="A57" s="17" t="inlineStr">
        <is>
          <t>探烤排骨（南村店）</t>
        </is>
      </c>
      <c r="B57" s="15" t="n">
        <v>1816.16</v>
      </c>
      <c r="C57" s="15" t="n">
        <v>46</v>
      </c>
      <c r="D57" s="15" t="n">
        <v>44</v>
      </c>
      <c r="E57" s="15" t="n">
        <v>11.1</v>
      </c>
      <c r="F57" s="16">
        <f>B57</f>
        <v/>
      </c>
      <c r="G57" s="15">
        <f>(F57)*0.8</f>
        <v/>
      </c>
      <c r="H57" s="57">
        <f>F57*0.15</f>
        <v/>
      </c>
      <c r="I57" s="6" t="n"/>
      <c r="J57" s="6" t="n"/>
      <c r="K57" s="3" t="n"/>
      <c r="L57" s="29" t="n">
        <v>404.18</v>
      </c>
      <c r="M57" s="29">
        <f>L57-H57</f>
        <v/>
      </c>
      <c r="N57" s="0">
        <f>C57/20</f>
        <v/>
      </c>
      <c r="O57" s="28">
        <f>(H57+M57)/F57</f>
        <v/>
      </c>
      <c r="P57" s="1" t="n"/>
    </row>
    <row customHeight="1" ht="15.6" r="58" s="59">
      <c r="A58" s="17" t="inlineStr">
        <is>
          <t>山姆星选芝士牛肉卷</t>
        </is>
      </c>
      <c r="B58" s="15" t="n">
        <v>3321.88</v>
      </c>
      <c r="C58" s="15" t="n">
        <v>107</v>
      </c>
      <c r="D58" s="15" t="n">
        <v>104</v>
      </c>
      <c r="E58" s="15" t="n">
        <v>20.51</v>
      </c>
      <c r="F58" s="16">
        <f>B58</f>
        <v/>
      </c>
      <c r="G58" s="15">
        <f>(F58)*0.815</f>
        <v/>
      </c>
      <c r="H58" s="57">
        <f>F58*0.15</f>
        <v/>
      </c>
      <c r="I58" s="6" t="n"/>
      <c r="J58" s="6" t="n"/>
      <c r="K58" s="3" t="n"/>
      <c r="L58" s="3">
        <f>F58*0.185</f>
        <v/>
      </c>
      <c r="M58" s="3">
        <f>L58-H58</f>
        <v/>
      </c>
      <c r="N58" s="3">
        <f>C58/20</f>
        <v/>
      </c>
      <c r="O58" s="28">
        <f>(H58+M58)/F58</f>
        <v/>
      </c>
      <c r="P58" s="1" t="n"/>
    </row>
    <row customHeight="1" ht="15.6" r="59" s="59">
      <c r="A59" s="17" t="inlineStr">
        <is>
          <t>泰想你-咖喱饭</t>
        </is>
      </c>
      <c r="B59" s="15" t="n">
        <v>1000.2</v>
      </c>
      <c r="C59" s="15" t="n">
        <v>39</v>
      </c>
      <c r="D59" s="15" t="n">
        <v>38</v>
      </c>
      <c r="E59" s="15" t="n">
        <v>6.08</v>
      </c>
      <c r="F59" s="16">
        <f>B59</f>
        <v/>
      </c>
      <c r="G59" s="15">
        <f>(F59)*0.82</f>
        <v/>
      </c>
      <c r="H59" s="57">
        <f>F59*0.15</f>
        <v/>
      </c>
      <c r="I59" s="6" t="n"/>
      <c r="J59" s="6" t="n"/>
      <c r="K59" s="3" t="n"/>
      <c r="L59" s="3">
        <f>F59*0.18</f>
        <v/>
      </c>
      <c r="M59" s="3">
        <f>L59-H59</f>
        <v/>
      </c>
      <c r="N59" s="3">
        <f>C59/20</f>
        <v/>
      </c>
      <c r="O59" s="28">
        <f>(H59+M59)/F59</f>
        <v/>
      </c>
      <c r="P59" s="1" t="n"/>
    </row>
    <row customHeight="1" ht="15.6" r="60" s="59">
      <c r="A60" s="17" t="inlineStr">
        <is>
          <t>旋风鸡·手撕鸡专门店</t>
        </is>
      </c>
      <c r="B60" s="15" t="n">
        <v>1345.7</v>
      </c>
      <c r="C60" s="15" t="n">
        <v>74</v>
      </c>
      <c r="D60" s="15" t="n">
        <v>73</v>
      </c>
      <c r="E60" s="15" t="n">
        <v>8.539999999999999</v>
      </c>
      <c r="F60" s="16">
        <f>B60</f>
        <v/>
      </c>
      <c r="G60" s="15">
        <f>(F60)*0.82</f>
        <v/>
      </c>
      <c r="H60" s="57">
        <f>F60*0.15</f>
        <v/>
      </c>
      <c r="I60" s="6" t="n"/>
      <c r="J60" s="6" t="n"/>
      <c r="K60" s="3" t="n"/>
      <c r="L60" s="3">
        <f>F60*0.18</f>
        <v/>
      </c>
      <c r="M60" s="3">
        <f>L60-H60</f>
        <v/>
      </c>
      <c r="N60" s="3">
        <f>C60/20</f>
        <v/>
      </c>
      <c r="O60" s="28">
        <f>(H60+M60)/F60</f>
        <v/>
      </c>
      <c r="P60" s="1" t="n"/>
    </row>
    <row customHeight="1" ht="15.6" r="61" s="59">
      <c r="A61" s="27" t="n"/>
      <c r="B61" s="27" t="n"/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62" t="n"/>
      <c r="P61" s="1" t="n"/>
    </row>
    <row customHeight="1" ht="15.6" r="62" s="59">
      <c r="A62" s="25" t="inlineStr">
        <is>
          <t>饮料分区</t>
        </is>
      </c>
      <c r="B62" s="8" t="n"/>
      <c r="C62" s="8" t="n"/>
      <c r="D62" s="8" t="n"/>
      <c r="E62" s="8" t="n"/>
      <c r="F62" s="8" t="n"/>
      <c r="G62" s="8" t="n"/>
      <c r="H62" s="8" t="n"/>
      <c r="I62" s="6" t="n"/>
      <c r="J62" s="6" t="n"/>
      <c r="K62" s="3" t="n"/>
      <c r="L62" s="3" t="n"/>
      <c r="M62" s="3" t="n"/>
      <c r="N62" s="3" t="n"/>
      <c r="O62" s="60" t="n"/>
      <c r="P62" s="1" t="n"/>
    </row>
    <row customHeight="1" ht="15.6" r="63" s="59">
      <c r="A63" s="6" t="inlineStr">
        <is>
          <t>芝士王茶•轻食健康减脂餐&amp;饮品</t>
        </is>
      </c>
      <c r="B63" s="6" t="n">
        <v>2124.2</v>
      </c>
      <c r="C63" s="6" t="n">
        <v>101</v>
      </c>
      <c r="D63" s="6" t="n">
        <v>91</v>
      </c>
      <c r="E63" s="6" t="n">
        <v>13.3</v>
      </c>
      <c r="F63" s="14">
        <f>B63</f>
        <v/>
      </c>
      <c r="G63" s="6">
        <f>(F63)*0.85</f>
        <v/>
      </c>
      <c r="H63" s="6">
        <f>F63*0.15</f>
        <v/>
      </c>
      <c r="I63" s="3" t="n"/>
      <c r="J63" s="3" t="n"/>
      <c r="K63" s="3" t="n"/>
      <c r="L63" s="3" t="n"/>
      <c r="M63" s="3" t="n"/>
      <c r="N63" s="3">
        <f>(C63)/20</f>
        <v/>
      </c>
      <c r="O63" s="60">
        <f>H63/F63</f>
        <v/>
      </c>
      <c r="P63" s="1" t="n"/>
    </row>
    <row customHeight="1" ht="15.6" r="64" s="59">
      <c r="A64" s="23" t="inlineStr">
        <is>
          <t>沪上阿姨</t>
        </is>
      </c>
      <c r="B64" s="23" t="n">
        <v>875.8</v>
      </c>
      <c r="C64" s="23" t="n">
        <v>45</v>
      </c>
      <c r="D64" s="23" t="n">
        <v>44</v>
      </c>
      <c r="E64" s="23" t="n">
        <v>5.52</v>
      </c>
      <c r="F64" s="24">
        <f>B64</f>
        <v/>
      </c>
      <c r="G64" s="23">
        <f>(F64)*0.825</f>
        <v/>
      </c>
      <c r="H64" s="15">
        <f>F64*0.15</f>
        <v/>
      </c>
      <c r="I64" s="21" t="n"/>
      <c r="J64" s="21" t="n"/>
      <c r="K64" s="21" t="n"/>
      <c r="L64" s="22" t="n"/>
      <c r="M64" s="21" t="n"/>
      <c r="N64" s="21">
        <f>(C64)/20</f>
        <v/>
      </c>
      <c r="O64" s="63">
        <f>(H64+M64)/F64</f>
        <v/>
      </c>
      <c r="P64" s="1" t="n"/>
    </row>
    <row customHeight="1" ht="15.6" r="65" s="59">
      <c r="A65" s="15" t="inlineStr">
        <is>
          <t>茗日见</t>
        </is>
      </c>
      <c r="B65" s="15" t="n">
        <v>253.2</v>
      </c>
      <c r="C65" s="15" t="n">
        <v>17</v>
      </c>
      <c r="D65" s="15" t="n">
        <v>14</v>
      </c>
      <c r="E65" s="15" t="n">
        <v>1.6</v>
      </c>
      <c r="F65" s="16">
        <f>B65</f>
        <v/>
      </c>
      <c r="G65" s="15">
        <f>(F65)-L65</f>
        <v/>
      </c>
      <c r="H65" s="15">
        <f>F65*0.15</f>
        <v/>
      </c>
      <c r="I65" s="3" t="n"/>
      <c r="J65" s="3" t="n"/>
      <c r="K65" s="3" t="n"/>
      <c r="L65" s="18" t="n">
        <v>56.2</v>
      </c>
      <c r="M65" s="18">
        <f>L65-H65</f>
        <v/>
      </c>
      <c r="N65" s="3">
        <f>(C65)/20</f>
        <v/>
      </c>
      <c r="O65" s="60">
        <f>(H65+M65)/F65</f>
        <v/>
      </c>
      <c r="P65" s="1" t="n"/>
    </row>
    <row customHeight="1" ht="15.6" r="66" s="59">
      <c r="A66" s="15" t="inlineStr">
        <is>
          <t>益禾堂T1~5</t>
        </is>
      </c>
      <c r="B66" s="15" t="n">
        <v>355</v>
      </c>
      <c r="C66" s="15" t="n">
        <v>33</v>
      </c>
      <c r="D66" s="15" t="n">
        <v>33</v>
      </c>
      <c r="E66" s="15" t="n">
        <v>2.48</v>
      </c>
      <c r="F66" s="19" t="n"/>
      <c r="G66" s="15" t="inlineStr">
        <is>
          <t xml:space="preserve"> </t>
        </is>
      </c>
      <c r="H66" s="15" t="n"/>
      <c r="I66" s="3" t="n"/>
      <c r="J66" s="3" t="n"/>
      <c r="K66" s="3" t="n"/>
      <c r="L66" s="18" t="n"/>
      <c r="M66" s="18" t="n"/>
      <c r="N66" s="3" t="n"/>
      <c r="O66" s="60" t="n"/>
      <c r="P66" s="1" t="n"/>
    </row>
    <row customHeight="1" ht="15.6" r="67" s="59">
      <c r="A67" s="15" t="inlineStr">
        <is>
          <t>益禾堂T10~12</t>
        </is>
      </c>
      <c r="B67" s="15" t="n">
        <v>479</v>
      </c>
      <c r="C67" s="15" t="n">
        <v>39</v>
      </c>
      <c r="D67" s="15" t="n">
        <v>36</v>
      </c>
      <c r="E67" s="15" t="n">
        <v>3.27</v>
      </c>
      <c r="F67" s="16">
        <f>B67+B66</f>
        <v/>
      </c>
      <c r="G67" s="15">
        <f>F67-L67</f>
        <v/>
      </c>
      <c r="H67" s="15">
        <f>F67*0.15</f>
        <v/>
      </c>
      <c r="I67" s="3" t="n"/>
      <c r="J67" s="3" t="n"/>
      <c r="K67" s="3" t="n"/>
      <c r="L67" s="18">
        <f>F67*0.225</f>
        <v/>
      </c>
      <c r="M67" s="18">
        <f>L67-H67</f>
        <v/>
      </c>
      <c r="N67" s="3">
        <f>(C66+C67)/20</f>
        <v/>
      </c>
      <c r="O67" s="60">
        <f>(H67+M67)/F67</f>
        <v/>
      </c>
      <c r="P67" s="1" t="n"/>
    </row>
    <row customHeight="1" ht="15.6" r="68" s="59">
      <c r="A68" s="15" t="inlineStr">
        <is>
          <t>书亦烧仙草</t>
        </is>
      </c>
      <c r="B68" s="15" t="n">
        <v>1102</v>
      </c>
      <c r="C68" s="15" t="n">
        <v>74</v>
      </c>
      <c r="D68" s="15" t="n">
        <v>70</v>
      </c>
      <c r="E68" s="15" t="n">
        <v>6.97</v>
      </c>
      <c r="F68" s="16">
        <f>B68</f>
        <v/>
      </c>
      <c r="G68" s="15">
        <f>(F68-L68)</f>
        <v/>
      </c>
      <c r="H68" s="15">
        <f>F68*0.15</f>
        <v/>
      </c>
      <c r="I68" s="3" t="n"/>
      <c r="J68" s="3" t="n"/>
      <c r="K68" s="3" t="n"/>
      <c r="L68" s="18">
        <f>F68*0.2</f>
        <v/>
      </c>
      <c r="M68" s="18">
        <f>L68-H68</f>
        <v/>
      </c>
      <c r="N68" s="3">
        <f>(C68)/20</f>
        <v/>
      </c>
      <c r="O68" s="60">
        <f>(H68+M68)/F68</f>
        <v/>
      </c>
      <c r="P68" s="1" t="n"/>
    </row>
    <row customHeight="1" ht="15.6" r="69" s="59">
      <c r="A69" s="15" t="inlineStr">
        <is>
          <t>Nanalam咖啡茶饮店</t>
        </is>
      </c>
      <c r="B69" s="15" t="n">
        <v>83</v>
      </c>
      <c r="C69" s="15" t="n">
        <v>4</v>
      </c>
      <c r="D69" s="15" t="n">
        <v>4</v>
      </c>
      <c r="E69" s="15" t="n">
        <v>0.53</v>
      </c>
      <c r="F69" s="16">
        <f>B69</f>
        <v/>
      </c>
      <c r="G69" s="15">
        <f>(F69)-L69</f>
        <v/>
      </c>
      <c r="H69" s="15">
        <f>F69*0.15</f>
        <v/>
      </c>
      <c r="I69" s="3" t="n"/>
      <c r="J69" s="3" t="n"/>
      <c r="K69" s="3" t="n"/>
      <c r="L69" s="18" t="n">
        <v>16.6</v>
      </c>
      <c r="M69" s="18">
        <f>L69-H69</f>
        <v/>
      </c>
      <c r="N69" s="3">
        <f>(C69)/20</f>
        <v/>
      </c>
      <c r="O69" s="60">
        <f>(H69+M69)/F69</f>
        <v/>
      </c>
      <c r="P69" s="1" t="n"/>
    </row>
    <row customHeight="1" ht="15.6" r="70" s="59">
      <c r="A70" s="6" t="inlineStr">
        <is>
          <t>润心牛奶甜品</t>
        </is>
      </c>
      <c r="B70" s="1" t="n">
        <v>1456</v>
      </c>
      <c r="C70" s="1" t="n">
        <v>135</v>
      </c>
      <c r="D70" s="1" t="n">
        <v>94</v>
      </c>
      <c r="E70" s="1" t="n">
        <v>9.92</v>
      </c>
      <c r="F70" s="14">
        <f>B70</f>
        <v/>
      </c>
      <c r="G70" s="6">
        <f>(F70)*0.85</f>
        <v/>
      </c>
      <c r="H70" s="6">
        <f>F70*0.15</f>
        <v/>
      </c>
      <c r="I70" s="3" t="n"/>
      <c r="J70" s="3" t="n"/>
      <c r="K70" s="3" t="n"/>
      <c r="L70" s="3" t="n"/>
      <c r="M70" s="3" t="n"/>
      <c r="N70" s="3">
        <f>(C70)/20</f>
        <v/>
      </c>
      <c r="O70" s="60">
        <f>H70/F70</f>
        <v/>
      </c>
      <c r="P70" s="1" t="n"/>
    </row>
    <row customHeight="1" ht="15.6" r="71" s="59">
      <c r="A71" s="2" t="n"/>
      <c r="B71" s="2" t="n"/>
      <c r="C71" s="1" t="n"/>
      <c r="D71" s="1" t="n"/>
      <c r="E71" s="1" t="n"/>
      <c r="F71" s="1" t="n"/>
      <c r="G71" s="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customHeight="1" ht="24.95" r="72" s="59">
      <c r="A72" s="3" t="n"/>
      <c r="B72" s="12">
        <f>SUM(B2:B70)</f>
        <v/>
      </c>
      <c r="C72" s="12">
        <f>SUM(C2:C70)</f>
        <v/>
      </c>
      <c r="D72" s="12">
        <f>SUM(D2:D70)</f>
        <v/>
      </c>
      <c r="E72" s="3" t="n"/>
      <c r="F72" s="3" t="n"/>
      <c r="G72" s="12">
        <f>SUM(G4:G70)</f>
        <v/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1" t="n"/>
    </row>
    <row customHeight="1" ht="15.6" r="73" s="59">
      <c r="A73" s="3" t="n"/>
      <c r="B73" s="3" t="n"/>
      <c r="C73" s="6" t="n"/>
      <c r="D73" s="3" t="n"/>
      <c r="E73" s="3" t="n"/>
      <c r="F73" s="3" t="n"/>
      <c r="G73" s="3" t="inlineStr">
        <is>
          <t xml:space="preserve">     </t>
        </is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1" t="n"/>
    </row>
    <row customHeight="1" ht="15.6" r="74" s="5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1" t="n"/>
    </row>
    <row customHeight="1" ht="15.6" r="75" s="5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1" t="n"/>
    </row>
    <row customHeight="1" ht="15.6" r="76" s="5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1" t="n"/>
    </row>
    <row customHeight="1" ht="15.6" r="77" s="59">
      <c r="A77" s="9" t="inlineStr">
        <is>
          <t>费用支出明细</t>
        </is>
      </c>
      <c r="B77" s="6" t="n"/>
      <c r="C77" s="9" t="inlineStr">
        <is>
          <t>收入明细</t>
        </is>
      </c>
      <c r="D77" s="6" t="n"/>
      <c r="E77" s="6" t="n"/>
      <c r="F77" s="6" t="n"/>
      <c r="G77" s="6" t="n"/>
      <c r="H77" s="3" t="n"/>
      <c r="I77" s="3" t="n"/>
      <c r="J77" s="3" t="n"/>
      <c r="K77" s="3" t="n"/>
      <c r="L77" s="3" t="n"/>
      <c r="M77" s="3" t="n"/>
      <c r="N77" s="3" t="n"/>
      <c r="O77" s="3" t="n"/>
      <c r="P77" s="1" t="n"/>
    </row>
    <row customHeight="1" ht="15.6" r="78" s="59">
      <c r="A78" s="7" t="inlineStr">
        <is>
          <t>老哥车费</t>
        </is>
      </c>
      <c r="B78" s="6" t="n">
        <v>2100</v>
      </c>
      <c r="C78" s="7" t="inlineStr">
        <is>
          <t>运费</t>
        </is>
      </c>
      <c r="D78" s="6">
        <f>SUM(C2:C70)</f>
        <v/>
      </c>
      <c r="E78" s="6" t="n"/>
      <c r="F78" s="7" t="inlineStr">
        <is>
          <t>运费结余</t>
        </is>
      </c>
      <c r="G78" s="6" t="n"/>
      <c r="H78" s="3" t="n"/>
      <c r="I78" s="3" t="n"/>
      <c r="J78" s="3" t="n"/>
      <c r="K78" s="3" t="n"/>
      <c r="L78" s="3" t="n"/>
      <c r="M78" s="3" t="n"/>
      <c r="N78" s="3" t="n"/>
      <c r="O78" s="3" t="n"/>
      <c r="P78" s="1" t="n"/>
    </row>
    <row customHeight="1" ht="15.6" r="79" s="59">
      <c r="A79" s="7" t="inlineStr">
        <is>
          <t>换车车费</t>
        </is>
      </c>
      <c r="B79" s="5" t="n">
        <v>0</v>
      </c>
      <c r="C79" s="7" t="inlineStr">
        <is>
          <t>毛利</t>
        </is>
      </c>
      <c r="D79" s="6">
        <f>SUM(H3:H70)</f>
        <v/>
      </c>
      <c r="E79" s="6" t="n"/>
      <c r="F79" s="3" t="inlineStr">
        <is>
          <t>阿叔</t>
        </is>
      </c>
      <c r="G79" s="3" t="n">
        <v>96</v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1" t="n"/>
    </row>
    <row customHeight="1" ht="15.6" r="80" s="59">
      <c r="A80" s="7" t="inlineStr">
        <is>
          <t>车手薪水</t>
        </is>
      </c>
      <c r="B80" s="6" t="n">
        <v>1575</v>
      </c>
      <c r="C80" s="3" t="n"/>
      <c r="D80" s="3" t="n"/>
      <c r="E80" s="6" t="n"/>
      <c r="F80" s="1" t="inlineStr">
        <is>
          <t>居肉町</t>
        </is>
      </c>
      <c r="G80" s="2" t="n">
        <v>86</v>
      </c>
      <c r="H80" s="1" t="n"/>
      <c r="I80" s="3" t="n"/>
      <c r="J80" s="3" t="n"/>
      <c r="K80" s="3" t="n"/>
      <c r="L80" s="3" t="n"/>
      <c r="M80" s="3" t="n"/>
      <c r="N80" s="3" t="n"/>
      <c r="O80" s="3" t="n"/>
      <c r="P80" s="1" t="n"/>
    </row>
    <row customHeight="1" ht="15.6" r="81" s="59">
      <c r="A81" s="7" t="inlineStr">
        <is>
          <t>守餐薪水</t>
        </is>
      </c>
      <c r="B81" s="6" t="n">
        <v>525</v>
      </c>
      <c r="C81" s="11" t="inlineStr">
        <is>
          <t>主食订单数</t>
        </is>
      </c>
      <c r="D81" s="11">
        <f>SUM(D2:D63)</f>
        <v/>
      </c>
      <c r="E81" s="6" t="n"/>
      <c r="F81" s="58" t="inlineStr">
        <is>
          <t>丰顺捆粄</t>
        </is>
      </c>
      <c r="G81" s="58" t="n">
        <v>30</v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1" t="n"/>
    </row>
    <row customHeight="1" ht="15.6" r="82" s="59">
      <c r="A82" s="7" t="inlineStr">
        <is>
          <t>麦当劳工作餐</t>
        </is>
      </c>
      <c r="B82" s="5" t="n">
        <v>0</v>
      </c>
      <c r="C82" s="8" t="inlineStr">
        <is>
          <t>饮料杯数</t>
        </is>
      </c>
      <c r="D82" s="8">
        <f>SUM(C64:C69)</f>
        <v/>
      </c>
      <c r="E82" s="6" t="n"/>
      <c r="F82" s="10" t="inlineStr">
        <is>
          <t>自定义费</t>
        </is>
      </c>
      <c r="G82" s="10" t="n">
        <v>1262.4</v>
      </c>
      <c r="H82" s="3">
        <f>G82-G80-G81-G79</f>
        <v/>
      </c>
      <c r="I82" s="3" t="n"/>
      <c r="J82" s="3" t="n"/>
      <c r="K82" s="3" t="n"/>
      <c r="L82" s="3" t="n"/>
      <c r="M82" s="3" t="n"/>
      <c r="N82" s="3" t="n"/>
      <c r="O82" s="3" t="n"/>
      <c r="P82" s="1" t="n"/>
    </row>
    <row customHeight="1" ht="15.6" r="83" s="59">
      <c r="A83" s="7" t="inlineStr">
        <is>
          <t>工作餐</t>
        </is>
      </c>
      <c r="B83" s="6" t="n"/>
      <c r="C83" s="8" t="inlineStr">
        <is>
          <t>运费结余</t>
        </is>
      </c>
      <c r="D83" s="8">
        <f>SUM(C65:C70)</f>
        <v/>
      </c>
      <c r="E83" s="6" t="n"/>
      <c r="F83" s="6" t="n"/>
      <c r="G83" s="6" t="n"/>
      <c r="H83" s="1" t="n"/>
      <c r="I83" s="3" t="n"/>
      <c r="J83" s="3" t="n"/>
      <c r="K83" s="3" t="n"/>
      <c r="L83" s="3" t="n"/>
      <c r="M83" s="3" t="n"/>
      <c r="N83" s="3" t="n"/>
      <c r="O83" s="3" t="n"/>
      <c r="P83" s="1" t="n"/>
    </row>
    <row customHeight="1" ht="15.6" r="84" s="59">
      <c r="A84" s="9" t="inlineStr">
        <is>
          <t>后勤费用明细</t>
        </is>
      </c>
      <c r="B84" s="3" t="n"/>
      <c r="C84" s="8" t="inlineStr">
        <is>
          <t>0.5补助额</t>
        </is>
      </c>
      <c r="D84" s="8">
        <f>D81*0.5</f>
        <v/>
      </c>
      <c r="E84" s="6" t="n"/>
      <c r="F84" s="10" t="inlineStr">
        <is>
          <t>差额结余</t>
        </is>
      </c>
      <c r="G84" s="10">
        <f>SUM(M11:M70)</f>
        <v/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1" t="n"/>
    </row>
    <row customHeight="1" ht="15.6" r="85" s="59">
      <c r="A85" s="7" t="inlineStr">
        <is>
          <t>手续费</t>
        </is>
      </c>
      <c r="B85" s="6">
        <f>SUM(E2:E75)</f>
        <v/>
      </c>
      <c r="C85" s="6" t="n"/>
      <c r="D85" s="6" t="n"/>
      <c r="E85" s="6" t="n"/>
      <c r="F85" s="6" t="n"/>
      <c r="G85" s="6" t="n"/>
      <c r="H85" s="3" t="n"/>
      <c r="I85" s="3" t="n"/>
      <c r="J85" s="3" t="n"/>
      <c r="K85" s="3" t="n"/>
      <c r="L85" s="3" t="n"/>
      <c r="M85" s="3" t="n"/>
      <c r="N85" s="3" t="n"/>
      <c r="O85" s="3" t="n"/>
      <c r="P85" s="1" t="n"/>
    </row>
    <row customHeight="1" ht="15.6" r="86" s="59">
      <c r="A86" s="7" t="inlineStr">
        <is>
          <t>餐补</t>
        </is>
      </c>
      <c r="B86" s="6">
        <f>D84</f>
        <v/>
      </c>
      <c r="C86" s="6" t="n"/>
      <c r="D86" s="6" t="n"/>
      <c r="E86" s="6" t="n"/>
      <c r="F86" s="6" t="n"/>
      <c r="G86" s="6" t="n"/>
      <c r="H86" s="3" t="n"/>
      <c r="I86" s="3" t="n"/>
      <c r="J86" s="3" t="n"/>
      <c r="K86" s="3" t="n"/>
      <c r="L86" s="3" t="n"/>
      <c r="M86" s="3" t="n"/>
      <c r="N86" s="3" t="n"/>
      <c r="O86" s="3" t="n"/>
      <c r="P86" s="1" t="n"/>
    </row>
    <row customHeight="1" ht="15.6" r="87" s="59">
      <c r="A87" s="7" t="inlineStr">
        <is>
          <t>薪水</t>
        </is>
      </c>
      <c r="B87" s="6">
        <f>D81+D82</f>
        <v/>
      </c>
      <c r="C87" s="6" t="n"/>
      <c r="D87" s="6" t="n"/>
      <c r="E87" s="6" t="n"/>
      <c r="F87" s="6" t="n"/>
      <c r="G87" s="6" t="n"/>
      <c r="H87" s="3" t="n"/>
      <c r="I87" s="3" t="n"/>
      <c r="J87" s="3" t="n"/>
      <c r="K87" s="3" t="n"/>
      <c r="L87" s="3" t="n"/>
      <c r="M87" s="3" t="n"/>
      <c r="N87" s="3" t="n"/>
      <c r="O87" s="3" t="n"/>
      <c r="P87" s="1" t="n"/>
    </row>
    <row customHeight="1" ht="15.6" r="88" s="59">
      <c r="A88" s="7" t="inlineStr">
        <is>
          <t>退款</t>
        </is>
      </c>
      <c r="B88" s="5">
        <f>SUM(I3:I75)</f>
        <v/>
      </c>
      <c r="C88" s="6" t="n"/>
      <c r="D88" s="6" t="n"/>
      <c r="E88" s="6" t="n"/>
      <c r="F88" s="6" t="n"/>
      <c r="G88" s="6" t="n"/>
      <c r="H88" s="3" t="n"/>
      <c r="I88" s="3" t="n"/>
      <c r="J88" s="3" t="n"/>
      <c r="K88" s="3" t="n"/>
      <c r="L88" s="3" t="n"/>
      <c r="M88" s="3" t="n"/>
      <c r="N88" s="3" t="n"/>
      <c r="O88" s="3" t="n"/>
      <c r="P88" s="1" t="n"/>
    </row>
    <row customHeight="1" ht="15.6" r="89" s="59">
      <c r="A89" s="7" t="inlineStr">
        <is>
          <t>其他费用(优惠券支出)</t>
        </is>
      </c>
      <c r="B89" s="6" t="n"/>
      <c r="C89" s="6" t="n"/>
      <c r="D89" s="6" t="n"/>
      <c r="E89" s="6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1" t="n"/>
    </row>
    <row customHeight="1" ht="15.6" r="90" s="59">
      <c r="A90" s="3" t="n"/>
      <c r="B90" s="6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1" t="n"/>
    </row>
    <row customHeight="1" ht="15.6" r="91" s="59">
      <c r="A91" s="5" t="inlineStr">
        <is>
          <t>总计</t>
        </is>
      </c>
      <c r="B91" s="4">
        <f>SUM(B78:B90)</f>
        <v/>
      </c>
      <c r="C91" s="4" t="n"/>
      <c r="D91" s="4">
        <f>SUM(D78:D79)</f>
        <v/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1" t="n"/>
    </row>
    <row customHeight="1" ht="15.6" r="92" s="59">
      <c r="A92" s="5" t="inlineStr">
        <is>
          <t>结余</t>
        </is>
      </c>
      <c r="B92" s="4" t="n"/>
      <c r="C92" s="4" t="n"/>
      <c r="D92" s="4">
        <f>D91-B91</f>
        <v/>
      </c>
      <c r="E92" s="3" t="n"/>
      <c r="F92" s="1" t="n"/>
      <c r="G92" s="2" t="n"/>
      <c r="H92" s="3" t="n"/>
      <c r="I92" s="3" t="n"/>
      <c r="J92" s="3" t="n"/>
      <c r="K92" s="3" t="n"/>
      <c r="L92" s="3" t="n"/>
      <c r="M92" s="3" t="n"/>
      <c r="N92" s="3" t="n"/>
      <c r="O92" s="3" t="n"/>
      <c r="P92" s="1" t="n"/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2022-08-31T13:26:52Z</dcterms:created>
  <dcterms:modified xsi:type="dcterms:W3CDTF">2022-10-10T12:29:38Z</dcterms:modified>
  <cp:lastModifiedBy>justin</cp:lastModifiedBy>
</cp:coreProperties>
</file>