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2" autoFilterDateGrouping="1" firstSheet="0" minimized="0" showHorizontalScroll="1" showSheetTabs="1" showVerticalScroll="1" tabRatio="600" visibility="visible" windowHeight="15500" windowWidth="25820" xWindow="-110" yWindow="-110"/>
  </bookViews>
  <sheets>
    <sheet name="9.5~9.11" sheetId="1" state="visible" r:id="rId1"/>
    <sheet name="9.12~9.18" sheetId="2" state="visible" r:id="rId2"/>
    <sheet name="9.19~9.25" sheetId="3" state="visible" r:id="rId3"/>
    <sheet name="9.26~10.2" sheetId="4" state="visible" r:id="rId4"/>
    <sheet name="10.3~10.9" sheetId="5" state="visible" r:id="rId5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13">
    <font>
      <name val="等线"/>
      <charset val="134"/>
      <family val="2"/>
      <color theme="1"/>
      <sz val="11"/>
      <scheme val="minor"/>
    </font>
    <font>
      <name val="等线"/>
      <charset val="134"/>
      <family val="3"/>
      <color theme="1"/>
      <sz val="12"/>
      <scheme val="minor"/>
    </font>
    <font>
      <name val="等线"/>
      <charset val="134"/>
      <family val="3"/>
      <color theme="1"/>
      <sz val="11"/>
      <scheme val="minor"/>
    </font>
    <font>
      <name val="等线"/>
      <charset val="134"/>
      <family val="2"/>
      <sz val="9"/>
      <scheme val="minor"/>
    </font>
    <font>
      <name val="宋体"/>
      <charset val="134"/>
      <family val="3"/>
      <sz val="10"/>
    </font>
    <font>
      <name val="Arial"/>
      <family val="2"/>
      <sz val="10"/>
    </font>
    <font>
      <name val="Arial"/>
      <family val="2"/>
      <color rgb="FFFF0000"/>
      <sz val="10"/>
    </font>
    <font>
      <name val="宋体"/>
      <charset val="134"/>
      <family val="3"/>
      <sz val="11"/>
    </font>
    <font>
      <name val="等线"/>
      <charset val="134"/>
      <family val="3"/>
      <color rgb="FF006100"/>
      <sz val="11"/>
      <scheme val="minor"/>
    </font>
    <font>
      <name val="等线"/>
      <charset val="134"/>
      <family val="3"/>
      <color rgb="FF9C6500"/>
      <sz val="11"/>
      <scheme val="minor"/>
    </font>
    <font>
      <name val="微软雅黑"/>
      <charset val="134"/>
      <family val="2"/>
      <sz val="11"/>
    </font>
    <font>
      <name val="等线"/>
      <charset val="134"/>
      <family val="3"/>
      <color rgb="FF9C0006"/>
      <sz val="11"/>
      <scheme val="minor"/>
    </font>
    <font>
      <name val="宋体"/>
      <charset val="134"/>
      <family val="3"/>
      <b val="1"/>
      <color theme="5"/>
      <sz val="10"/>
    </font>
  </fonts>
  <fills count="9">
    <fill>
      <patternFill/>
    </fill>
    <fill>
      <patternFill patternType="gray125"/>
    </fill>
    <fill>
      <patternFill patternType="solid">
        <fgColor theme="6" tint="0.7998596148564104"/>
        <bgColor indexed="64"/>
      </patternFill>
    </fill>
    <fill>
      <patternFill patternType="solid">
        <fgColor theme="6" tint="0.399884029663991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"/>
        <bgColor indexed="64"/>
      </patternFill>
    </fill>
    <fill>
      <patternFill patternType="solid">
        <fgColor rgb="FFFFC7CE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CAD2E5"/>
      </left>
      <right style="thin">
        <color rgb="FFCAD2E5"/>
      </right>
      <top style="thin">
        <color rgb="FFCAD2E5"/>
      </top>
      <bottom style="thin">
        <color rgb="FFCAD2E5"/>
      </bottom>
      <diagonal/>
    </border>
    <border>
      <left/>
      <right style="thin">
        <color rgb="FFCAD2E5"/>
      </right>
      <top style="thin">
        <color rgb="FFCAD2E5"/>
      </top>
      <bottom style="thin">
        <color rgb="FFCAD2E5"/>
      </bottom>
      <diagonal/>
    </border>
    <border>
      <left style="thin">
        <color indexed="9"/>
      </left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</borders>
  <cellStyleXfs count="5">
    <xf applyAlignment="1" borderId="0" fillId="0" fontId="0" numFmtId="0">
      <alignment vertical="center"/>
    </xf>
    <xf applyAlignment="1" borderId="0" fillId="0" fontId="1" numFmtId="0">
      <alignment vertical="center"/>
    </xf>
    <xf applyAlignment="1" borderId="0" fillId="4" fontId="8" numFmtId="0">
      <alignment vertical="center"/>
    </xf>
    <xf applyAlignment="1" borderId="0" fillId="5" fontId="9" numFmtId="0">
      <alignment vertical="center"/>
    </xf>
    <xf applyAlignment="1" borderId="0" fillId="8" fontId="11" numFmtId="0">
      <alignment vertical="center"/>
    </xf>
  </cellStyleXfs>
  <cellXfs count="31">
    <xf applyAlignment="1" borderId="0" fillId="0" fontId="0" numFmtId="0" pivotButton="0" quotePrefix="0" xfId="0">
      <alignment vertical="center"/>
    </xf>
    <xf borderId="0" fillId="0" fontId="2" numFmtId="0" pivotButton="0" quotePrefix="0" xfId="1"/>
    <xf applyAlignment="1" borderId="0" fillId="0" fontId="2" numFmtId="0" pivotButton="0" quotePrefix="0" xfId="1">
      <alignment vertical="center"/>
    </xf>
    <xf borderId="0" fillId="0" fontId="4" numFmtId="0" pivotButton="0" quotePrefix="0" xfId="1"/>
    <xf borderId="1" fillId="2" fontId="5" numFmtId="0" pivotButton="0" quotePrefix="0" xfId="1"/>
    <xf borderId="0" fillId="0" fontId="5" numFmtId="0" pivotButton="0" quotePrefix="0" xfId="1"/>
    <xf borderId="1" fillId="0" fontId="5" numFmtId="0" pivotButton="0" quotePrefix="0" xfId="1"/>
    <xf borderId="1" fillId="2" fontId="6" numFmtId="0" pivotButton="0" quotePrefix="0" xfId="1"/>
    <xf borderId="0" fillId="3" fontId="2" numFmtId="0" pivotButton="0" quotePrefix="0" xfId="1"/>
    <xf borderId="0" fillId="3" fontId="5" numFmtId="0" pivotButton="0" quotePrefix="0" xfId="1"/>
    <xf borderId="0" fillId="3" fontId="4" numFmtId="0" pivotButton="0" quotePrefix="0" xfId="1"/>
    <xf borderId="2" fillId="0" fontId="5" numFmtId="0" pivotButton="0" quotePrefix="0" xfId="1"/>
    <xf applyAlignment="1" borderId="0" fillId="0" fontId="2" numFmtId="164" pivotButton="0" quotePrefix="0" xfId="1">
      <alignment vertical="center"/>
    </xf>
    <xf borderId="2" fillId="0" fontId="7" numFmtId="0" pivotButton="0" quotePrefix="0" xfId="1"/>
    <xf borderId="0" fillId="4" fontId="8" numFmtId="0" pivotButton="0" quotePrefix="0" xfId="2"/>
    <xf borderId="0" fillId="5" fontId="9" numFmtId="0" pivotButton="0" quotePrefix="0" xfId="3"/>
    <xf borderId="2" fillId="6" fontId="2" numFmtId="0" pivotButton="0" quotePrefix="0" xfId="1"/>
    <xf applyAlignment="1" borderId="2" fillId="6" fontId="2" numFmtId="164" pivotButton="0" quotePrefix="0" xfId="1">
      <alignment vertical="center"/>
    </xf>
    <xf applyAlignment="1" borderId="2" fillId="6" fontId="2" numFmtId="0" pivotButton="0" quotePrefix="0" xfId="1">
      <alignment vertical="center"/>
    </xf>
    <xf borderId="2" fillId="6" fontId="4" numFmtId="0" pivotButton="0" quotePrefix="0" xfId="1"/>
    <xf borderId="2" fillId="6" fontId="5" numFmtId="0" pivotButton="0" quotePrefix="0" xfId="1"/>
    <xf borderId="3" fillId="6" fontId="2" numFmtId="0" pivotButton="0" quotePrefix="0" xfId="1"/>
    <xf borderId="2" fillId="6" fontId="7" numFmtId="0" pivotButton="0" quotePrefix="0" xfId="1"/>
    <xf borderId="0" fillId="0" fontId="8" numFmtId="0" pivotButton="0" quotePrefix="0" xfId="2"/>
    <xf borderId="0" fillId="7" fontId="10" numFmtId="0" pivotButton="0" quotePrefix="0" xfId="1"/>
    <xf applyAlignment="1" borderId="4" fillId="8" fontId="11" numFmtId="0" pivotButton="0" quotePrefix="0" xfId="4">
      <alignment horizontal="center"/>
    </xf>
    <xf applyAlignment="1" borderId="0" fillId="8" fontId="12" numFmtId="0" pivotButton="0" quotePrefix="0" xfId="1">
      <alignment horizontal="center"/>
    </xf>
    <xf applyAlignment="1" borderId="5" fillId="8" fontId="11" numFmtId="0" pivotButton="0" quotePrefix="0" xfId="4">
      <alignment horizontal="center"/>
    </xf>
    <xf borderId="0" fillId="0" fontId="0" numFmtId="0" pivotButton="0" quotePrefix="0" xfId="0"/>
    <xf applyAlignment="1" borderId="0" fillId="0" fontId="2" numFmtId="164" pivotButton="0" quotePrefix="0" xfId="1">
      <alignment vertical="center"/>
    </xf>
    <xf applyAlignment="1" borderId="2" fillId="6" fontId="2" numFmtId="164" pivotButton="0" quotePrefix="0" xfId="1">
      <alignment vertical="center"/>
    </xf>
  </cellXfs>
  <cellStyles count="5">
    <cellStyle builtinId="0" name="常规" xfId="0"/>
    <cellStyle name="常规 2" xfId="1"/>
    <cellStyle name="好 2" xfId="2"/>
    <cellStyle name="适中 2" xfId="3"/>
    <cellStyle name="差 2" xfId="4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36"/>
  <sheetViews>
    <sheetView workbookViewId="0">
      <selection activeCell="D29" sqref="D29"/>
    </sheetView>
  </sheetViews>
  <sheetFormatPr baseColWidth="8" defaultColWidth="8.33203125" defaultRowHeight="14"/>
  <cols>
    <col customWidth="1" max="1" min="1" style="1" width="32.83203125"/>
    <col customWidth="1" max="13" min="2" style="1" width="8.33203125"/>
    <col customWidth="1" max="16384" min="14" style="1" width="8.33203125"/>
  </cols>
  <sheetData>
    <row r="1">
      <c r="A1" s="27" t="inlineStr">
        <is>
          <t>店铺</t>
        </is>
      </c>
      <c r="B1" s="27" t="inlineStr">
        <is>
          <t>手续费</t>
        </is>
      </c>
      <c r="C1" s="27" t="inlineStr">
        <is>
          <t>订单数量</t>
        </is>
      </c>
      <c r="D1" s="27" t="inlineStr">
        <is>
          <t>外送费用</t>
        </is>
      </c>
      <c r="E1" s="27" t="inlineStr">
        <is>
          <t>商品销售额</t>
        </is>
      </c>
      <c r="F1" s="27" t="inlineStr">
        <is>
          <t>总销售额</t>
        </is>
      </c>
      <c r="G1" s="27" t="inlineStr">
        <is>
          <t>商家应结算</t>
        </is>
      </c>
      <c r="H1" s="27" t="inlineStr">
        <is>
          <t>商品毛利润</t>
        </is>
      </c>
      <c r="I1" s="26" t="inlineStr">
        <is>
          <t>结算日</t>
        </is>
      </c>
      <c r="J1" s="25" t="inlineStr">
        <is>
          <t>员工餐</t>
        </is>
      </c>
      <c r="K1" s="25" t="inlineStr">
        <is>
          <t>利润率</t>
        </is>
      </c>
    </row>
    <row customHeight="1" ht="14.25" r="2" s="28">
      <c r="A2" s="24" t="inlineStr">
        <is>
          <t>麦当劳早餐</t>
        </is>
      </c>
      <c r="B2" s="1" t="n">
        <v>22.74</v>
      </c>
      <c r="C2" s="1" t="n">
        <v>245</v>
      </c>
      <c r="D2" s="1" t="n">
        <v>264</v>
      </c>
      <c r="E2" s="1" t="n">
        <v>3600</v>
      </c>
      <c r="F2" s="5">
        <f>E2</f>
        <v/>
      </c>
      <c r="G2" s="15" t="n">
        <v>0</v>
      </c>
      <c r="H2" s="5">
        <f>F2-G2</f>
        <v/>
      </c>
      <c r="I2" s="5" t="n"/>
      <c r="J2" s="2">
        <f>(D2)/20</f>
        <v/>
      </c>
      <c r="K2" s="29">
        <f>H2/F2</f>
        <v/>
      </c>
    </row>
    <row customHeight="1" ht="14.25" r="3" s="28">
      <c r="A3" s="1" t="inlineStr">
        <is>
          <t>金光小食店 早餐(T10~12)</t>
        </is>
      </c>
      <c r="F3" s="5" t="n"/>
      <c r="H3" s="23" t="n"/>
      <c r="J3" s="2" t="n"/>
      <c r="K3" s="29" t="n"/>
    </row>
    <row customHeight="1" ht="14.25" r="4" s="28">
      <c r="A4" s="1" t="inlineStr">
        <is>
          <t>金光小食店 早餐(T1~5)</t>
        </is>
      </c>
      <c r="F4" s="5">
        <f>E3+E4</f>
        <v/>
      </c>
      <c r="G4" s="5">
        <f>F4*0.65</f>
        <v/>
      </c>
      <c r="H4" s="5">
        <f>F4*0.35</f>
        <v/>
      </c>
      <c r="I4" s="3" t="n"/>
      <c r="J4" s="2">
        <f>(D3+D4)/20</f>
        <v/>
      </c>
      <c r="K4" s="29">
        <f>H4/F4</f>
        <v/>
      </c>
    </row>
    <row customHeight="1" ht="14.25" r="5" s="28">
      <c r="A5" s="1" t="inlineStr">
        <is>
          <t>阿琴包点</t>
        </is>
      </c>
      <c r="B5" s="1" t="n">
        <v>4.55</v>
      </c>
      <c r="C5" s="1" t="n">
        <v>62</v>
      </c>
      <c r="D5" s="1" t="n">
        <v>62</v>
      </c>
      <c r="E5" s="1" t="n">
        <v>700.9</v>
      </c>
      <c r="F5" s="5">
        <f>E5</f>
        <v/>
      </c>
      <c r="G5" s="1">
        <f>F5-H5</f>
        <v/>
      </c>
      <c r="H5" s="14" t="n">
        <v>236</v>
      </c>
      <c r="J5" s="2">
        <f>(D5)/20</f>
        <v/>
      </c>
      <c r="K5" s="29">
        <f>H5/F5</f>
        <v/>
      </c>
    </row>
    <row customHeight="1" ht="14.25" r="6" s="28">
      <c r="A6" s="1" t="inlineStr">
        <is>
          <t>【早餐】三叔粥铺</t>
        </is>
      </c>
      <c r="B6" s="1" t="n">
        <v>6.73</v>
      </c>
      <c r="C6" s="1" t="n">
        <v>58</v>
      </c>
      <c r="D6" s="1" t="n">
        <v>83</v>
      </c>
      <c r="E6" s="1" t="n">
        <v>1035.9</v>
      </c>
      <c r="F6" s="5">
        <f>E6</f>
        <v/>
      </c>
      <c r="G6" s="5">
        <f>F6*0.8</f>
        <v/>
      </c>
      <c r="H6" s="5">
        <f>F6*0.2</f>
        <v/>
      </c>
      <c r="I6" s="3" t="n"/>
      <c r="J6" s="2">
        <f>(D6)/20</f>
        <v/>
      </c>
      <c r="K6" s="29">
        <f>H6/F6</f>
        <v/>
      </c>
    </row>
    <row customHeight="1" ht="14.25" r="7" s="28">
      <c r="A7" s="1" t="inlineStr">
        <is>
          <t>【早餐】珍德粤点 —（广式早点）</t>
        </is>
      </c>
      <c r="B7" s="1" t="n">
        <v>21.28</v>
      </c>
      <c r="C7" s="1" t="n">
        <v>247</v>
      </c>
      <c r="D7" s="1" t="n">
        <v>317</v>
      </c>
      <c r="E7" s="1" t="n">
        <v>3196.6</v>
      </c>
      <c r="F7" s="5">
        <f>E7</f>
        <v/>
      </c>
      <c r="G7" s="5">
        <f>F7-H7</f>
        <v/>
      </c>
      <c r="H7" s="14" t="n">
        <v>945.55</v>
      </c>
      <c r="I7" s="3" t="n"/>
      <c r="J7" s="2">
        <f>D7/20</f>
        <v/>
      </c>
      <c r="K7" s="29">
        <f>H7/F7</f>
        <v/>
      </c>
    </row>
    <row customHeight="1" ht="14.25" r="8" s="28">
      <c r="A8" s="1" t="inlineStr">
        <is>
          <t>杭州小笼包</t>
        </is>
      </c>
      <c r="B8" s="1" t="n">
        <v>5.21</v>
      </c>
      <c r="C8" s="1" t="n">
        <v>73</v>
      </c>
      <c r="D8" s="1" t="n">
        <v>81</v>
      </c>
      <c r="E8" s="1" t="n">
        <v>779.7</v>
      </c>
      <c r="F8" s="5">
        <f>E8</f>
        <v/>
      </c>
      <c r="G8" s="5">
        <f>F8-H8</f>
        <v/>
      </c>
      <c r="H8" s="14" t="n">
        <v>248.7</v>
      </c>
      <c r="I8" s="3" t="n"/>
      <c r="J8" s="2">
        <f>D8/20</f>
        <v/>
      </c>
      <c r="K8" s="29">
        <f>H8/F8</f>
        <v/>
      </c>
    </row>
    <row customHeight="1" ht="14.25" r="9" s="28">
      <c r="A9" s="22" t="inlineStr">
        <is>
          <t>早道 石磨肠粉</t>
        </is>
      </c>
      <c r="B9" s="21" t="n">
        <v>7.02</v>
      </c>
      <c r="C9" s="16" t="n">
        <v>102</v>
      </c>
      <c r="D9" s="16" t="n">
        <v>117</v>
      </c>
      <c r="E9" s="16" t="n">
        <v>1035.5</v>
      </c>
      <c r="F9" s="20">
        <f>E9</f>
        <v/>
      </c>
      <c r="G9" s="5">
        <f>F9*0.718</f>
        <v/>
      </c>
      <c r="H9" s="5">
        <f>F9*0.282</f>
        <v/>
      </c>
      <c r="I9" s="19" t="n"/>
      <c r="J9" s="18">
        <f>D9/20</f>
        <v/>
      </c>
      <c r="K9" s="30">
        <f>H9/F9</f>
        <v/>
      </c>
      <c r="L9" s="16" t="n"/>
      <c r="M9" s="16" t="n"/>
    </row>
    <row r="10">
      <c r="A10" s="15" t="inlineStr">
        <is>
          <t>盛起美食</t>
        </is>
      </c>
      <c r="B10" s="15" t="n"/>
      <c r="C10" s="15" t="n"/>
      <c r="D10" s="15" t="n"/>
      <c r="E10" s="15" t="n"/>
      <c r="F10" s="15">
        <f>E10</f>
        <v/>
      </c>
      <c r="G10" s="15">
        <f>F10-H10</f>
        <v/>
      </c>
      <c r="H10" s="14" t="n"/>
      <c r="I10" s="3" t="n"/>
      <c r="J10" s="2">
        <f>D10/20</f>
        <v/>
      </c>
      <c r="K10" s="29">
        <f>H10/F10</f>
        <v/>
      </c>
    </row>
    <row customHeight="1" ht="14.25" r="11" s="28">
      <c r="A11" s="13" t="inlineStr">
        <is>
          <t>ripebakery面包店</t>
        </is>
      </c>
      <c r="F11" s="5">
        <f>E11</f>
        <v/>
      </c>
      <c r="G11" s="5">
        <f>F11-H11</f>
        <v/>
      </c>
      <c r="H11" s="5">
        <f>F11*0.18</f>
        <v/>
      </c>
      <c r="I11" s="3" t="n"/>
      <c r="J11" s="2">
        <f>D11/20</f>
        <v/>
      </c>
      <c r="K11" s="29">
        <f>H11/F11</f>
        <v/>
      </c>
    </row>
    <row customHeight="1" ht="14.25" r="12" s="28">
      <c r="A12" s="11" t="n"/>
      <c r="B12" s="5" t="n"/>
      <c r="C12" s="5" t="n"/>
      <c r="D12" s="5" t="n"/>
      <c r="E12" s="5" t="n"/>
      <c r="F12" s="2" t="n"/>
      <c r="G12" s="5" t="n"/>
      <c r="H12" s="5" t="n"/>
      <c r="I12" s="5" t="n"/>
      <c r="J12" s="2" t="n"/>
      <c r="K12" s="2" t="n"/>
    </row>
    <row customHeight="1" ht="14.25" r="13" s="28">
      <c r="A13" s="10" t="inlineStr">
        <is>
          <t>总计</t>
        </is>
      </c>
      <c r="B13" s="9">
        <f>SUM(B2:B11)</f>
        <v/>
      </c>
      <c r="C13" s="8">
        <f>SUM(C2:C11)</f>
        <v/>
      </c>
      <c r="D13" s="9">
        <f>SUM(D2:D11)</f>
        <v/>
      </c>
      <c r="E13" s="9">
        <f>SUM(E2:E11)</f>
        <v/>
      </c>
      <c r="F13" s="9">
        <f>SUM(F2:F8)</f>
        <v/>
      </c>
      <c r="G13" s="8">
        <f>SUM(G6:G9)</f>
        <v/>
      </c>
      <c r="H13" s="8">
        <f>SUM(H3:H11)+H8</f>
        <v/>
      </c>
      <c r="J13" s="2" t="n"/>
      <c r="K13" s="2" t="n"/>
    </row>
    <row customHeight="1" ht="14.25" r="14" s="28">
      <c r="A14" s="5" t="n"/>
      <c r="B14" s="5" t="n"/>
      <c r="C14" s="5" t="n"/>
      <c r="D14" s="5" t="n"/>
      <c r="E14" s="5" t="n"/>
      <c r="F14" s="5" t="n"/>
      <c r="G14" s="5" t="n"/>
      <c r="H14" s="5" t="n"/>
      <c r="I14" s="5" t="n"/>
      <c r="J14" s="2" t="n"/>
      <c r="K14" s="2" t="n"/>
    </row>
    <row customHeight="1" ht="14.25" r="15" s="28">
      <c r="A15" s="1" t="inlineStr">
        <is>
          <t>麦当劳早餐员工自购</t>
        </is>
      </c>
      <c r="B15" s="1" t="n">
        <v>0.63</v>
      </c>
      <c r="C15" s="1" t="n">
        <v>9</v>
      </c>
      <c r="D15" s="1" t="n">
        <v>10</v>
      </c>
      <c r="E15" s="1" t="n">
        <v>98</v>
      </c>
      <c r="F15" s="5" t="n"/>
      <c r="G15" s="5" t="n"/>
      <c r="H15" s="5" t="n"/>
      <c r="I15" s="5" t="n"/>
      <c r="J15" s="2" t="n"/>
      <c r="K15" s="2" t="n"/>
    </row>
    <row customHeight="1" ht="14.25" r="16" s="28">
      <c r="A16" s="1" t="inlineStr">
        <is>
          <t>金光小食早餐 自购</t>
        </is>
      </c>
      <c r="F16" s="5" t="n"/>
      <c r="G16" s="5" t="n"/>
      <c r="H16" s="5" t="n"/>
      <c r="I16" s="5" t="n"/>
      <c r="J16" s="2" t="n"/>
      <c r="K16" s="2" t="n"/>
    </row>
    <row customHeight="1" ht="14.25" r="17" s="28">
      <c r="A17" s="1" t="inlineStr">
        <is>
          <t>阿琴包点员工餐自购</t>
        </is>
      </c>
      <c r="B17" s="1" t="n">
        <v>0.05</v>
      </c>
      <c r="C17" s="1" t="n">
        <v>1</v>
      </c>
      <c r="D17" s="1" t="n">
        <v>1</v>
      </c>
      <c r="E17" s="1" t="n">
        <v>8</v>
      </c>
      <c r="F17" s="5" t="n"/>
      <c r="G17" s="5" t="n"/>
      <c r="H17" s="5" t="n"/>
      <c r="I17" s="5" t="n"/>
      <c r="J17" s="2" t="n"/>
      <c r="K17" s="2" t="n"/>
    </row>
    <row customHeight="1" ht="14.25" r="18" s="28">
      <c r="A18" s="1" t="inlineStr">
        <is>
          <t>珍德粤点 员工餐自购</t>
        </is>
      </c>
      <c r="B18" s="1" t="n">
        <v>1.59</v>
      </c>
      <c r="C18" s="1" t="n">
        <v>34</v>
      </c>
      <c r="D18" s="1" t="n">
        <v>40</v>
      </c>
      <c r="E18" s="1" t="n">
        <v>363.6</v>
      </c>
      <c r="F18" s="5" t="n"/>
      <c r="G18" s="5" t="n"/>
      <c r="H18" s="5" t="n"/>
      <c r="I18" s="5" t="n"/>
      <c r="J18" s="2" t="n"/>
      <c r="K18" s="2" t="n"/>
    </row>
    <row customHeight="1" ht="14.25" r="19" s="28">
      <c r="A19" s="2" t="n"/>
      <c r="B19" s="2" t="n"/>
      <c r="C19" s="2" t="n"/>
      <c r="D19" s="2" t="n"/>
      <c r="E19" s="5" t="n"/>
      <c r="F19" s="5" t="n"/>
      <c r="G19" s="5" t="n"/>
      <c r="H19" s="5" t="n"/>
      <c r="I19" s="5" t="n"/>
      <c r="J19" s="2" t="n"/>
      <c r="K19" s="2" t="n"/>
    </row>
    <row customHeight="1" ht="14.25" r="20" s="28">
      <c r="A20" s="2" t="n"/>
      <c r="B20" s="2" t="n"/>
      <c r="C20" s="2" t="n"/>
      <c r="D20" s="2" t="n"/>
      <c r="E20" s="5" t="n"/>
      <c r="F20" s="5" t="n"/>
      <c r="G20" s="5" t="n"/>
      <c r="H20" s="5" t="n"/>
      <c r="I20" s="5" t="n"/>
      <c r="J20" s="2" t="n"/>
      <c r="K20" s="2" t="n"/>
    </row>
    <row customHeight="1" ht="14.25" r="21" s="28">
      <c r="A21" s="2" t="n"/>
      <c r="B21" s="2" t="n"/>
      <c r="C21" s="2" t="n"/>
      <c r="D21" s="2" t="n"/>
      <c r="E21" s="5" t="n"/>
      <c r="F21" s="5" t="n"/>
      <c r="G21" s="5" t="n"/>
      <c r="H21" s="5" t="n"/>
      <c r="I21" s="5" t="n"/>
      <c r="J21" s="2" t="n"/>
      <c r="K21" s="2" t="n"/>
    </row>
    <row customHeight="1" ht="14.25" r="22" s="28">
      <c r="A22" s="2" t="n"/>
      <c r="B22" s="2" t="n"/>
      <c r="C22" s="2" t="n"/>
      <c r="D22" s="2" t="n"/>
      <c r="E22" s="5" t="n"/>
      <c r="F22" s="5" t="n"/>
      <c r="G22" s="5" t="n"/>
      <c r="H22" s="5" t="n"/>
      <c r="I22" s="5" t="n"/>
      <c r="J22" s="2" t="n"/>
      <c r="K22" s="2" t="n"/>
    </row>
    <row customHeight="1" ht="14.25" r="23" s="28">
      <c r="A23" s="2" t="n"/>
      <c r="B23" s="2" t="n"/>
      <c r="C23" s="2" t="n"/>
      <c r="D23" s="2" t="n"/>
      <c r="E23" s="5" t="n"/>
      <c r="F23" s="5" t="n"/>
      <c r="G23" s="5" t="n"/>
      <c r="H23" s="5" t="n"/>
      <c r="I23" s="5" t="n"/>
      <c r="J23" s="2" t="n"/>
      <c r="K23" s="2" t="n"/>
    </row>
    <row customHeight="1" ht="14.25" r="24" s="28">
      <c r="A24" s="2" t="n"/>
      <c r="B24" s="2" t="n"/>
      <c r="C24" s="2" t="n"/>
      <c r="D24" s="2" t="n"/>
      <c r="E24" s="5" t="n"/>
      <c r="F24" s="5" t="n"/>
      <c r="G24" s="5" t="n"/>
      <c r="H24" s="5" t="n"/>
      <c r="I24" s="5" t="n"/>
      <c r="J24" s="2" t="n"/>
      <c r="K24" s="2" t="n"/>
    </row>
    <row customHeight="1" ht="14.25" r="25" s="28">
      <c r="A25" s="2" t="n"/>
      <c r="B25" s="2" t="n"/>
      <c r="C25" s="2" t="n"/>
      <c r="D25" s="2" t="n"/>
      <c r="E25" s="5" t="n"/>
      <c r="F25" s="5" t="n"/>
      <c r="G25" s="5" t="n"/>
      <c r="H25" s="5" t="n"/>
      <c r="I25" s="5" t="n"/>
      <c r="J25" s="2" t="n"/>
      <c r="K25" s="2" t="n"/>
    </row>
    <row customHeight="1" ht="14.25" r="26" s="28">
      <c r="A26" s="3" t="inlineStr">
        <is>
          <t>麦当劳购买金额</t>
        </is>
      </c>
      <c r="B26" s="4">
        <f>G2</f>
        <v/>
      </c>
      <c r="C26" s="3" t="n"/>
      <c r="D26" s="7" t="n"/>
      <c r="E26" s="2" t="n"/>
      <c r="F26" s="2" t="n"/>
      <c r="G26" s="2" t="n"/>
      <c r="H26" s="2" t="n"/>
      <c r="I26" s="2" t="n"/>
      <c r="J26" s="2" t="n"/>
      <c r="K26" s="2" t="n"/>
    </row>
    <row customHeight="1" ht="14.25" r="27" s="28">
      <c r="A27" s="5" t="n"/>
      <c r="B27" s="6" t="n"/>
      <c r="C27" s="5" t="n"/>
      <c r="D27" s="5" t="n"/>
      <c r="E27" s="2" t="n"/>
      <c r="F27" s="2" t="n"/>
      <c r="G27" s="2" t="n"/>
      <c r="H27" s="2" t="n"/>
      <c r="I27" s="2" t="n"/>
      <c r="J27" s="2" t="n"/>
      <c r="K27" s="2" t="n"/>
    </row>
    <row customHeight="1" ht="14.25" r="28" s="28">
      <c r="A28" s="3" t="inlineStr">
        <is>
          <t>费用</t>
        </is>
      </c>
      <c r="B28" s="6" t="n">
        <v>490</v>
      </c>
      <c r="C28" s="3" t="inlineStr">
        <is>
          <t>毛利总和</t>
        </is>
      </c>
      <c r="D28" s="4">
        <f>SUM(H2:H9)</f>
        <v/>
      </c>
      <c r="E28" s="2" t="n"/>
      <c r="F28" s="2" t="n"/>
      <c r="G28" s="2" t="n"/>
      <c r="H28" s="2" t="n"/>
      <c r="I28" s="2" t="n"/>
      <c r="J28" s="2" t="n"/>
      <c r="K28" s="2" t="n"/>
    </row>
    <row customHeight="1" ht="14.25" r="29" s="28">
      <c r="A29" s="3" t="inlineStr">
        <is>
          <t>车费+福利</t>
        </is>
      </c>
      <c r="B29" s="4" t="n"/>
      <c r="C29" s="3" t="inlineStr">
        <is>
          <t>支出总和</t>
        </is>
      </c>
      <c r="D29" s="4">
        <f>SUM(B28:B38)</f>
        <v/>
      </c>
      <c r="E29" s="2" t="n"/>
      <c r="F29" s="2" t="n"/>
      <c r="G29" s="2" t="n"/>
      <c r="H29" s="2" t="n"/>
      <c r="I29" s="2" t="n"/>
      <c r="J29" s="2" t="n"/>
      <c r="K29" s="2" t="n"/>
    </row>
    <row customHeight="1" ht="14.25" r="30" s="28">
      <c r="A30" s="3" t="inlineStr">
        <is>
          <t>车手员工餐</t>
        </is>
      </c>
      <c r="B30" s="4" t="n"/>
      <c r="C30" s="3" t="inlineStr">
        <is>
          <t>剩余净利润</t>
        </is>
      </c>
      <c r="D30" s="4">
        <f>D28-D29</f>
        <v/>
      </c>
      <c r="E30" s="2" t="n"/>
      <c r="F30" s="2" t="n"/>
      <c r="G30" s="2" t="n"/>
      <c r="H30" s="2" t="n"/>
      <c r="I30" s="2" t="n"/>
      <c r="J30" s="2" t="n"/>
      <c r="K30" s="2" t="n"/>
    </row>
    <row customHeight="1" ht="14.25" r="31" s="28">
      <c r="A31" s="3" t="inlineStr">
        <is>
          <t>送餐员工餐</t>
        </is>
      </c>
      <c r="B31" s="4">
        <f>SUM(E15:E18)</f>
        <v/>
      </c>
      <c r="C31" s="3" t="inlineStr">
        <is>
          <t>45分成</t>
        </is>
      </c>
      <c r="D31" s="4">
        <f>D30*0.45</f>
        <v/>
      </c>
      <c r="E31" s="2" t="n"/>
      <c r="F31" s="2" t="n"/>
      <c r="G31" s="2" t="n"/>
      <c r="H31" s="2" t="n"/>
      <c r="I31" s="2" t="n"/>
      <c r="J31" s="2" t="n"/>
      <c r="K31" s="2" t="n"/>
    </row>
    <row customHeight="1" ht="14.25" r="32" s="28">
      <c r="A32" s="3" t="inlineStr">
        <is>
          <t>打折金额`积分抵扣总计</t>
        </is>
      </c>
      <c r="B32" s="4" t="n"/>
      <c r="C32" s="3" t="inlineStr">
        <is>
          <t>45分成</t>
        </is>
      </c>
      <c r="D32" s="4">
        <f>D30*0.45</f>
        <v/>
      </c>
      <c r="E32" s="2" t="n"/>
      <c r="F32" s="2" t="n"/>
      <c r="G32" s="2" t="n"/>
      <c r="H32" s="2" t="n"/>
      <c r="I32" s="2" t="inlineStr">
        <is>
          <t xml:space="preserve"> </t>
        </is>
      </c>
      <c r="J32" s="2" t="n"/>
      <c r="K32" s="2" t="n"/>
    </row>
    <row customHeight="1" ht="14.25" r="33" s="28">
      <c r="A33" s="3" t="inlineStr">
        <is>
          <t>在线支付手续费</t>
        </is>
      </c>
      <c r="B33" s="4">
        <f>B13</f>
        <v/>
      </c>
      <c r="C33" s="5" t="inlineStr">
        <is>
          <t>10分成</t>
        </is>
      </c>
      <c r="D33" s="4">
        <f>D30*0.1</f>
        <v/>
      </c>
      <c r="E33" s="2" t="n"/>
      <c r="F33" s="2" t="n"/>
      <c r="G33" s="2" t="n"/>
      <c r="H33" s="2" t="n"/>
      <c r="I33" s="2" t="n"/>
      <c r="J33" s="2" t="n"/>
      <c r="K33" s="2" t="n"/>
    </row>
    <row r="34">
      <c r="A34" s="3" t="inlineStr">
        <is>
          <t>退款</t>
        </is>
      </c>
      <c r="B34" s="2" t="n">
        <v>111.1</v>
      </c>
      <c r="C34" s="2" t="n"/>
      <c r="D34" s="2" t="n"/>
      <c r="E34" s="2" t="n"/>
      <c r="F34" s="2" t="n"/>
      <c r="G34" s="2" t="n"/>
      <c r="H34" s="2" t="n"/>
      <c r="I34" s="2" t="n"/>
      <c r="J34" s="2" t="n"/>
      <c r="K34" s="2" t="n"/>
    </row>
    <row r="35">
      <c r="A35" s="3" t="inlineStr">
        <is>
          <t>其他费用</t>
        </is>
      </c>
      <c r="B35" s="2" t="n"/>
      <c r="C35" s="2" t="n"/>
      <c r="D35" s="2" t="n"/>
      <c r="E35" s="2" t="n"/>
      <c r="F35" s="2" t="n"/>
      <c r="G35" s="2" t="n"/>
      <c r="H35" s="2" t="n"/>
      <c r="I35" s="2" t="n"/>
      <c r="J35" s="2" t="n"/>
      <c r="K35" s="2" t="n"/>
    </row>
    <row r="36">
      <c r="A36" s="3" t="inlineStr">
        <is>
          <t>羊提成</t>
        </is>
      </c>
      <c r="B36" s="2" t="n"/>
      <c r="C36" s="2" t="n"/>
      <c r="D36" s="2" t="n"/>
      <c r="E36" s="2" t="n"/>
      <c r="F36" s="2" t="n"/>
      <c r="G36" s="2" t="n"/>
      <c r="H36" s="2" t="n"/>
      <c r="I36" s="2" t="n"/>
      <c r="J36" s="2" t="n"/>
      <c r="K36" s="2" t="n"/>
    </row>
    <row customFormat="1" r="49" s="1"/>
    <row customFormat="1" r="50" s="1"/>
    <row customFormat="1" r="51" s="1"/>
    <row customFormat="1" r="52" s="1"/>
    <row customFormat="1" r="53" s="1"/>
    <row customFormat="1" r="54" s="1"/>
    <row customFormat="1" r="55" s="1"/>
    <row customFormat="1" r="56" s="1"/>
    <row customFormat="1" r="57" s="1"/>
    <row customFormat="1" r="58" s="1"/>
    <row customFormat="1" r="59" s="1"/>
    <row customFormat="1" r="60" s="1"/>
    <row customFormat="1" r="61" s="1"/>
    <row customFormat="1" r="62" s="1"/>
    <row customFormat="1" r="63" s="1"/>
    <row customFormat="1" r="64" s="1"/>
    <row customFormat="1" r="65" s="1"/>
    <row customFormat="1" r="66" s="1"/>
    <row customFormat="1" r="67" s="1"/>
    <row customFormat="1" r="68" s="1"/>
    <row customFormat="1" r="69" s="1"/>
    <row customFormat="1" r="70" s="1"/>
    <row customFormat="1" r="71" s="1"/>
    <row customFormat="1" r="72" s="1"/>
    <row customFormat="1" r="73" s="1"/>
    <row customFormat="1" r="74" s="1"/>
    <row customFormat="1" r="75" s="1"/>
    <row customFormat="1" r="76" s="1"/>
    <row customFormat="1" r="77" s="1"/>
    <row customFormat="1" r="78" s="1"/>
    <row customFormat="1" r="79" s="1"/>
    <row customFormat="1" r="80" s="1"/>
    <row customFormat="1" r="81" s="1"/>
    <row customFormat="1" r="82" s="1"/>
    <row customFormat="1" r="83" s="1"/>
    <row customFormat="1" r="84" s="1"/>
    <row customFormat="1" r="85" s="1"/>
    <row customFormat="1" r="86" s="1"/>
    <row customFormat="1" r="87" s="1"/>
    <row customFormat="1" r="88" s="1"/>
    <row customFormat="1" r="89" s="1"/>
    <row customFormat="1" r="90" s="1"/>
    <row customFormat="1" r="91" s="1"/>
    <row customFormat="1" r="92" s="1"/>
    <row customFormat="1" r="93" s="1"/>
    <row customFormat="1" r="94" s="1"/>
    <row customFormat="1" r="95" s="1"/>
    <row customFormat="1" r="96" s="1"/>
    <row customFormat="1" r="97" s="1"/>
    <row customFormat="1" r="98" s="1"/>
    <row customFormat="1" r="99" s="1"/>
  </sheetData>
  <pageMargins bottom="0.75" footer="0.3" header="0.3" left="0.699305555555556" right="0.699305555555556" top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M36"/>
  <sheetViews>
    <sheetView workbookViewId="0">
      <selection activeCell="B12" sqref="B12"/>
    </sheetView>
  </sheetViews>
  <sheetFormatPr baseColWidth="8" defaultColWidth="8.33203125" defaultRowHeight="14"/>
  <cols>
    <col customWidth="1" max="1" min="1" style="1" width="32.83203125"/>
    <col customWidth="1" max="13" min="2" style="1" width="8.33203125"/>
    <col customWidth="1" max="16384" min="14" style="1" width="8.33203125"/>
  </cols>
  <sheetData>
    <row r="1">
      <c r="A1" s="27" t="inlineStr">
        <is>
          <t>店铺</t>
        </is>
      </c>
      <c r="B1" s="27" t="inlineStr">
        <is>
          <t>手续费</t>
        </is>
      </c>
      <c r="C1" s="27" t="inlineStr">
        <is>
          <t>订单数量</t>
        </is>
      </c>
      <c r="D1" s="27" t="inlineStr">
        <is>
          <t>外送费用</t>
        </is>
      </c>
      <c r="E1" s="27" t="inlineStr">
        <is>
          <t>商品销售额</t>
        </is>
      </c>
      <c r="F1" s="27" t="inlineStr">
        <is>
          <t>总销售额</t>
        </is>
      </c>
      <c r="G1" s="27" t="inlineStr">
        <is>
          <t>商家应结算</t>
        </is>
      </c>
      <c r="H1" s="27" t="inlineStr">
        <is>
          <t>商品毛利润</t>
        </is>
      </c>
      <c r="I1" s="26" t="inlineStr">
        <is>
          <t>结算日</t>
        </is>
      </c>
      <c r="J1" s="25" t="inlineStr">
        <is>
          <t>员工餐</t>
        </is>
      </c>
      <c r="K1" s="25" t="inlineStr">
        <is>
          <t>利润率</t>
        </is>
      </c>
    </row>
    <row customHeight="1" ht="14.25" r="2" s="28">
      <c r="A2" s="24" t="inlineStr">
        <is>
          <t>麦当劳早餐</t>
        </is>
      </c>
      <c r="B2" s="1" t="n">
        <v>21.97</v>
      </c>
      <c r="C2" s="1" t="n">
        <v>237</v>
      </c>
      <c r="D2" s="1" t="n">
        <v>244</v>
      </c>
      <c r="E2" s="1" t="n">
        <v>3494</v>
      </c>
      <c r="F2" s="5">
        <f>E2</f>
        <v/>
      </c>
      <c r="G2" s="15" t="n">
        <v>0</v>
      </c>
      <c r="H2" s="5">
        <f>F2-G2</f>
        <v/>
      </c>
      <c r="I2" s="5" t="n"/>
      <c r="J2" s="2">
        <f>(D2)/20</f>
        <v/>
      </c>
      <c r="K2" s="29">
        <f>H2/F2</f>
        <v/>
      </c>
    </row>
    <row customHeight="1" ht="14.25" r="3" s="28">
      <c r="A3" s="1" t="inlineStr">
        <is>
          <t>金光小食店 早餐</t>
        </is>
      </c>
      <c r="F3" s="5">
        <f>E3</f>
        <v/>
      </c>
      <c r="G3" s="5">
        <f>F3*0.65</f>
        <v/>
      </c>
      <c r="H3" s="5">
        <f>F3*0.35</f>
        <v/>
      </c>
      <c r="I3" s="3" t="n"/>
      <c r="J3" s="2">
        <f>(D3)/20</f>
        <v/>
      </c>
      <c r="K3" s="29">
        <f>H3/F3</f>
        <v/>
      </c>
    </row>
    <row customHeight="1" ht="14.25" r="4" s="28">
      <c r="A4" s="1" t="inlineStr">
        <is>
          <t>阿琴包点</t>
        </is>
      </c>
      <c r="B4" s="1" t="n">
        <v>5.49</v>
      </c>
      <c r="C4" s="1" t="n">
        <v>72</v>
      </c>
      <c r="D4" s="1" t="n">
        <v>72</v>
      </c>
      <c r="E4" s="1" t="n">
        <v>852.1</v>
      </c>
      <c r="F4" s="5">
        <f>E4</f>
        <v/>
      </c>
      <c r="G4" s="1">
        <f>F4-H4</f>
        <v/>
      </c>
      <c r="H4" s="14" t="n">
        <v>292.8</v>
      </c>
      <c r="J4" s="2">
        <f>(D4)/20</f>
        <v/>
      </c>
      <c r="K4" s="29">
        <f>H4/F4</f>
        <v/>
      </c>
    </row>
    <row customHeight="1" ht="14.25" r="5" s="28">
      <c r="A5" s="1" t="inlineStr">
        <is>
          <t>【早餐】三叔粥铺三叔粥铺(南村万达店）</t>
        </is>
      </c>
      <c r="B5" s="1" t="n">
        <v>7.65</v>
      </c>
      <c r="C5" s="1" t="n">
        <v>67</v>
      </c>
      <c r="D5" s="1" t="n">
        <v>91</v>
      </c>
      <c r="E5" s="1" t="n">
        <v>1180.48</v>
      </c>
      <c r="F5" s="5">
        <f>E5</f>
        <v/>
      </c>
      <c r="G5" s="5">
        <f>F5*0.8</f>
        <v/>
      </c>
      <c r="H5" s="5">
        <f>F5*0.2</f>
        <v/>
      </c>
      <c r="I5" s="3" t="n"/>
      <c r="J5" s="2">
        <f>(D5)/20</f>
        <v/>
      </c>
      <c r="K5" s="29">
        <f>H5/F5</f>
        <v/>
      </c>
    </row>
    <row customHeight="1" ht="14.25" r="6" s="28">
      <c r="A6" s="1" t="inlineStr">
        <is>
          <t>【早餐】珍德粤点 —（广式早点）</t>
        </is>
      </c>
      <c r="B6" s="1" t="n">
        <v>26.46</v>
      </c>
      <c r="C6" s="1" t="n">
        <v>313</v>
      </c>
      <c r="D6" s="1" t="n">
        <v>403</v>
      </c>
      <c r="E6" s="1" t="n">
        <v>3978.6</v>
      </c>
      <c r="F6" s="5">
        <f>E6</f>
        <v/>
      </c>
      <c r="G6" s="5">
        <f>F6-H6</f>
        <v/>
      </c>
      <c r="H6" s="14" t="n">
        <v>1200.65</v>
      </c>
      <c r="I6" s="3" t="n"/>
      <c r="J6" s="2">
        <f>D6/20</f>
        <v/>
      </c>
      <c r="K6" s="29">
        <f>H6/F6</f>
        <v/>
      </c>
    </row>
    <row customHeight="1" ht="14.25" r="7" s="28">
      <c r="A7" s="1" t="inlineStr">
        <is>
          <t>杭州小笼包</t>
        </is>
      </c>
      <c r="B7" s="1" t="n">
        <v>4.64</v>
      </c>
      <c r="C7" s="1" t="n">
        <v>70</v>
      </c>
      <c r="D7" s="1" t="n">
        <v>71</v>
      </c>
      <c r="E7" s="1" t="n">
        <v>697.2</v>
      </c>
      <c r="F7" s="5">
        <f>E7</f>
        <v/>
      </c>
      <c r="G7" s="5">
        <f>F7-H7</f>
        <v/>
      </c>
      <c r="H7" s="14" t="n">
        <v>227.2</v>
      </c>
      <c r="I7" s="3" t="n"/>
      <c r="J7" s="2">
        <f>D7/20</f>
        <v/>
      </c>
      <c r="K7" s="29">
        <f>H7/F7</f>
        <v/>
      </c>
    </row>
    <row customHeight="1" ht="14.25" r="8" s="28">
      <c r="A8" s="22" t="inlineStr">
        <is>
          <t>早道 石磨肠粉</t>
        </is>
      </c>
      <c r="B8" s="21" t="n">
        <v>8.119999999999999</v>
      </c>
      <c r="C8" s="16" t="n">
        <v>111</v>
      </c>
      <c r="D8" s="16" t="n">
        <v>132</v>
      </c>
      <c r="E8" s="16" t="n">
        <v>1206.2</v>
      </c>
      <c r="F8" s="20">
        <f>E8</f>
        <v/>
      </c>
      <c r="G8" s="5">
        <f>F8*0.718</f>
        <v/>
      </c>
      <c r="H8" s="5">
        <f>F8*0.282</f>
        <v/>
      </c>
      <c r="I8" s="19" t="n"/>
      <c r="J8" s="18">
        <f>D8/20</f>
        <v/>
      </c>
      <c r="K8" s="30">
        <f>H8/F8</f>
        <v/>
      </c>
      <c r="L8" s="16" t="n"/>
      <c r="M8" s="16" t="n"/>
    </row>
    <row r="9">
      <c r="A9" s="15" t="inlineStr">
        <is>
          <t>盛起美食</t>
        </is>
      </c>
      <c r="B9" s="15" t="n"/>
      <c r="C9" s="15" t="n"/>
      <c r="D9" s="15" t="n"/>
      <c r="E9" s="15" t="n"/>
      <c r="F9" s="15">
        <f>E9</f>
        <v/>
      </c>
      <c r="G9" s="15">
        <f>F9-H9</f>
        <v/>
      </c>
      <c r="H9" s="14" t="n"/>
      <c r="I9" s="3" t="n"/>
      <c r="J9" s="2">
        <f>D9/20</f>
        <v/>
      </c>
      <c r="K9" s="29">
        <f>H9/F9</f>
        <v/>
      </c>
    </row>
    <row customHeight="1" ht="14.25" r="10" s="28">
      <c r="A10" s="13" t="inlineStr">
        <is>
          <t>ripebakery面包店</t>
        </is>
      </c>
      <c r="F10" s="5">
        <f>E10</f>
        <v/>
      </c>
      <c r="G10" s="5">
        <f>F10-H10</f>
        <v/>
      </c>
      <c r="H10" s="5">
        <f>F10*0.18</f>
        <v/>
      </c>
      <c r="I10" s="3" t="n"/>
      <c r="J10" s="2">
        <f>D10/20</f>
        <v/>
      </c>
      <c r="K10" s="29">
        <f>H10/F10</f>
        <v/>
      </c>
    </row>
    <row customHeight="1" ht="14.25" r="11" s="28">
      <c r="A11" s="1" t="inlineStr">
        <is>
          <t>【早餐】曼玲粥</t>
        </is>
      </c>
      <c r="B11" s="1" t="n">
        <v>2.01</v>
      </c>
      <c r="C11" s="1" t="n">
        <v>17</v>
      </c>
      <c r="D11" s="1" t="n">
        <v>23</v>
      </c>
      <c r="E11" s="1" t="n">
        <v>311.28</v>
      </c>
      <c r="F11" s="5">
        <f>E11</f>
        <v/>
      </c>
      <c r="G11" s="5">
        <f>F11*0.8</f>
        <v/>
      </c>
      <c r="H11" s="5">
        <f>F11*0.2</f>
        <v/>
      </c>
      <c r="I11" s="3" t="n"/>
      <c r="J11" s="2">
        <f>(D11)/20</f>
        <v/>
      </c>
      <c r="K11" s="29">
        <f>H11/F11</f>
        <v/>
      </c>
    </row>
    <row customHeight="1" ht="14.25" r="12" s="28">
      <c r="A12" s="11" t="n"/>
      <c r="B12" s="5" t="n"/>
      <c r="C12" s="5" t="n"/>
      <c r="D12" s="5" t="n"/>
      <c r="E12" s="5" t="n"/>
      <c r="F12" s="2" t="n"/>
      <c r="G12" s="5" t="n"/>
      <c r="H12" s="5" t="n"/>
      <c r="I12" s="5" t="n"/>
      <c r="J12" s="2" t="n"/>
      <c r="K12" s="2" t="n"/>
    </row>
    <row customHeight="1" ht="14.25" r="13" s="28">
      <c r="A13" s="10" t="inlineStr">
        <is>
          <t>总计</t>
        </is>
      </c>
      <c r="B13" s="9">
        <f>SUM(B2:B10)</f>
        <v/>
      </c>
      <c r="C13" s="8">
        <f>SUM(C2:C10)</f>
        <v/>
      </c>
      <c r="D13" s="9">
        <f>SUM(D2:D10)</f>
        <v/>
      </c>
      <c r="E13" s="9">
        <f>SUM(E2:E10)</f>
        <v/>
      </c>
      <c r="F13" s="9">
        <f>SUM(F2:F7)</f>
        <v/>
      </c>
      <c r="G13" s="8">
        <f>SUM(G5:G8)</f>
        <v/>
      </c>
      <c r="H13" s="8">
        <f>SUM(H3:H10)+H7</f>
        <v/>
      </c>
      <c r="J13" s="2" t="n"/>
      <c r="K13" s="2" t="n"/>
    </row>
    <row customHeight="1" ht="14.25" r="14" s="28">
      <c r="A14" s="5" t="n"/>
      <c r="B14" s="5" t="n"/>
      <c r="C14" s="5" t="n"/>
      <c r="D14" s="5" t="n"/>
      <c r="E14" s="5" t="n"/>
      <c r="F14" s="5" t="n"/>
      <c r="G14" s="5" t="n"/>
      <c r="H14" s="5" t="n"/>
      <c r="I14" s="5" t="n"/>
      <c r="J14" s="2" t="n"/>
      <c r="K14" s="2" t="n"/>
    </row>
    <row customHeight="1" ht="14.25" r="15" s="28">
      <c r="A15" s="1" t="inlineStr">
        <is>
          <t>麦当劳早餐员工自购</t>
        </is>
      </c>
      <c r="B15" s="1" t="n">
        <v>0.31</v>
      </c>
      <c r="C15" s="1" t="n">
        <v>5</v>
      </c>
      <c r="D15" s="1" t="n">
        <v>5</v>
      </c>
      <c r="E15" s="1" t="n">
        <v>48</v>
      </c>
      <c r="F15" s="5" t="n"/>
      <c r="G15" s="5" t="n"/>
      <c r="H15" s="5" t="n"/>
      <c r="I15" s="5" t="n"/>
      <c r="J15" s="2" t="n"/>
      <c r="K15" s="2" t="n"/>
    </row>
    <row customHeight="1" ht="14.25" r="16" s="28">
      <c r="A16" s="1" t="inlineStr">
        <is>
          <t>金光小食早餐 自购</t>
        </is>
      </c>
      <c r="F16" s="5" t="n"/>
      <c r="G16" s="5" t="n"/>
      <c r="H16" s="5" t="n"/>
      <c r="I16" s="5" t="n"/>
      <c r="J16" s="2" t="n"/>
      <c r="K16" s="2" t="n"/>
    </row>
    <row customHeight="1" ht="14.25" r="17" s="28">
      <c r="A17" s="1" t="inlineStr">
        <is>
          <t>阿琴包点员工餐自购</t>
        </is>
      </c>
      <c r="B17" s="1" t="n">
        <v>0.24</v>
      </c>
      <c r="C17" s="1" t="n">
        <v>5</v>
      </c>
      <c r="D17" s="1" t="n">
        <v>5</v>
      </c>
      <c r="E17" s="1" t="n">
        <v>34.9</v>
      </c>
      <c r="F17" s="5" t="n"/>
      <c r="G17" s="5" t="n"/>
      <c r="H17" s="5" t="n"/>
      <c r="I17" s="5" t="n"/>
      <c r="J17" s="2" t="n"/>
      <c r="K17" s="2" t="n"/>
    </row>
    <row customHeight="1" ht="14.25" r="18" s="28">
      <c r="A18" s="1" t="inlineStr">
        <is>
          <t>珍德粤点 员工餐自购</t>
        </is>
      </c>
      <c r="B18" s="1" t="n">
        <v>1.31</v>
      </c>
      <c r="C18" s="1" t="n">
        <v>26</v>
      </c>
      <c r="D18" s="1" t="n">
        <v>34</v>
      </c>
      <c r="E18" s="1" t="n">
        <v>292.7</v>
      </c>
      <c r="F18" s="5" t="n"/>
      <c r="G18" s="5" t="n"/>
      <c r="H18" s="5" t="n"/>
      <c r="I18" s="5" t="n"/>
      <c r="J18" s="2" t="n"/>
      <c r="K18" s="2" t="n"/>
    </row>
    <row customHeight="1" ht="14.25" r="19" s="28">
      <c r="A19" s="2" t="n"/>
      <c r="B19" s="2" t="n"/>
      <c r="C19" s="2" t="n"/>
      <c r="D19" s="2" t="n"/>
      <c r="E19" s="5" t="n"/>
      <c r="F19" s="5" t="n"/>
      <c r="G19" s="5" t="n"/>
      <c r="H19" s="5" t="n"/>
      <c r="I19" s="5" t="n"/>
      <c r="J19" s="2" t="n"/>
      <c r="K19" s="2" t="n"/>
    </row>
    <row customHeight="1" ht="14.25" r="20" s="28">
      <c r="A20" s="2" t="n"/>
      <c r="B20" s="2" t="n"/>
      <c r="C20" s="2" t="n"/>
      <c r="D20" s="2" t="n"/>
      <c r="E20" s="5" t="n"/>
      <c r="F20" s="5" t="n"/>
      <c r="G20" s="5" t="n"/>
      <c r="H20" s="5" t="n"/>
      <c r="I20" s="5" t="n"/>
      <c r="J20" s="2" t="n"/>
      <c r="K20" s="2" t="n"/>
    </row>
    <row customHeight="1" ht="14.25" r="21" s="28">
      <c r="A21" s="2" t="n"/>
      <c r="B21" s="2" t="n"/>
      <c r="C21" s="2" t="n"/>
      <c r="D21" s="2" t="n"/>
      <c r="E21" s="5" t="n"/>
      <c r="F21" s="5" t="n"/>
      <c r="G21" s="5" t="n"/>
      <c r="H21" s="5" t="n"/>
      <c r="I21" s="5" t="n"/>
      <c r="J21" s="2" t="n"/>
      <c r="K21" s="2" t="n"/>
    </row>
    <row customHeight="1" ht="14.25" r="22" s="28">
      <c r="A22" s="2" t="n"/>
      <c r="B22" s="2" t="n"/>
      <c r="C22" s="2" t="n"/>
      <c r="D22" s="2" t="n"/>
      <c r="E22" s="5" t="n"/>
      <c r="F22" s="5" t="n"/>
      <c r="G22" s="5" t="n"/>
      <c r="H22" s="5" t="n"/>
      <c r="I22" s="5" t="n"/>
      <c r="J22" s="2" t="n"/>
      <c r="K22" s="2" t="n"/>
    </row>
    <row customHeight="1" ht="14.25" r="23" s="28">
      <c r="A23" s="2" t="n"/>
      <c r="B23" s="2" t="n"/>
      <c r="C23" s="2" t="n"/>
      <c r="D23" s="2" t="n"/>
      <c r="E23" s="5" t="n"/>
      <c r="F23" s="5" t="n"/>
      <c r="G23" s="5" t="n"/>
      <c r="H23" s="5" t="n"/>
      <c r="I23" s="5" t="n"/>
      <c r="J23" s="2" t="n"/>
      <c r="K23" s="2" t="n"/>
    </row>
    <row customHeight="1" ht="14.25" r="24" s="28">
      <c r="A24" s="2" t="n"/>
      <c r="B24" s="2" t="n"/>
      <c r="C24" s="2" t="n"/>
      <c r="D24" s="2" t="n"/>
      <c r="E24" s="5" t="n"/>
      <c r="F24" s="5" t="n"/>
      <c r="G24" s="5" t="n"/>
      <c r="H24" s="5" t="n"/>
      <c r="I24" s="5" t="n"/>
      <c r="J24" s="2" t="n"/>
      <c r="K24" s="2" t="n"/>
    </row>
    <row customHeight="1" ht="14.25" r="25" s="28">
      <c r="A25" s="2" t="n"/>
      <c r="B25" s="2" t="n"/>
      <c r="C25" s="2" t="n"/>
      <c r="D25" s="2" t="n"/>
      <c r="E25" s="5" t="n"/>
      <c r="F25" s="5" t="n"/>
      <c r="G25" s="5" t="n"/>
      <c r="H25" s="5" t="n"/>
      <c r="I25" s="5" t="n"/>
      <c r="J25" s="2" t="n"/>
      <c r="K25" s="2" t="n"/>
    </row>
    <row customHeight="1" ht="14.25" r="26" s="28">
      <c r="A26" s="3" t="inlineStr">
        <is>
          <t>麦当劳购买金额</t>
        </is>
      </c>
      <c r="B26" s="4">
        <f>G2</f>
        <v/>
      </c>
      <c r="C26" s="3" t="n"/>
      <c r="D26" s="7" t="n"/>
      <c r="E26" s="2" t="n"/>
      <c r="F26" s="2" t="n"/>
      <c r="G26" s="2" t="n"/>
      <c r="H26" s="2" t="n"/>
      <c r="I26" s="2" t="n"/>
      <c r="J26" s="2" t="n"/>
      <c r="K26" s="2" t="n"/>
    </row>
    <row customHeight="1" ht="14.25" r="27" s="28">
      <c r="A27" s="5" t="n"/>
      <c r="B27" s="6" t="n"/>
      <c r="C27" s="5" t="n"/>
      <c r="D27" s="5" t="n"/>
      <c r="E27" s="2" t="n"/>
      <c r="F27" s="2" t="n"/>
      <c r="G27" s="2" t="n"/>
      <c r="H27" s="2" t="n"/>
      <c r="I27" s="2" t="n"/>
      <c r="J27" s="2" t="n"/>
      <c r="K27" s="2" t="n"/>
    </row>
    <row customHeight="1" ht="14.25" r="28" s="28">
      <c r="A28" s="3" t="inlineStr">
        <is>
          <t>费用</t>
        </is>
      </c>
      <c r="B28" s="6" t="n">
        <v>490</v>
      </c>
      <c r="C28" s="3" t="inlineStr">
        <is>
          <t>毛利总和</t>
        </is>
      </c>
      <c r="D28" s="4">
        <f>SUM(H2:H8)</f>
        <v/>
      </c>
      <c r="E28" s="2" t="n"/>
      <c r="F28" s="2" t="n"/>
      <c r="G28" s="2" t="n"/>
      <c r="H28" s="2" t="n"/>
      <c r="I28" s="2" t="n"/>
      <c r="J28" s="2" t="n"/>
      <c r="K28" s="2" t="n"/>
    </row>
    <row customHeight="1" ht="14.25" r="29" s="28">
      <c r="A29" s="3" t="inlineStr">
        <is>
          <t>车费+福利</t>
        </is>
      </c>
      <c r="B29" s="4" t="n"/>
      <c r="C29" s="3" t="inlineStr">
        <is>
          <t>支出总和</t>
        </is>
      </c>
      <c r="D29" s="4">
        <f>SUM(B28:B38)</f>
        <v/>
      </c>
      <c r="E29" s="2" t="n"/>
      <c r="F29" s="2" t="n"/>
      <c r="G29" s="2" t="n"/>
      <c r="H29" s="2" t="n"/>
      <c r="I29" s="2" t="n"/>
      <c r="J29" s="2" t="n"/>
      <c r="K29" s="2" t="n"/>
    </row>
    <row customHeight="1" ht="14.25" r="30" s="28">
      <c r="A30" s="3" t="inlineStr">
        <is>
          <t>车手员工餐</t>
        </is>
      </c>
      <c r="B30" s="4" t="n"/>
      <c r="C30" s="3" t="inlineStr">
        <is>
          <t>剩余净利润</t>
        </is>
      </c>
      <c r="D30" s="4">
        <f>D28-D29</f>
        <v/>
      </c>
      <c r="E30" s="2" t="n"/>
      <c r="F30" s="2" t="n"/>
      <c r="G30" s="2" t="n"/>
      <c r="H30" s="2" t="n"/>
      <c r="I30" s="2" t="n"/>
      <c r="J30" s="2" t="n"/>
      <c r="K30" s="2" t="n"/>
    </row>
    <row customHeight="1" ht="14.25" r="31" s="28">
      <c r="A31" s="3" t="inlineStr">
        <is>
          <t>送餐员工餐</t>
        </is>
      </c>
      <c r="B31" s="4">
        <f>SUM(E15:E18)</f>
        <v/>
      </c>
      <c r="C31" s="3" t="inlineStr">
        <is>
          <t>45分成</t>
        </is>
      </c>
      <c r="D31" s="4">
        <f>D30*0.45</f>
        <v/>
      </c>
      <c r="E31" s="2" t="n"/>
      <c r="F31" s="2" t="n"/>
      <c r="G31" s="2" t="n"/>
      <c r="H31" s="2" t="n"/>
      <c r="I31" s="2" t="n"/>
      <c r="J31" s="2" t="n"/>
      <c r="K31" s="2" t="n"/>
    </row>
    <row customHeight="1" ht="14.25" r="32" s="28">
      <c r="A32" s="3" t="inlineStr">
        <is>
          <t>打折金额`积分抵扣总计</t>
        </is>
      </c>
      <c r="B32" s="4" t="n"/>
      <c r="C32" s="3" t="inlineStr">
        <is>
          <t>45分成</t>
        </is>
      </c>
      <c r="D32" s="4">
        <f>D30*0.45</f>
        <v/>
      </c>
      <c r="E32" s="2" t="n"/>
      <c r="F32" s="2" t="n"/>
      <c r="G32" s="2" t="n"/>
      <c r="H32" s="2" t="n"/>
      <c r="I32" s="2" t="inlineStr">
        <is>
          <t xml:space="preserve"> </t>
        </is>
      </c>
      <c r="J32" s="2" t="n"/>
      <c r="K32" s="2" t="n"/>
    </row>
    <row customHeight="1" ht="14.25" r="33" s="28">
      <c r="A33" s="3" t="inlineStr">
        <is>
          <t>在线支付手续费</t>
        </is>
      </c>
      <c r="B33" s="4">
        <f>B13</f>
        <v/>
      </c>
      <c r="C33" s="5" t="inlineStr">
        <is>
          <t>10分成</t>
        </is>
      </c>
      <c r="D33" s="4">
        <f>D30*0.1</f>
        <v/>
      </c>
      <c r="E33" s="2" t="n"/>
      <c r="F33" s="2" t="n"/>
      <c r="G33" s="2" t="n"/>
      <c r="H33" s="2" t="n"/>
      <c r="I33" s="2" t="n"/>
      <c r="J33" s="2" t="n"/>
      <c r="K33" s="2" t="n"/>
    </row>
    <row r="34">
      <c r="A34" s="3" t="inlineStr">
        <is>
          <t>退款</t>
        </is>
      </c>
      <c r="B34" s="2" t="n">
        <v>18.9</v>
      </c>
      <c r="C34" s="2" t="n"/>
      <c r="D34" s="2" t="n"/>
      <c r="E34" s="2" t="n"/>
      <c r="F34" s="2" t="n"/>
      <c r="G34" s="2" t="n"/>
      <c r="H34" s="2" t="n"/>
      <c r="I34" s="2" t="n"/>
      <c r="J34" s="2" t="n"/>
      <c r="K34" s="2" t="n"/>
    </row>
    <row r="35">
      <c r="A35" s="3" t="inlineStr">
        <is>
          <t>其他费用</t>
        </is>
      </c>
      <c r="B35" s="2" t="n"/>
      <c r="C35" s="2" t="n"/>
      <c r="D35" s="2" t="n"/>
      <c r="E35" s="2" t="n"/>
      <c r="F35" s="2" t="n"/>
      <c r="G35" s="2" t="n"/>
      <c r="H35" s="2" t="n"/>
      <c r="I35" s="2" t="n"/>
      <c r="J35" s="2" t="n"/>
      <c r="K35" s="2" t="n"/>
    </row>
    <row r="36">
      <c r="A36" s="3" t="inlineStr">
        <is>
          <t>羊提成</t>
        </is>
      </c>
      <c r="B36" s="2" t="n"/>
      <c r="C36" s="2" t="n"/>
      <c r="D36" s="2" t="n"/>
      <c r="E36" s="2" t="n"/>
      <c r="F36" s="2" t="n"/>
      <c r="G36" s="2" t="n"/>
      <c r="H36" s="2" t="n"/>
      <c r="I36" s="2" t="n"/>
      <c r="J36" s="2" t="n"/>
      <c r="K36" s="2" t="n"/>
    </row>
  </sheetData>
  <pageMargins bottom="0.75" footer="0.3" header="0.3" left="0.699305555555556" right="0.699305555555556" top="0.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L35"/>
  <sheetViews>
    <sheetView tabSelected="1" workbookViewId="0">
      <selection activeCell="O24" sqref="O24"/>
    </sheetView>
  </sheetViews>
  <sheetFormatPr baseColWidth="8" defaultRowHeight="14"/>
  <cols>
    <col customWidth="1" max="1" min="1" style="28" width="35.5"/>
  </cols>
  <sheetData>
    <row r="1">
      <c r="A1" s="27" t="inlineStr">
        <is>
          <t>店铺</t>
        </is>
      </c>
      <c r="B1" s="27" t="inlineStr">
        <is>
          <t>手续费</t>
        </is>
      </c>
      <c r="C1" s="27" t="inlineStr">
        <is>
          <t>订单数量</t>
        </is>
      </c>
      <c r="D1" s="27" t="inlineStr">
        <is>
          <t>外送费用</t>
        </is>
      </c>
      <c r="E1" s="27" t="inlineStr">
        <is>
          <t>商品销售额</t>
        </is>
      </c>
      <c r="F1" s="27" t="inlineStr">
        <is>
          <t>总销售额</t>
        </is>
      </c>
      <c r="G1" s="27" t="inlineStr">
        <is>
          <t>商家应结算</t>
        </is>
      </c>
      <c r="H1" s="27" t="inlineStr">
        <is>
          <t>商品毛利润</t>
        </is>
      </c>
      <c r="I1" s="26" t="inlineStr">
        <is>
          <t>结算日</t>
        </is>
      </c>
      <c r="J1" s="25" t="inlineStr">
        <is>
          <t>员工餐</t>
        </is>
      </c>
      <c r="K1" s="25" t="inlineStr">
        <is>
          <t>利润率</t>
        </is>
      </c>
      <c r="L1" s="1" t="n"/>
    </row>
    <row customHeight="1" ht="16.5" r="2" s="28">
      <c r="A2" s="24" t="inlineStr">
        <is>
          <t>麦当劳早餐</t>
        </is>
      </c>
      <c r="B2" s="1" t="n">
        <v>30.13</v>
      </c>
      <c r="C2" s="1" t="n">
        <v>323</v>
      </c>
      <c r="D2" s="1" t="n">
        <v>346</v>
      </c>
      <c r="E2" s="1" t="n">
        <v>4769</v>
      </c>
      <c r="F2" s="5">
        <f>E2</f>
        <v/>
      </c>
      <c r="G2" s="15">
        <f>F2*0.73</f>
        <v/>
      </c>
      <c r="H2" s="5">
        <f>F2-G2</f>
        <v/>
      </c>
      <c r="I2" s="5" t="n"/>
      <c r="J2" s="2">
        <f>(D2)/20</f>
        <v/>
      </c>
      <c r="K2" s="29">
        <f>H2/F2</f>
        <v/>
      </c>
      <c r="L2" s="1" t="n"/>
    </row>
    <row r="3">
      <c r="A3" s="1" t="inlineStr">
        <is>
          <t>金光小食店 早餐</t>
        </is>
      </c>
      <c r="B3" s="0" t="n">
        <v>4.44</v>
      </c>
      <c r="C3" s="0" t="n">
        <v>66</v>
      </c>
      <c r="D3" s="0" t="n">
        <v>73</v>
      </c>
      <c r="E3" s="0" t="n">
        <v>666.8</v>
      </c>
      <c r="F3" s="5">
        <f>E3</f>
        <v/>
      </c>
      <c r="G3" s="5">
        <f>F3*0.65</f>
        <v/>
      </c>
      <c r="H3" s="5">
        <f>F3*0.35</f>
        <v/>
      </c>
      <c r="I3" s="3" t="n"/>
      <c r="J3" s="2">
        <f>(D3)/20</f>
        <v/>
      </c>
      <c r="K3" s="29">
        <f>H3/F3</f>
        <v/>
      </c>
      <c r="L3" s="1" t="n"/>
    </row>
    <row r="4">
      <c r="A4" s="1" t="inlineStr">
        <is>
          <t>阿琴包点</t>
        </is>
      </c>
      <c r="B4" s="1" t="n">
        <v>6.78</v>
      </c>
      <c r="C4" s="1" t="n">
        <v>88</v>
      </c>
      <c r="D4" s="1" t="n">
        <v>88</v>
      </c>
      <c r="E4" s="1" t="n">
        <v>1049.8</v>
      </c>
      <c r="F4" s="5">
        <f>E4</f>
        <v/>
      </c>
      <c r="G4" s="1">
        <f>F4-H4</f>
        <v/>
      </c>
      <c r="H4" s="14" t="n">
        <v>359.5</v>
      </c>
      <c r="I4" s="1" t="n"/>
      <c r="J4" s="2">
        <f>(D4)/20</f>
        <v/>
      </c>
      <c r="K4" s="29">
        <f>H4/F4</f>
        <v/>
      </c>
      <c r="L4" s="1" t="n"/>
    </row>
    <row r="5">
      <c r="A5" s="1" t="inlineStr">
        <is>
          <t>【早餐】三叔粥铺三叔粥铺(南村万达店）</t>
        </is>
      </c>
      <c r="B5" s="1" t="n">
        <v>9.74</v>
      </c>
      <c r="C5" s="1" t="n">
        <v>82</v>
      </c>
      <c r="D5" s="1" t="n">
        <v>119</v>
      </c>
      <c r="E5" s="1" t="n">
        <v>1500.58</v>
      </c>
      <c r="F5" s="5">
        <f>E5</f>
        <v/>
      </c>
      <c r="G5" s="5">
        <f>F5*0.8</f>
        <v/>
      </c>
      <c r="H5" s="5">
        <f>F5*0.2</f>
        <v/>
      </c>
      <c r="I5" s="3" t="n"/>
      <c r="J5" s="2">
        <f>(D5)/20</f>
        <v/>
      </c>
      <c r="K5" s="29">
        <f>H5/F5</f>
        <v/>
      </c>
      <c r="L5" s="1" t="n"/>
    </row>
    <row r="6">
      <c r="A6" s="1" t="inlineStr">
        <is>
          <t>【早餐】珍德粤点 —（广式早点）</t>
        </is>
      </c>
      <c r="B6" s="1" t="n">
        <v>31.19</v>
      </c>
      <c r="C6" s="1" t="n">
        <v>328</v>
      </c>
      <c r="D6" s="1" t="n">
        <v>443</v>
      </c>
      <c r="E6" s="1" t="n">
        <v>4729.4</v>
      </c>
      <c r="F6" s="5">
        <f>E6</f>
        <v/>
      </c>
      <c r="G6" s="5">
        <f>F6-H6</f>
        <v/>
      </c>
      <c r="H6" s="14" t="n">
        <v>1377.2</v>
      </c>
      <c r="I6" s="3" t="n"/>
      <c r="J6" s="2">
        <f>D6/20</f>
        <v/>
      </c>
      <c r="K6" s="29">
        <f>H6/F6</f>
        <v/>
      </c>
      <c r="L6" s="1" t="n"/>
    </row>
    <row r="7">
      <c r="A7" s="1" t="inlineStr">
        <is>
          <t>杭州小笼包</t>
        </is>
      </c>
      <c r="B7" s="1" t="n">
        <v>7.85</v>
      </c>
      <c r="C7" s="1" t="n">
        <v>103</v>
      </c>
      <c r="D7" s="1" t="n">
        <v>115</v>
      </c>
      <c r="E7" s="1" t="n">
        <v>1192.2</v>
      </c>
      <c r="F7" s="5">
        <f>E7</f>
        <v/>
      </c>
      <c r="G7" s="5">
        <f>F7-H7</f>
        <v/>
      </c>
      <c r="H7" s="14" t="n">
        <v>379.7</v>
      </c>
      <c r="I7" s="3" t="n"/>
      <c r="J7" s="2">
        <f>D7/20</f>
        <v/>
      </c>
      <c r="K7" s="29">
        <f>H7/F7</f>
        <v/>
      </c>
      <c r="L7" s="1" t="n"/>
    </row>
    <row customHeight="1" ht="14.5" r="8" s="28">
      <c r="A8" s="22" t="inlineStr">
        <is>
          <t>早道 石磨肠粉</t>
        </is>
      </c>
      <c r="B8" s="21" t="n">
        <v>11.14</v>
      </c>
      <c r="C8" s="16" t="n">
        <v>144</v>
      </c>
      <c r="D8" s="16" t="n">
        <v>175</v>
      </c>
      <c r="E8" s="16" t="n">
        <v>1658.3</v>
      </c>
      <c r="F8" s="20">
        <f>E8</f>
        <v/>
      </c>
      <c r="G8" s="5">
        <f>F8*0.718</f>
        <v/>
      </c>
      <c r="H8" s="5">
        <f>F8*0.282</f>
        <v/>
      </c>
      <c r="I8" s="19" t="n"/>
      <c r="J8" s="18">
        <f>D8/20</f>
        <v/>
      </c>
      <c r="K8" s="30">
        <f>H8/F8</f>
        <v/>
      </c>
      <c r="L8" s="16" t="n"/>
    </row>
    <row r="9">
      <c r="A9" s="15" t="inlineStr">
        <is>
          <t>盛起美食</t>
        </is>
      </c>
      <c r="B9" s="15" t="n"/>
      <c r="C9" s="15" t="n"/>
      <c r="D9" s="15" t="n"/>
      <c r="E9" s="15" t="n"/>
      <c r="F9" s="15">
        <f>E9</f>
        <v/>
      </c>
      <c r="G9" s="15">
        <f>F9-H9</f>
        <v/>
      </c>
      <c r="H9" s="14" t="n"/>
      <c r="I9" s="3" t="n"/>
      <c r="J9" s="2">
        <f>D9/20</f>
        <v/>
      </c>
      <c r="K9" s="29">
        <f>H9/F9</f>
        <v/>
      </c>
      <c r="L9" s="1" t="n"/>
    </row>
    <row customHeight="1" ht="14.5" r="10" s="28">
      <c r="A10" s="13" t="inlineStr">
        <is>
          <t>ripebakery面包店</t>
        </is>
      </c>
      <c r="B10" s="1" t="n"/>
      <c r="C10" s="1" t="n"/>
      <c r="D10" s="1" t="n"/>
      <c r="E10" s="1" t="n"/>
      <c r="F10" s="5">
        <f>E10</f>
        <v/>
      </c>
      <c r="G10" s="5">
        <f>F10-H10</f>
        <v/>
      </c>
      <c r="H10" s="5">
        <f>F10*0.18</f>
        <v/>
      </c>
      <c r="I10" s="3" t="n"/>
      <c r="J10" s="2">
        <f>D10/20</f>
        <v/>
      </c>
      <c r="K10" s="29">
        <f>H10/F10</f>
        <v/>
      </c>
      <c r="L10" s="1" t="n"/>
    </row>
    <row r="11">
      <c r="A11" s="1" t="inlineStr">
        <is>
          <t>【早餐】曼玲粥</t>
        </is>
      </c>
      <c r="B11" s="1" t="n">
        <v>3.26</v>
      </c>
      <c r="C11" s="1" t="n">
        <v>25</v>
      </c>
      <c r="D11" s="1" t="n">
        <v>35</v>
      </c>
      <c r="E11" s="1" t="n">
        <v>506.28</v>
      </c>
      <c r="F11" s="5">
        <f>E11</f>
        <v/>
      </c>
      <c r="G11" s="5">
        <f>F11*0.8</f>
        <v/>
      </c>
      <c r="H11" s="5">
        <f>F11*0.2</f>
        <v/>
      </c>
      <c r="I11" s="3" t="n"/>
      <c r="J11" s="2">
        <f>(D11)/20</f>
        <v/>
      </c>
      <c r="K11" s="29">
        <f>H11/F11</f>
        <v/>
      </c>
      <c r="L11" s="1" t="n"/>
    </row>
    <row r="12">
      <c r="A12" s="11" t="n"/>
      <c r="B12" s="5" t="n"/>
      <c r="C12" s="5" t="n"/>
      <c r="D12" s="5" t="n"/>
      <c r="E12" s="5" t="n"/>
      <c r="F12" s="2" t="n"/>
      <c r="G12" s="5" t="n"/>
      <c r="H12" s="5" t="n"/>
      <c r="I12" s="5" t="n"/>
      <c r="J12" s="2" t="n"/>
      <c r="K12" s="2" t="n"/>
      <c r="L12" s="1" t="n"/>
    </row>
    <row r="13">
      <c r="A13" s="10" t="inlineStr">
        <is>
          <t>总计</t>
        </is>
      </c>
      <c r="B13" s="9">
        <f>SUM(B2:B11)</f>
        <v/>
      </c>
      <c r="C13" s="8">
        <f>SUM(C2:C11)</f>
        <v/>
      </c>
      <c r="D13" s="9">
        <f>SUM(D2:D11)</f>
        <v/>
      </c>
      <c r="E13" s="9">
        <f>SUM(E2:E11)</f>
        <v/>
      </c>
      <c r="F13" s="9">
        <f>SUM(F2:F11)</f>
        <v/>
      </c>
      <c r="G13" s="8">
        <f>SUM(G5:G8)</f>
        <v/>
      </c>
      <c r="H13" s="8">
        <f>SUM(H3:H10)+H7</f>
        <v/>
      </c>
      <c r="I13" s="1" t="n"/>
      <c r="J13" s="2" t="n"/>
      <c r="K13" s="2" t="n"/>
      <c r="L13" s="1" t="n"/>
    </row>
    <row r="14">
      <c r="A14" s="5" t="n"/>
      <c r="B14" s="5" t="n"/>
      <c r="C14" s="5" t="n"/>
      <c r="D14" s="5" t="n"/>
      <c r="E14" s="5" t="n"/>
      <c r="F14" s="5" t="n"/>
      <c r="G14" s="5" t="n"/>
      <c r="H14" s="5" t="n"/>
      <c r="I14" s="5" t="n"/>
      <c r="J14" s="2" t="n"/>
      <c r="K14" s="2" t="n"/>
      <c r="L14" s="1" t="n"/>
    </row>
    <row r="15">
      <c r="A15" s="1" t="inlineStr">
        <is>
          <t>麦当劳早餐员工自购</t>
        </is>
      </c>
      <c r="B15" s="1" t="n">
        <v>0.96</v>
      </c>
      <c r="C15" s="1" t="n">
        <v>12</v>
      </c>
      <c r="D15" s="1" t="n">
        <v>13</v>
      </c>
      <c r="E15" s="1" t="n">
        <v>147</v>
      </c>
      <c r="F15" s="5" t="n"/>
      <c r="G15" s="5" t="n"/>
      <c r="H15" s="5" t="n"/>
      <c r="I15" s="5" t="n"/>
      <c r="J15" s="2" t="n"/>
      <c r="K15" s="2" t="n"/>
      <c r="L15" s="1" t="n"/>
    </row>
    <row r="16">
      <c r="A16" s="1" t="inlineStr">
        <is>
          <t>金光小食早餐 自购</t>
        </is>
      </c>
      <c r="B16" s="0" t="n">
        <v>1</v>
      </c>
      <c r="C16" s="0" t="n">
        <v>23</v>
      </c>
      <c r="D16" s="0" t="n">
        <v>27</v>
      </c>
      <c r="E16" s="0" t="n">
        <v>135</v>
      </c>
      <c r="F16" s="5" t="n"/>
      <c r="G16" s="5" t="n"/>
      <c r="H16" s="5" t="n"/>
      <c r="I16" s="5" t="n"/>
      <c r="J16" s="2" t="n"/>
      <c r="K16" s="2" t="n"/>
      <c r="L16" s="1" t="n"/>
    </row>
    <row r="17">
      <c r="A17" s="1" t="inlineStr">
        <is>
          <t>阿琴包点员工餐自购</t>
        </is>
      </c>
      <c r="B17" s="1" t="n">
        <v>0.17</v>
      </c>
      <c r="C17" s="1" t="n">
        <v>3</v>
      </c>
      <c r="D17" s="1" t="n">
        <v>3</v>
      </c>
      <c r="E17" s="1" t="n">
        <v>27.6</v>
      </c>
      <c r="F17" s="5" t="n"/>
      <c r="G17" s="5" t="n"/>
      <c r="H17" s="5" t="n"/>
      <c r="I17" s="5" t="n"/>
      <c r="J17" s="2" t="n"/>
      <c r="K17" s="2" t="n"/>
      <c r="L17" s="1" t="n"/>
    </row>
    <row r="18">
      <c r="A18" s="1" t="inlineStr">
        <is>
          <t>珍德粤点 员工餐自购</t>
        </is>
      </c>
      <c r="B18" s="1" t="n">
        <v>0.38</v>
      </c>
      <c r="C18" s="1" t="n">
        <v>11</v>
      </c>
      <c r="D18" s="1" t="n">
        <v>12</v>
      </c>
      <c r="E18" s="1" t="n">
        <v>85</v>
      </c>
      <c r="F18" s="5" t="n"/>
      <c r="G18" s="5" t="n"/>
      <c r="H18" s="5" t="n"/>
      <c r="I18" s="5" t="n"/>
      <c r="J18" s="2" t="n"/>
      <c r="K18" s="2" t="n"/>
      <c r="L18" s="1" t="n"/>
    </row>
    <row r="19">
      <c r="A19" s="2" t="n"/>
      <c r="B19" s="2" t="n"/>
      <c r="C19" s="2" t="n"/>
      <c r="D19" s="2" t="n"/>
      <c r="E19" s="5" t="n"/>
      <c r="F19" s="5" t="n"/>
      <c r="G19" s="5" t="n"/>
      <c r="H19" s="5" t="n"/>
      <c r="I19" s="5" t="n"/>
      <c r="J19" s="2" t="n"/>
      <c r="K19" s="2" t="n"/>
      <c r="L19" s="1" t="n"/>
    </row>
    <row r="20">
      <c r="A20" s="2" t="n"/>
      <c r="B20" s="2" t="n"/>
      <c r="C20" s="2" t="n"/>
      <c r="D20" s="2" t="n"/>
      <c r="E20" s="5" t="n"/>
      <c r="F20" s="5" t="n"/>
      <c r="G20" s="5" t="n"/>
      <c r="H20" s="5" t="n"/>
      <c r="I20" s="5" t="n"/>
      <c r="J20" s="2" t="n"/>
      <c r="K20" s="2" t="n"/>
      <c r="L20" s="1" t="n"/>
    </row>
    <row r="21">
      <c r="A21" s="2" t="n"/>
      <c r="B21" s="2" t="n"/>
      <c r="C21" s="2" t="n"/>
      <c r="D21" s="2" t="n"/>
      <c r="E21" s="5" t="n"/>
      <c r="F21" s="5" t="n"/>
      <c r="G21" s="5" t="n"/>
      <c r="H21" s="5" t="n"/>
      <c r="I21" s="5" t="n"/>
      <c r="J21" s="2" t="n"/>
      <c r="K21" s="2" t="n"/>
      <c r="L21" s="1" t="n"/>
    </row>
    <row r="22">
      <c r="A22" s="2" t="n"/>
      <c r="B22" s="2" t="n"/>
      <c r="C22" s="2" t="n"/>
      <c r="D22" s="2" t="n"/>
      <c r="E22" s="5" t="n"/>
      <c r="F22" s="5" t="n"/>
      <c r="G22" s="5" t="n"/>
      <c r="H22" s="5" t="n"/>
      <c r="I22" s="5" t="n"/>
      <c r="J22" s="2" t="n"/>
      <c r="K22" s="2" t="n"/>
      <c r="L22" s="1" t="n"/>
    </row>
    <row r="23">
      <c r="A23" s="2" t="n"/>
      <c r="B23" s="2" t="n"/>
      <c r="C23" s="2" t="n"/>
      <c r="D23" s="2" t="n"/>
      <c r="E23" s="5" t="n"/>
      <c r="F23" s="5" t="n"/>
      <c r="G23" s="5" t="n"/>
      <c r="H23" s="5" t="n"/>
      <c r="I23" s="5" t="n"/>
      <c r="J23" s="2" t="n"/>
      <c r="K23" s="2" t="n"/>
      <c r="L23" s="1" t="n"/>
    </row>
    <row r="24">
      <c r="A24" s="2" t="n"/>
      <c r="B24" s="2" t="n"/>
      <c r="C24" s="2" t="n"/>
      <c r="D24" s="2" t="n"/>
      <c r="E24" s="5" t="n"/>
      <c r="F24" s="5" t="n"/>
      <c r="G24" s="5" t="n"/>
      <c r="H24" s="5" t="n"/>
      <c r="I24" s="5" t="n"/>
      <c r="J24" s="2" t="n"/>
      <c r="K24" s="2" t="n"/>
      <c r="L24" s="1" t="n"/>
    </row>
    <row r="25">
      <c r="A25" s="2" t="n"/>
      <c r="B25" s="2" t="n"/>
      <c r="C25" s="2" t="n"/>
      <c r="D25" s="2" t="n"/>
      <c r="E25" s="5" t="n"/>
      <c r="F25" s="5" t="n"/>
      <c r="G25" s="5" t="n"/>
      <c r="H25" s="5" t="n"/>
      <c r="I25" s="5" t="n"/>
      <c r="J25" s="2" t="n"/>
      <c r="K25" s="2" t="n"/>
      <c r="L25" s="1" t="n"/>
    </row>
    <row r="26">
      <c r="A26" s="3" t="inlineStr">
        <is>
          <t>麦当劳购买金额</t>
        </is>
      </c>
      <c r="B26" s="4">
        <f>G2</f>
        <v/>
      </c>
      <c r="C26" s="3" t="n"/>
      <c r="D26" s="7" t="n"/>
      <c r="E26" s="2" t="n"/>
      <c r="F26" s="2" t="n"/>
      <c r="G26" s="2" t="n"/>
      <c r="H26" s="2" t="n"/>
      <c r="I26" s="2" t="n"/>
      <c r="J26" s="2" t="n"/>
      <c r="K26" s="2" t="n"/>
      <c r="L26" s="1" t="n"/>
    </row>
    <row r="27">
      <c r="A27" s="5" t="n"/>
      <c r="B27" s="6" t="n"/>
      <c r="C27" s="5" t="n"/>
      <c r="D27" s="5" t="n"/>
      <c r="E27" s="2" t="n"/>
      <c r="F27" s="2" t="n"/>
      <c r="G27" s="2" t="n"/>
      <c r="H27" s="2" t="n"/>
      <c r="I27" s="2" t="n"/>
      <c r="J27" s="2" t="n"/>
      <c r="K27" s="2" t="n"/>
      <c r="L27" s="1" t="n"/>
    </row>
    <row r="28">
      <c r="A28" s="3" t="inlineStr">
        <is>
          <t>费用</t>
        </is>
      </c>
      <c r="B28" s="6" t="n">
        <v>490</v>
      </c>
      <c r="C28" s="3" t="inlineStr">
        <is>
          <t>毛利总和</t>
        </is>
      </c>
      <c r="D28" s="4">
        <f>SUM(H2:H8)</f>
        <v/>
      </c>
      <c r="E28" s="2" t="n"/>
      <c r="F28" s="2" t="n"/>
      <c r="G28" s="2" t="n"/>
      <c r="H28" s="2" t="n"/>
      <c r="I28" s="2" t="n"/>
      <c r="J28" s="2" t="n"/>
      <c r="K28" s="2" t="n"/>
      <c r="L28" s="1" t="n"/>
    </row>
    <row r="29">
      <c r="A29" s="3" t="inlineStr">
        <is>
          <t>车费+福利</t>
        </is>
      </c>
      <c r="B29" s="4" t="n"/>
      <c r="C29" s="3" t="inlineStr">
        <is>
          <t>支出总和</t>
        </is>
      </c>
      <c r="D29" s="4">
        <f>SUM(B28:B37)</f>
        <v/>
      </c>
      <c r="E29" s="2" t="n"/>
      <c r="F29" s="2" t="n"/>
      <c r="G29" s="2" t="n"/>
      <c r="H29" s="2" t="n"/>
      <c r="I29" s="2" t="n"/>
      <c r="J29" s="2" t="n"/>
      <c r="K29" s="2" t="n"/>
      <c r="L29" s="1" t="n"/>
    </row>
    <row r="30">
      <c r="A30" s="3" t="inlineStr">
        <is>
          <t>车手员工餐</t>
        </is>
      </c>
      <c r="B30" s="4" t="n"/>
      <c r="C30" s="3" t="inlineStr">
        <is>
          <t>剩余净利润</t>
        </is>
      </c>
      <c r="D30" s="4">
        <f>D28-D29</f>
        <v/>
      </c>
      <c r="E30" s="2" t="n"/>
      <c r="F30" s="2" t="n"/>
      <c r="G30" s="2" t="n"/>
      <c r="H30" s="2" t="n"/>
      <c r="I30" s="2" t="n"/>
      <c r="J30" s="2" t="n"/>
      <c r="K30" s="2" t="n"/>
      <c r="L30" s="1" t="n"/>
    </row>
    <row r="31">
      <c r="A31" s="3" t="inlineStr">
        <is>
          <t>送餐员工餐</t>
        </is>
      </c>
      <c r="B31" s="4">
        <f>SUM(E15:E18)</f>
        <v/>
      </c>
      <c r="C31" s="3" t="inlineStr">
        <is>
          <t>45分成</t>
        </is>
      </c>
      <c r="D31" s="4">
        <f>D30*0.45</f>
        <v/>
      </c>
      <c r="E31" s="2" t="n"/>
      <c r="F31" s="2" t="n"/>
      <c r="G31" s="2" t="n"/>
      <c r="H31" s="2" t="n"/>
      <c r="I31" s="2" t="n"/>
      <c r="J31" s="2" t="n"/>
      <c r="K31" s="2" t="n"/>
      <c r="L31" s="1" t="n"/>
    </row>
    <row r="32">
      <c r="A32" s="3" t="inlineStr">
        <is>
          <t>打折金额`积分抵扣总计</t>
        </is>
      </c>
      <c r="B32" s="4" t="n"/>
      <c r="C32" s="3" t="inlineStr">
        <is>
          <t>45分成</t>
        </is>
      </c>
      <c r="D32" s="4">
        <f>D30*0.45</f>
        <v/>
      </c>
      <c r="E32" s="2" t="n"/>
      <c r="F32" s="2" t="n"/>
      <c r="G32" s="2" t="n"/>
      <c r="H32" s="2" t="n"/>
      <c r="I32" s="2" t="inlineStr">
        <is>
          <t xml:space="preserve"> </t>
        </is>
      </c>
      <c r="J32" s="2" t="n"/>
      <c r="K32" s="2" t="n"/>
      <c r="L32" s="1" t="n"/>
    </row>
    <row r="33">
      <c r="A33" s="3" t="inlineStr">
        <is>
          <t>在线支付手续费</t>
        </is>
      </c>
      <c r="B33" s="4">
        <f>B13</f>
        <v/>
      </c>
      <c r="C33" s="5" t="inlineStr">
        <is>
          <t>10分成</t>
        </is>
      </c>
      <c r="D33" s="4">
        <f>D30*0.1</f>
        <v/>
      </c>
      <c r="E33" s="2" t="n"/>
      <c r="F33" s="2" t="n"/>
      <c r="G33" s="2" t="n"/>
      <c r="H33" s="2" t="n"/>
      <c r="I33" s="2" t="n"/>
      <c r="J33" s="2" t="n"/>
      <c r="K33" s="2" t="n"/>
      <c r="L33" s="1" t="n"/>
    </row>
    <row r="34">
      <c r="A34" s="3" t="inlineStr">
        <is>
          <t>退款</t>
        </is>
      </c>
      <c r="B34" s="2" t="n">
        <v>43.6</v>
      </c>
      <c r="C34" s="2" t="n"/>
      <c r="D34" s="2" t="n"/>
      <c r="E34" s="2" t="n"/>
      <c r="F34" s="2" t="n"/>
      <c r="G34" s="2" t="n"/>
      <c r="H34" s="2" t="n"/>
      <c r="I34" s="2" t="n"/>
      <c r="J34" s="2" t="n"/>
      <c r="K34" s="2" t="n"/>
      <c r="L34" s="1" t="n"/>
    </row>
    <row r="35">
      <c r="A35" s="3" t="inlineStr">
        <is>
          <t>其他费用</t>
        </is>
      </c>
      <c r="B35" s="2" t="n"/>
      <c r="C35" s="2" t="n"/>
      <c r="D35" s="2" t="n"/>
      <c r="E35" s="2" t="n"/>
      <c r="F35" s="2" t="n"/>
      <c r="G35" s="2" t="n"/>
      <c r="H35" s="2" t="n"/>
      <c r="I35" s="2" t="n"/>
      <c r="J35" s="2" t="n"/>
      <c r="K35" s="2" t="n"/>
      <c r="L35" s="1" t="n"/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L35"/>
  <sheetViews>
    <sheetView workbookViewId="0">
      <selection activeCell="A1" sqref="A1"/>
    </sheetView>
  </sheetViews>
  <sheetFormatPr baseColWidth="8" defaultRowHeight="14"/>
  <cols>
    <col customWidth="1" max="1" min="1" style="28" width="35.5"/>
  </cols>
  <sheetData>
    <row r="1">
      <c r="A1" s="27" t="inlineStr">
        <is>
          <t>店铺</t>
        </is>
      </c>
      <c r="B1" s="27" t="inlineStr">
        <is>
          <t>手续费</t>
        </is>
      </c>
      <c r="C1" s="27" t="inlineStr">
        <is>
          <t>订单数量</t>
        </is>
      </c>
      <c r="D1" s="27" t="inlineStr">
        <is>
          <t>外送费用</t>
        </is>
      </c>
      <c r="E1" s="27" t="inlineStr">
        <is>
          <t>商品销售额</t>
        </is>
      </c>
      <c r="F1" s="27" t="inlineStr">
        <is>
          <t>总销售额</t>
        </is>
      </c>
      <c r="G1" s="27" t="inlineStr">
        <is>
          <t>商家应结算</t>
        </is>
      </c>
      <c r="H1" s="27" t="inlineStr">
        <is>
          <t>商品毛利润</t>
        </is>
      </c>
      <c r="I1" s="26" t="inlineStr">
        <is>
          <t>结算日</t>
        </is>
      </c>
      <c r="J1" s="25" t="inlineStr">
        <is>
          <t>员工餐</t>
        </is>
      </c>
      <c r="K1" s="25" t="inlineStr">
        <is>
          <t>利润率</t>
        </is>
      </c>
      <c r="L1" s="1" t="n"/>
    </row>
    <row customHeight="1" ht="16.5" r="2" s="28">
      <c r="A2" s="24" t="inlineStr">
        <is>
          <t>麦当劳早餐</t>
        </is>
      </c>
      <c r="B2" s="1" t="n">
        <v>26.32</v>
      </c>
      <c r="C2" s="1" t="n">
        <v>286</v>
      </c>
      <c r="D2" s="1" t="n">
        <v>299</v>
      </c>
      <c r="E2" s="1" t="n">
        <v>4184</v>
      </c>
      <c r="F2" s="5">
        <f>E2</f>
        <v/>
      </c>
      <c r="G2" s="15">
        <f>F2*0.73</f>
        <v/>
      </c>
      <c r="H2" s="5">
        <f>F2-G2</f>
        <v/>
      </c>
      <c r="I2" s="5" t="n"/>
      <c r="J2" s="2">
        <f>(D2)/20</f>
        <v/>
      </c>
      <c r="K2" s="29">
        <f>H2/F2</f>
        <v/>
      </c>
      <c r="L2" s="1" t="n"/>
    </row>
    <row r="3">
      <c r="A3" s="1" t="inlineStr">
        <is>
          <t>金光小食店 早餐</t>
        </is>
      </c>
      <c r="B3" s="0" t="n">
        <v>4.53</v>
      </c>
      <c r="C3" s="0" t="n">
        <v>66</v>
      </c>
      <c r="D3" s="0" t="n">
        <v>70</v>
      </c>
      <c r="E3" s="0" t="n">
        <v>685.6</v>
      </c>
      <c r="F3" s="5">
        <f>E3</f>
        <v/>
      </c>
      <c r="G3" s="5">
        <f>F3*0.65</f>
        <v/>
      </c>
      <c r="H3" s="5">
        <f>F3*0.35</f>
        <v/>
      </c>
      <c r="I3" s="3" t="n"/>
      <c r="J3" s="2">
        <f>(D3)/20</f>
        <v/>
      </c>
      <c r="K3" s="29">
        <f>H3/F3</f>
        <v/>
      </c>
      <c r="L3" s="1" t="n"/>
    </row>
    <row r="4">
      <c r="A4" s="1" t="inlineStr">
        <is>
          <t>阿琴包点</t>
        </is>
      </c>
      <c r="B4" s="1" t="n">
        <v>6.31</v>
      </c>
      <c r="C4" s="1" t="n">
        <v>89</v>
      </c>
      <c r="D4" s="1" t="n">
        <v>89</v>
      </c>
      <c r="E4" s="1" t="n">
        <v>976.8</v>
      </c>
      <c r="F4" s="5">
        <f>E4</f>
        <v/>
      </c>
      <c r="G4" s="1">
        <f>F4-H4</f>
        <v/>
      </c>
      <c r="H4" s="14" t="n">
        <v>331.4</v>
      </c>
      <c r="I4" s="1" t="n"/>
      <c r="J4" s="2">
        <f>(D4)/20</f>
        <v/>
      </c>
      <c r="K4" s="29">
        <f>H4/F4</f>
        <v/>
      </c>
      <c r="L4" s="1" t="n"/>
    </row>
    <row r="5">
      <c r="A5" s="1" t="inlineStr">
        <is>
          <t>【早餐】三叔粥铺三叔粥铺(南村万达店）</t>
        </is>
      </c>
      <c r="B5" s="1" t="n">
        <v>15.76</v>
      </c>
      <c r="C5" s="1" t="n">
        <v>125</v>
      </c>
      <c r="D5" s="1" t="n">
        <v>191</v>
      </c>
      <c r="E5" s="1" t="n">
        <v>2450.17</v>
      </c>
      <c r="F5" s="5">
        <f>E5</f>
        <v/>
      </c>
      <c r="G5" s="5">
        <f>F5*0.8</f>
        <v/>
      </c>
      <c r="H5" s="5">
        <f>F5*0.2</f>
        <v/>
      </c>
      <c r="I5" s="3" t="n"/>
      <c r="J5" s="2">
        <f>(D5)/20</f>
        <v/>
      </c>
      <c r="K5" s="29">
        <f>H5/F5</f>
        <v/>
      </c>
      <c r="L5" s="1" t="n"/>
    </row>
    <row r="6">
      <c r="A6" s="1" t="inlineStr">
        <is>
          <t>【早餐】珍德粤点 —（广式早点）</t>
        </is>
      </c>
      <c r="B6" s="1" t="n">
        <v>27.86</v>
      </c>
      <c r="C6" s="1" t="n">
        <v>307</v>
      </c>
      <c r="D6" s="1" t="n">
        <v>420</v>
      </c>
      <c r="E6" s="1" t="n">
        <v>4201.3</v>
      </c>
      <c r="F6" s="5">
        <f>E6</f>
        <v/>
      </c>
      <c r="G6" s="5">
        <f>F6-H6</f>
        <v/>
      </c>
      <c r="H6" s="14" t="n">
        <v>1252.95</v>
      </c>
      <c r="I6" s="3" t="n"/>
      <c r="J6" s="2">
        <f>D6/20</f>
        <v/>
      </c>
      <c r="K6" s="29">
        <f>H6/F6</f>
        <v/>
      </c>
      <c r="L6" s="1" t="n"/>
    </row>
    <row r="7">
      <c r="A7" s="1" t="inlineStr">
        <is>
          <t>杭州小笼包</t>
        </is>
      </c>
      <c r="B7" s="1" t="n">
        <v>8.470000000000001</v>
      </c>
      <c r="C7" s="1" t="n">
        <v>119</v>
      </c>
      <c r="D7" s="1" t="n">
        <v>130</v>
      </c>
      <c r="E7" s="1" t="n">
        <v>1268.2</v>
      </c>
      <c r="F7" s="5">
        <f>E7</f>
        <v/>
      </c>
      <c r="G7" s="5">
        <f>F7-H7</f>
        <v/>
      </c>
      <c r="H7" s="14" t="n">
        <v>402.2</v>
      </c>
      <c r="I7" s="3" t="n"/>
      <c r="J7" s="2">
        <f>D7/20</f>
        <v/>
      </c>
      <c r="K7" s="29">
        <f>H7/F7</f>
        <v/>
      </c>
      <c r="L7" s="1" t="n"/>
    </row>
    <row customHeight="1" ht="14.5" r="8" s="28">
      <c r="A8" s="22" t="inlineStr">
        <is>
          <t>早道 石磨肠粉</t>
        </is>
      </c>
      <c r="B8" s="21" t="n">
        <v>7.71</v>
      </c>
      <c r="C8" s="16" t="n">
        <v>113</v>
      </c>
      <c r="D8" s="16" t="n">
        <v>132</v>
      </c>
      <c r="E8" s="16" t="n">
        <v>1127.3</v>
      </c>
      <c r="F8" s="20">
        <f>E8</f>
        <v/>
      </c>
      <c r="G8" s="5">
        <f>F8*0.718</f>
        <v/>
      </c>
      <c r="H8" s="5">
        <f>F8*0.282</f>
        <v/>
      </c>
      <c r="I8" s="19" t="n"/>
      <c r="J8" s="18">
        <f>D8/20</f>
        <v/>
      </c>
      <c r="K8" s="30">
        <f>H8/F8</f>
        <v/>
      </c>
      <c r="L8" s="16" t="n"/>
    </row>
    <row r="9">
      <c r="A9" s="15" t="inlineStr">
        <is>
          <t>盛起美食</t>
        </is>
      </c>
      <c r="B9" s="15" t="n"/>
      <c r="C9" s="15" t="n"/>
      <c r="D9" s="15" t="n"/>
      <c r="E9" s="15" t="n"/>
      <c r="F9" s="15">
        <f>E9</f>
        <v/>
      </c>
      <c r="G9" s="15">
        <f>F9-H9</f>
        <v/>
      </c>
      <c r="H9" s="14" t="n"/>
      <c r="I9" s="3" t="n"/>
      <c r="J9" s="2">
        <f>D9/20</f>
        <v/>
      </c>
      <c r="K9" s="29">
        <f>H9/F9</f>
        <v/>
      </c>
      <c r="L9" s="1" t="n"/>
    </row>
    <row customHeight="1" ht="14.5" r="10" s="28">
      <c r="A10" s="13" t="inlineStr">
        <is>
          <t>ripebakery面包店</t>
        </is>
      </c>
      <c r="B10" s="1" t="n"/>
      <c r="C10" s="1" t="n"/>
      <c r="D10" s="1" t="n"/>
      <c r="E10" s="1" t="n"/>
      <c r="F10" s="5">
        <f>E10</f>
        <v/>
      </c>
      <c r="G10" s="5">
        <f>F10-H10</f>
        <v/>
      </c>
      <c r="H10" s="5">
        <f>F10*0.18</f>
        <v/>
      </c>
      <c r="I10" s="3" t="n"/>
      <c r="J10" s="2">
        <f>D10/20</f>
        <v/>
      </c>
      <c r="K10" s="29">
        <f>H10/F10</f>
        <v/>
      </c>
      <c r="L10" s="1" t="n"/>
    </row>
    <row r="11">
      <c r="A11" s="1" t="inlineStr">
        <is>
          <t>【早餐】曼玲粥</t>
        </is>
      </c>
      <c r="B11" s="1" t="n">
        <v>1.74</v>
      </c>
      <c r="C11" s="1" t="n">
        <v>16</v>
      </c>
      <c r="D11" s="1" t="n">
        <v>20</v>
      </c>
      <c r="E11" s="1" t="n">
        <v>268</v>
      </c>
      <c r="F11" s="5">
        <f>E11</f>
        <v/>
      </c>
      <c r="G11" s="5">
        <f>F11*0.8</f>
        <v/>
      </c>
      <c r="H11" s="5">
        <f>F11*0.2</f>
        <v/>
      </c>
      <c r="I11" s="3" t="n"/>
      <c r="J11" s="2">
        <f>(D11)/20</f>
        <v/>
      </c>
      <c r="K11" s="29">
        <f>H11/F11</f>
        <v/>
      </c>
      <c r="L11" s="1" t="n"/>
    </row>
    <row r="12">
      <c r="A12" s="11" t="n"/>
      <c r="B12" s="5" t="n"/>
      <c r="C12" s="5" t="n"/>
      <c r="D12" s="5" t="n"/>
      <c r="E12" s="5" t="n"/>
      <c r="F12" s="2" t="n"/>
      <c r="G12" s="5" t="n"/>
      <c r="H12" s="5" t="n"/>
      <c r="I12" s="5" t="n"/>
      <c r="J12" s="2" t="n"/>
      <c r="K12" s="2" t="n"/>
      <c r="L12" s="1" t="n"/>
    </row>
    <row r="13">
      <c r="A13" s="10" t="inlineStr">
        <is>
          <t>总计</t>
        </is>
      </c>
      <c r="B13" s="9">
        <f>SUM(B2:B11)</f>
        <v/>
      </c>
      <c r="C13" s="8">
        <f>SUM(C2:C11)</f>
        <v/>
      </c>
      <c r="D13" s="9">
        <f>SUM(D2:D11)</f>
        <v/>
      </c>
      <c r="E13" s="9">
        <f>SUM(E2:E11)</f>
        <v/>
      </c>
      <c r="F13" s="9">
        <f>SUM(F2:F11)</f>
        <v/>
      </c>
      <c r="G13" s="8">
        <f>SUM(G5:G8)</f>
        <v/>
      </c>
      <c r="H13" s="8">
        <f>SUM(H3:H10)+H7</f>
        <v/>
      </c>
      <c r="I13" s="1" t="n"/>
      <c r="J13" s="2" t="n"/>
      <c r="K13" s="2" t="n"/>
      <c r="L13" s="1" t="n"/>
    </row>
    <row r="14">
      <c r="A14" s="5" t="n"/>
      <c r="B14" s="5" t="n"/>
      <c r="C14" s="5" t="n"/>
      <c r="D14" s="5" t="n"/>
      <c r="E14" s="5" t="n"/>
      <c r="F14" s="5" t="n"/>
      <c r="G14" s="5" t="n"/>
      <c r="H14" s="5" t="n"/>
      <c r="I14" s="5" t="n"/>
      <c r="J14" s="2" t="n"/>
      <c r="K14" s="2" t="n"/>
      <c r="L14" s="1" t="n"/>
    </row>
    <row r="15">
      <c r="A15" s="1" t="inlineStr">
        <is>
          <t>麦当劳早餐员工自购</t>
        </is>
      </c>
      <c r="B15" s="1" t="n">
        <v>1.11</v>
      </c>
      <c r="C15" s="1" t="n">
        <v>16</v>
      </c>
      <c r="D15" s="1" t="n">
        <v>17</v>
      </c>
      <c r="E15" s="1" t="n">
        <v>167</v>
      </c>
      <c r="F15" s="5" t="n"/>
      <c r="G15" s="5" t="n"/>
      <c r="H15" s="5" t="n"/>
      <c r="I15" s="5" t="n"/>
      <c r="J15" s="2" t="n"/>
      <c r="K15" s="2" t="n"/>
      <c r="L15" s="1" t="n"/>
    </row>
    <row r="16">
      <c r="A16" s="1" t="inlineStr">
        <is>
          <t>金光小食早餐 自购</t>
        </is>
      </c>
      <c r="B16" s="0" t="n">
        <v>0.84</v>
      </c>
      <c r="C16" s="0" t="n">
        <v>23</v>
      </c>
      <c r="D16" s="0" t="n">
        <v>23</v>
      </c>
      <c r="E16" s="0" t="n">
        <v>112</v>
      </c>
      <c r="F16" s="5" t="n"/>
      <c r="G16" s="5" t="n"/>
      <c r="H16" s="5" t="n"/>
      <c r="I16" s="5" t="n"/>
      <c r="J16" s="2" t="n"/>
      <c r="K16" s="2" t="n"/>
      <c r="L16" s="1" t="n"/>
    </row>
    <row r="17">
      <c r="A17" s="1" t="inlineStr">
        <is>
          <t>阿琴包点员工餐自购</t>
        </is>
      </c>
      <c r="B17" s="1" t="n">
        <v>0.15</v>
      </c>
      <c r="C17" s="1" t="n">
        <v>3</v>
      </c>
      <c r="D17" s="1" t="n">
        <v>3</v>
      </c>
      <c r="E17" s="1" t="n">
        <v>21.9</v>
      </c>
      <c r="F17" s="5" t="n"/>
      <c r="G17" s="5" t="n"/>
      <c r="H17" s="5" t="n"/>
      <c r="I17" s="5" t="n"/>
      <c r="J17" s="2" t="n"/>
      <c r="K17" s="2" t="n"/>
      <c r="L17" s="1" t="n"/>
    </row>
    <row r="18">
      <c r="A18" s="1" t="inlineStr">
        <is>
          <t>珍德粤点 员工餐自购</t>
        </is>
      </c>
      <c r="B18" s="1" t="n">
        <v>0.33</v>
      </c>
      <c r="C18" s="1" t="n">
        <v>11</v>
      </c>
      <c r="D18" s="1" t="n">
        <v>11</v>
      </c>
      <c r="E18" s="1" t="n">
        <v>75.90000000000001</v>
      </c>
      <c r="F18" s="5" t="n"/>
      <c r="G18" s="5" t="n"/>
      <c r="H18" s="5" t="n"/>
      <c r="I18" s="5" t="n"/>
      <c r="J18" s="2" t="n"/>
      <c r="K18" s="2" t="n"/>
      <c r="L18" s="1" t="n"/>
    </row>
    <row r="19">
      <c r="A19" s="2" t="n"/>
      <c r="B19" s="2" t="n"/>
      <c r="C19" s="2" t="n"/>
      <c r="D19" s="2" t="n"/>
      <c r="E19" s="5" t="n"/>
      <c r="F19" s="5" t="n"/>
      <c r="G19" s="5" t="n"/>
      <c r="H19" s="5" t="n"/>
      <c r="I19" s="5" t="n"/>
      <c r="J19" s="2" t="n"/>
      <c r="K19" s="2" t="n"/>
      <c r="L19" s="1" t="n"/>
    </row>
    <row r="20">
      <c r="A20" s="2" t="n"/>
      <c r="B20" s="2" t="n"/>
      <c r="C20" s="2" t="n"/>
      <c r="D20" s="2" t="n"/>
      <c r="E20" s="5" t="n"/>
      <c r="F20" s="5" t="n"/>
      <c r="G20" s="5" t="n"/>
      <c r="H20" s="5" t="n"/>
      <c r="I20" s="5" t="n"/>
      <c r="J20" s="2" t="n"/>
      <c r="K20" s="2" t="n"/>
      <c r="L20" s="1" t="n"/>
    </row>
    <row r="21">
      <c r="A21" s="2" t="n"/>
      <c r="B21" s="2" t="n"/>
      <c r="C21" s="2" t="n"/>
      <c r="D21" s="2" t="n"/>
      <c r="E21" s="5" t="n"/>
      <c r="F21" s="5" t="n"/>
      <c r="G21" s="5" t="n"/>
      <c r="H21" s="5" t="n"/>
      <c r="I21" s="5" t="n"/>
      <c r="J21" s="2" t="n"/>
      <c r="K21" s="2" t="n"/>
      <c r="L21" s="1" t="n"/>
    </row>
    <row r="22">
      <c r="A22" s="2" t="n"/>
      <c r="B22" s="2" t="n"/>
      <c r="C22" s="2" t="n"/>
      <c r="D22" s="2" t="n"/>
      <c r="E22" s="5" t="n"/>
      <c r="F22" s="5" t="n"/>
      <c r="G22" s="5" t="n"/>
      <c r="H22" s="5" t="n"/>
      <c r="I22" s="5" t="n"/>
      <c r="J22" s="2" t="n"/>
      <c r="K22" s="2" t="n"/>
      <c r="L22" s="1" t="n"/>
    </row>
    <row r="23">
      <c r="A23" s="2" t="n"/>
      <c r="B23" s="2" t="n"/>
      <c r="C23" s="2" t="n"/>
      <c r="D23" s="2" t="n"/>
      <c r="E23" s="5" t="n"/>
      <c r="F23" s="5" t="n"/>
      <c r="G23" s="5" t="n"/>
      <c r="H23" s="5" t="n"/>
      <c r="I23" s="5" t="n"/>
      <c r="J23" s="2" t="n"/>
      <c r="K23" s="2" t="n"/>
      <c r="L23" s="1" t="n"/>
    </row>
    <row r="24">
      <c r="A24" s="2" t="n"/>
      <c r="B24" s="2" t="n"/>
      <c r="C24" s="2" t="n"/>
      <c r="D24" s="2" t="n"/>
      <c r="E24" s="5" t="n"/>
      <c r="F24" s="5" t="n"/>
      <c r="G24" s="5" t="n"/>
      <c r="H24" s="5" t="n"/>
      <c r="I24" s="5" t="n"/>
      <c r="J24" s="2" t="n"/>
      <c r="K24" s="2" t="n"/>
      <c r="L24" s="1" t="n"/>
    </row>
    <row r="25">
      <c r="A25" s="2" t="n"/>
      <c r="B25" s="2" t="n"/>
      <c r="C25" s="2" t="n"/>
      <c r="D25" s="2" t="n"/>
      <c r="E25" s="5" t="n"/>
      <c r="F25" s="5" t="n"/>
      <c r="G25" s="5" t="n"/>
      <c r="H25" s="5" t="n"/>
      <c r="I25" s="5" t="n"/>
      <c r="J25" s="2" t="n"/>
      <c r="K25" s="2" t="n"/>
      <c r="L25" s="1" t="n"/>
    </row>
    <row r="26">
      <c r="A26" s="3" t="inlineStr">
        <is>
          <t>麦当劳购买金额</t>
        </is>
      </c>
      <c r="B26" s="4">
        <f>G2</f>
        <v/>
      </c>
      <c r="C26" s="3" t="n"/>
      <c r="D26" s="7" t="n"/>
      <c r="E26" s="2" t="n"/>
      <c r="F26" s="2" t="n"/>
      <c r="G26" s="2" t="n"/>
      <c r="H26" s="2" t="n"/>
      <c r="I26" s="2" t="n"/>
      <c r="J26" s="2" t="n"/>
      <c r="K26" s="2" t="n"/>
      <c r="L26" s="1" t="n"/>
    </row>
    <row r="27">
      <c r="A27" s="5" t="n"/>
      <c r="B27" s="6" t="n"/>
      <c r="C27" s="5" t="n"/>
      <c r="D27" s="5" t="n"/>
      <c r="E27" s="2" t="n"/>
      <c r="F27" s="2" t="n"/>
      <c r="G27" s="2" t="n"/>
      <c r="H27" s="2" t="n"/>
      <c r="I27" s="2" t="n"/>
      <c r="J27" s="2" t="n"/>
      <c r="K27" s="2" t="n"/>
      <c r="L27" s="1" t="n"/>
    </row>
    <row r="28">
      <c r="A28" s="3" t="inlineStr">
        <is>
          <t>费用</t>
        </is>
      </c>
      <c r="B28" s="6" t="n">
        <v>490</v>
      </c>
      <c r="C28" s="3" t="inlineStr">
        <is>
          <t>毛利总和</t>
        </is>
      </c>
      <c r="D28" s="4">
        <f>SUM(H2:H8)</f>
        <v/>
      </c>
      <c r="E28" s="2" t="n"/>
      <c r="F28" s="2" t="n"/>
      <c r="G28" s="2" t="n"/>
      <c r="H28" s="2" t="n"/>
      <c r="I28" s="2" t="n"/>
      <c r="J28" s="2" t="n"/>
      <c r="K28" s="2" t="n"/>
      <c r="L28" s="1" t="n"/>
    </row>
    <row r="29">
      <c r="A29" s="3" t="inlineStr">
        <is>
          <t>车费+福利</t>
        </is>
      </c>
      <c r="B29" s="4" t="n"/>
      <c r="C29" s="3" t="inlineStr">
        <is>
          <t>支出总和</t>
        </is>
      </c>
      <c r="D29" s="4">
        <f>SUM(B28:B37)</f>
        <v/>
      </c>
      <c r="E29" s="2" t="n"/>
      <c r="F29" s="2" t="n"/>
      <c r="G29" s="2" t="n"/>
      <c r="H29" s="2" t="n"/>
      <c r="I29" s="2" t="n"/>
      <c r="J29" s="2" t="n"/>
      <c r="K29" s="2" t="n"/>
      <c r="L29" s="1" t="n"/>
    </row>
    <row r="30">
      <c r="A30" s="3" t="inlineStr">
        <is>
          <t>车手员工餐</t>
        </is>
      </c>
      <c r="B30" s="4" t="n"/>
      <c r="C30" s="3" t="inlineStr">
        <is>
          <t>剩余净利润</t>
        </is>
      </c>
      <c r="D30" s="4">
        <f>D28-D29</f>
        <v/>
      </c>
      <c r="E30" s="2" t="n"/>
      <c r="F30" s="2" t="n"/>
      <c r="G30" s="2" t="n"/>
      <c r="H30" s="2" t="n"/>
      <c r="I30" s="2" t="n"/>
      <c r="J30" s="2" t="n"/>
      <c r="K30" s="2" t="n"/>
      <c r="L30" s="1" t="n"/>
    </row>
    <row r="31">
      <c r="A31" s="3" t="inlineStr">
        <is>
          <t>送餐员工餐</t>
        </is>
      </c>
      <c r="B31" s="4">
        <f>SUM(E15:E18)</f>
        <v/>
      </c>
      <c r="C31" s="3" t="inlineStr">
        <is>
          <t>45分成</t>
        </is>
      </c>
      <c r="D31" s="4">
        <f>D30*0.45</f>
        <v/>
      </c>
      <c r="E31" s="2" t="n"/>
      <c r="F31" s="2" t="n"/>
      <c r="G31" s="2" t="n"/>
      <c r="H31" s="2" t="n"/>
      <c r="I31" s="2" t="n"/>
      <c r="J31" s="2" t="n"/>
      <c r="K31" s="2" t="n"/>
      <c r="L31" s="1" t="n"/>
    </row>
    <row r="32">
      <c r="A32" s="3" t="inlineStr">
        <is>
          <t>打折金额`积分抵扣总计</t>
        </is>
      </c>
      <c r="B32" s="4" t="n"/>
      <c r="C32" s="3" t="inlineStr">
        <is>
          <t>45分成</t>
        </is>
      </c>
      <c r="D32" s="4">
        <f>D30*0.45</f>
        <v/>
      </c>
      <c r="E32" s="2" t="n"/>
      <c r="F32" s="2" t="n"/>
      <c r="G32" s="2" t="n"/>
      <c r="H32" s="2" t="n"/>
      <c r="I32" s="2" t="inlineStr">
        <is>
          <t xml:space="preserve"> </t>
        </is>
      </c>
      <c r="J32" s="2" t="n"/>
      <c r="K32" s="2" t="n"/>
      <c r="L32" s="1" t="n"/>
    </row>
    <row r="33">
      <c r="A33" s="3" t="inlineStr">
        <is>
          <t>在线支付手续费</t>
        </is>
      </c>
      <c r="B33" s="4">
        <f>B13</f>
        <v/>
      </c>
      <c r="C33" s="5" t="inlineStr">
        <is>
          <t>10分成</t>
        </is>
      </c>
      <c r="D33" s="4">
        <f>D30*0.1</f>
        <v/>
      </c>
      <c r="E33" s="2" t="n"/>
      <c r="F33" s="2" t="n"/>
      <c r="G33" s="2" t="n"/>
      <c r="H33" s="2" t="n"/>
      <c r="I33" s="2" t="n"/>
      <c r="J33" s="2" t="n"/>
      <c r="K33" s="2" t="n"/>
      <c r="L33" s="1" t="n"/>
    </row>
    <row r="34">
      <c r="A34" s="3" t="inlineStr">
        <is>
          <t>退款</t>
        </is>
      </c>
      <c r="B34" s="2" t="n">
        <v>77.40000000000001</v>
      </c>
      <c r="C34" s="2" t="n"/>
      <c r="D34" s="2" t="n"/>
      <c r="E34" s="2" t="n"/>
      <c r="F34" s="2" t="n"/>
      <c r="G34" s="2" t="n"/>
      <c r="H34" s="2" t="n"/>
      <c r="I34" s="2" t="n"/>
      <c r="J34" s="2" t="n"/>
      <c r="K34" s="2" t="n"/>
      <c r="L34" s="1" t="n"/>
    </row>
    <row r="35">
      <c r="A35" s="3" t="inlineStr">
        <is>
          <t>其他费用</t>
        </is>
      </c>
      <c r="B35" s="2" t="n"/>
      <c r="C35" s="2" t="n"/>
      <c r="D35" s="2" t="n"/>
      <c r="E35" s="2" t="n"/>
      <c r="F35" s="2" t="n"/>
      <c r="G35" s="2" t="n"/>
      <c r="H35" s="2" t="n"/>
      <c r="I35" s="2" t="n"/>
      <c r="J35" s="2" t="n"/>
      <c r="K35" s="2" t="n"/>
      <c r="L35" s="1" t="n"/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L99"/>
  <sheetViews>
    <sheetView workbookViewId="0">
      <selection activeCell="A1" sqref="A1"/>
    </sheetView>
  </sheetViews>
  <sheetFormatPr baseColWidth="8" defaultRowHeight="14"/>
  <cols>
    <col customWidth="1" max="1" min="1" style="28" width="35.5"/>
  </cols>
  <sheetData>
    <row r="1">
      <c r="A1" s="27" t="inlineStr">
        <is>
          <t>店铺</t>
        </is>
      </c>
      <c r="B1" s="27" t="inlineStr">
        <is>
          <t>手续费</t>
        </is>
      </c>
      <c r="C1" s="27" t="inlineStr">
        <is>
          <t>订单数量</t>
        </is>
      </c>
      <c r="D1" s="27" t="inlineStr">
        <is>
          <t>外送费用</t>
        </is>
      </c>
      <c r="E1" s="27" t="inlineStr">
        <is>
          <t>商品销售额</t>
        </is>
      </c>
      <c r="F1" s="27" t="inlineStr">
        <is>
          <t>总销售额</t>
        </is>
      </c>
      <c r="G1" s="27" t="inlineStr">
        <is>
          <t>商家应结算</t>
        </is>
      </c>
      <c r="H1" s="27" t="inlineStr">
        <is>
          <t>商品毛利润</t>
        </is>
      </c>
      <c r="I1" s="26" t="inlineStr">
        <is>
          <t>结算日</t>
        </is>
      </c>
      <c r="J1" s="25" t="inlineStr">
        <is>
          <t>员工餐</t>
        </is>
      </c>
      <c r="K1" s="25" t="inlineStr">
        <is>
          <t>利润率</t>
        </is>
      </c>
      <c r="L1" s="1" t="n"/>
    </row>
    <row customHeight="1" ht="16.5" r="2" s="28">
      <c r="A2" s="24" t="inlineStr">
        <is>
          <t>麦当劳早餐</t>
        </is>
      </c>
      <c r="B2" s="1" t="n">
        <v>16.76</v>
      </c>
      <c r="C2" s="1" t="n">
        <v>184</v>
      </c>
      <c r="D2" s="1" t="n">
        <v>191</v>
      </c>
      <c r="E2" s="1" t="n">
        <v>2656</v>
      </c>
      <c r="F2" s="5">
        <f>E2</f>
        <v/>
      </c>
      <c r="G2" s="15">
        <f>F2*0.73</f>
        <v/>
      </c>
      <c r="H2" s="5">
        <f>F2-G2</f>
        <v/>
      </c>
      <c r="I2" s="5" t="n"/>
      <c r="J2" s="2">
        <f>(D2)/20</f>
        <v/>
      </c>
      <c r="K2" s="29">
        <f>H2/F2</f>
        <v/>
      </c>
      <c r="L2" s="1" t="n"/>
    </row>
    <row r="3">
      <c r="A3" s="1" t="inlineStr">
        <is>
          <t>金光小食店 早餐</t>
        </is>
      </c>
      <c r="B3" s="0" t="n">
        <v>2.59</v>
      </c>
      <c r="C3" s="0" t="n">
        <v>38</v>
      </c>
      <c r="D3" s="0" t="n">
        <v>44</v>
      </c>
      <c r="E3" s="0" t="n">
        <v>388.8</v>
      </c>
      <c r="F3" s="5">
        <f>E3</f>
        <v/>
      </c>
      <c r="G3" s="5">
        <f>F3*0.65</f>
        <v/>
      </c>
      <c r="H3" s="5">
        <f>F3*0.35</f>
        <v/>
      </c>
      <c r="I3" s="3" t="n"/>
      <c r="J3" s="2">
        <f>(D3)/20</f>
        <v/>
      </c>
      <c r="K3" s="29">
        <f>H3/F3</f>
        <v/>
      </c>
      <c r="L3" s="1" t="n"/>
    </row>
    <row r="4">
      <c r="A4" s="1" t="inlineStr">
        <is>
          <t>阿琴包点</t>
        </is>
      </c>
      <c r="B4" s="1" t="n">
        <v>4.54</v>
      </c>
      <c r="C4" s="1" t="n">
        <v>58</v>
      </c>
      <c r="D4" s="1" t="n">
        <v>58</v>
      </c>
      <c r="E4" s="1" t="n">
        <v>709</v>
      </c>
      <c r="F4" s="5">
        <f>E4</f>
        <v/>
      </c>
      <c r="G4" s="1">
        <f>F4-H4</f>
        <v/>
      </c>
      <c r="H4" s="14" t="n">
        <v>243.8</v>
      </c>
      <c r="I4" s="1" t="n"/>
      <c r="J4" s="2">
        <f>(D4)/20</f>
        <v/>
      </c>
      <c r="K4" s="29">
        <f>H4/F4</f>
        <v/>
      </c>
      <c r="L4" s="1" t="n"/>
    </row>
    <row r="5">
      <c r="A5" s="1" t="inlineStr">
        <is>
          <t>【早餐】三叔粥铺三叔粥铺(南村万达店）</t>
        </is>
      </c>
      <c r="B5" s="1" t="n">
        <v>11.06</v>
      </c>
      <c r="C5" s="1" t="n">
        <v>99</v>
      </c>
      <c r="D5" s="1" t="n">
        <v>147</v>
      </c>
      <c r="E5" s="1" t="n">
        <v>1696.74</v>
      </c>
      <c r="F5" s="5">
        <f>E5</f>
        <v/>
      </c>
      <c r="G5" s="5">
        <f>F5*0.8</f>
        <v/>
      </c>
      <c r="H5" s="5">
        <f>F5*0.2</f>
        <v/>
      </c>
      <c r="I5" s="3" t="n"/>
      <c r="J5" s="2">
        <f>(D5)/20</f>
        <v/>
      </c>
      <c r="K5" s="29">
        <f>H5/F5</f>
        <v/>
      </c>
      <c r="L5" s="1" t="n"/>
    </row>
    <row r="6">
      <c r="A6" s="1" t="inlineStr">
        <is>
          <t>【早餐】珍德粤点 —（广式早点）</t>
        </is>
      </c>
      <c r="B6" s="1" t="n">
        <v>17.62</v>
      </c>
      <c r="C6" s="1" t="n">
        <v>192</v>
      </c>
      <c r="D6" s="1" t="n">
        <v>262</v>
      </c>
      <c r="E6" s="1" t="n">
        <v>2650.7</v>
      </c>
      <c r="F6" s="5">
        <f>E6</f>
        <v/>
      </c>
      <c r="G6" s="5">
        <f>F6-H6</f>
        <v/>
      </c>
      <c r="H6" s="14" t="n">
        <v>772.6</v>
      </c>
      <c r="I6" s="3" t="n"/>
      <c r="J6" s="2">
        <f>D6/20</f>
        <v/>
      </c>
      <c r="K6" s="29">
        <f>H6/F6</f>
        <v/>
      </c>
      <c r="L6" s="1" t="n"/>
    </row>
    <row r="7">
      <c r="A7" s="1" t="inlineStr">
        <is>
          <t>杭州小笼包</t>
        </is>
      </c>
      <c r="B7" s="1" t="n">
        <v>5.63</v>
      </c>
      <c r="C7" s="1" t="n">
        <v>78</v>
      </c>
      <c r="D7" s="1" t="n">
        <v>83</v>
      </c>
      <c r="E7" s="1" t="n">
        <v>854.1</v>
      </c>
      <c r="F7" s="5">
        <f>E7</f>
        <v/>
      </c>
      <c r="G7" s="5">
        <f>F7-H7</f>
        <v/>
      </c>
      <c r="H7" s="14" t="n">
        <v>268.6</v>
      </c>
      <c r="I7" s="3" t="n"/>
      <c r="J7" s="2">
        <f>D7/20</f>
        <v/>
      </c>
      <c r="K7" s="29">
        <f>H7/F7</f>
        <v/>
      </c>
      <c r="L7" s="1" t="n"/>
    </row>
    <row customHeight="1" ht="14.5" r="8" s="28">
      <c r="A8" s="22" t="inlineStr">
        <is>
          <t>早道 石磨肠粉</t>
        </is>
      </c>
      <c r="B8" s="21" t="n">
        <v>8.35</v>
      </c>
      <c r="C8" s="16" t="n">
        <v>115</v>
      </c>
      <c r="D8" s="16" t="n">
        <v>139</v>
      </c>
      <c r="E8" s="16" t="n">
        <v>1230.3</v>
      </c>
      <c r="F8" s="20">
        <f>E8</f>
        <v/>
      </c>
      <c r="G8" s="5">
        <f>F8*0.718</f>
        <v/>
      </c>
      <c r="H8" s="5">
        <f>F8*0.282</f>
        <v/>
      </c>
      <c r="I8" s="19" t="n"/>
      <c r="J8" s="18">
        <f>D8/20</f>
        <v/>
      </c>
      <c r="K8" s="30">
        <f>H8/F8</f>
        <v/>
      </c>
      <c r="L8" s="16" t="n"/>
    </row>
    <row r="9">
      <c r="A9" s="15" t="inlineStr">
        <is>
          <t>盛起美食</t>
        </is>
      </c>
      <c r="B9" s="15" t="n"/>
      <c r="C9" s="15" t="n"/>
      <c r="D9" s="15" t="n"/>
      <c r="E9" s="15" t="n"/>
      <c r="F9" s="15">
        <f>E9</f>
        <v/>
      </c>
      <c r="G9" s="15">
        <f>F9-H9</f>
        <v/>
      </c>
      <c r="H9" s="14" t="n"/>
      <c r="I9" s="3" t="n"/>
      <c r="J9" s="2">
        <f>D9/20</f>
        <v/>
      </c>
      <c r="K9" s="29">
        <f>H9/F9</f>
        <v/>
      </c>
      <c r="L9" s="1" t="n"/>
    </row>
    <row customHeight="1" ht="14.5" r="10" s="28">
      <c r="A10" s="13" t="inlineStr">
        <is>
          <t>ripebakery面包店</t>
        </is>
      </c>
      <c r="B10" s="1" t="n"/>
      <c r="C10" s="1" t="n"/>
      <c r="D10" s="1" t="n"/>
      <c r="E10" s="1" t="n"/>
      <c r="F10" s="5">
        <f>E10</f>
        <v/>
      </c>
      <c r="G10" s="5">
        <f>F10-H10</f>
        <v/>
      </c>
      <c r="H10" s="5">
        <f>F10*0.18</f>
        <v/>
      </c>
      <c r="I10" s="3" t="n"/>
      <c r="J10" s="2">
        <f>D10/20</f>
        <v/>
      </c>
      <c r="K10" s="29">
        <f>H10/F10</f>
        <v/>
      </c>
      <c r="L10" s="1" t="n"/>
    </row>
    <row r="11">
      <c r="A11" s="1" t="inlineStr">
        <is>
          <t>【早餐】曼玲粥</t>
        </is>
      </c>
      <c r="B11" s="1" t="n">
        <v>3.85</v>
      </c>
      <c r="C11" s="1" t="n">
        <v>32</v>
      </c>
      <c r="D11" s="1" t="n">
        <v>46</v>
      </c>
      <c r="E11" s="1" t="n">
        <v>593.48</v>
      </c>
      <c r="F11" s="5">
        <f>E11</f>
        <v/>
      </c>
      <c r="G11" s="5">
        <f>F11*0.8</f>
        <v/>
      </c>
      <c r="H11" s="5">
        <f>F11*0.2</f>
        <v/>
      </c>
      <c r="I11" s="3" t="n"/>
      <c r="J11" s="2">
        <f>(D11)/20</f>
        <v/>
      </c>
      <c r="K11" s="29">
        <f>H11/F11</f>
        <v/>
      </c>
      <c r="L11" s="1" t="n"/>
    </row>
    <row r="12">
      <c r="A12" s="11" t="n"/>
      <c r="B12" s="5" t="n"/>
      <c r="C12" s="5" t="n"/>
      <c r="D12" s="5" t="n"/>
      <c r="E12" s="5" t="n"/>
      <c r="F12" s="2" t="n"/>
      <c r="G12" s="5" t="n"/>
      <c r="H12" s="5" t="n"/>
      <c r="I12" s="5" t="n"/>
      <c r="J12" s="2" t="n"/>
      <c r="K12" s="2" t="n"/>
      <c r="L12" s="1" t="n"/>
    </row>
    <row r="13">
      <c r="A13" s="10" t="inlineStr">
        <is>
          <t>总计</t>
        </is>
      </c>
      <c r="B13" s="9">
        <f>SUM(B2:B11)</f>
        <v/>
      </c>
      <c r="C13" s="8">
        <f>SUM(C2:C11)</f>
        <v/>
      </c>
      <c r="D13" s="9">
        <f>SUM(D2:D11)</f>
        <v/>
      </c>
      <c r="E13" s="9">
        <f>SUM(E2:E11)</f>
        <v/>
      </c>
      <c r="F13" s="9">
        <f>SUM(F2:F11)</f>
        <v/>
      </c>
      <c r="G13" s="8">
        <f>SUM(G5:G8)</f>
        <v/>
      </c>
      <c r="H13" s="8">
        <f>SUM(H3:H10)+H7</f>
        <v/>
      </c>
      <c r="I13" s="1" t="n"/>
      <c r="J13" s="2" t="n"/>
      <c r="K13" s="2" t="n"/>
      <c r="L13" s="1" t="n"/>
    </row>
    <row r="14">
      <c r="A14" s="5" t="n"/>
      <c r="B14" s="5" t="n"/>
      <c r="C14" s="5" t="n"/>
      <c r="D14" s="5" t="n"/>
      <c r="E14" s="5" t="n"/>
      <c r="F14" s="5" t="n"/>
      <c r="G14" s="5" t="n"/>
      <c r="H14" s="5" t="n"/>
      <c r="I14" s="5" t="n"/>
      <c r="J14" s="2" t="n"/>
      <c r="K14" s="2" t="n"/>
      <c r="L14" s="1" t="n"/>
    </row>
    <row r="15">
      <c r="A15" s="1" t="inlineStr">
        <is>
          <t>麦当劳早餐员工自购</t>
        </is>
      </c>
      <c r="B15" s="1" t="n">
        <v>0.43</v>
      </c>
      <c r="C15" s="1" t="n">
        <v>7</v>
      </c>
      <c r="D15" s="1" t="n">
        <v>8</v>
      </c>
      <c r="E15" s="1" t="n">
        <v>66</v>
      </c>
      <c r="F15" s="5" t="n"/>
      <c r="G15" s="5" t="n"/>
      <c r="H15" s="5" t="n"/>
      <c r="I15" s="5" t="n"/>
      <c r="J15" s="2" t="n"/>
      <c r="K15" s="2" t="n"/>
      <c r="L15" s="1" t="n"/>
    </row>
    <row r="16">
      <c r="A16" s="1" t="inlineStr">
        <is>
          <t>金光小食早餐 自购</t>
        </is>
      </c>
      <c r="B16" s="0" t="n">
        <v>0.54</v>
      </c>
      <c r="C16" s="0" t="n">
        <v>14</v>
      </c>
      <c r="D16" s="0" t="n">
        <v>15</v>
      </c>
      <c r="E16" s="0" t="n">
        <v>70</v>
      </c>
      <c r="F16" s="5" t="n"/>
      <c r="G16" s="5" t="n"/>
      <c r="H16" s="5" t="n"/>
      <c r="I16" s="5" t="n"/>
      <c r="J16" s="2" t="n"/>
      <c r="K16" s="2" t="n"/>
      <c r="L16" s="1" t="n"/>
    </row>
    <row r="17">
      <c r="A17" s="1" t="inlineStr">
        <is>
          <t>阿琴包点员工餐自购</t>
        </is>
      </c>
      <c r="B17" s="1" t="n">
        <v>0.14</v>
      </c>
      <c r="C17" s="1" t="n">
        <v>3</v>
      </c>
      <c r="D17" s="1" t="n">
        <v>3</v>
      </c>
      <c r="E17" s="1" t="n">
        <v>21</v>
      </c>
      <c r="F17" s="5" t="n"/>
      <c r="G17" s="5" t="n"/>
      <c r="H17" s="5" t="n"/>
      <c r="I17" s="5" t="n"/>
      <c r="J17" s="2" t="n"/>
      <c r="K17" s="2" t="n"/>
      <c r="L17" s="1" t="n"/>
    </row>
    <row r="18">
      <c r="A18" s="1" t="inlineStr">
        <is>
          <t>珍德粤点 员工餐自购</t>
        </is>
      </c>
      <c r="B18" s="1" t="n">
        <v>0.21</v>
      </c>
      <c r="C18" s="1" t="n">
        <v>6</v>
      </c>
      <c r="D18" s="1" t="n">
        <v>6</v>
      </c>
      <c r="E18" s="1" t="n">
        <v>46.2</v>
      </c>
      <c r="F18" s="5" t="n"/>
      <c r="G18" s="5" t="n"/>
      <c r="H18" s="5" t="n"/>
      <c r="I18" s="5" t="n"/>
      <c r="J18" s="2" t="n"/>
      <c r="K18" s="2" t="n"/>
      <c r="L18" s="1" t="n"/>
    </row>
    <row r="19">
      <c r="A19" s="2" t="n"/>
      <c r="B19" s="2" t="n"/>
      <c r="C19" s="2" t="n"/>
      <c r="D19" s="2" t="n"/>
      <c r="E19" s="5" t="n"/>
      <c r="F19" s="5" t="n"/>
      <c r="G19" s="5" t="n"/>
      <c r="H19" s="5" t="n"/>
      <c r="I19" s="5" t="n"/>
      <c r="J19" s="2" t="n"/>
      <c r="K19" s="2" t="n"/>
      <c r="L19" s="1" t="n"/>
    </row>
    <row r="20">
      <c r="A20" s="2" t="n"/>
      <c r="B20" s="2" t="n"/>
      <c r="C20" s="2" t="n"/>
      <c r="D20" s="2" t="n"/>
      <c r="E20" s="5" t="n"/>
      <c r="F20" s="5" t="n"/>
      <c r="G20" s="5" t="n"/>
      <c r="H20" s="5" t="n"/>
      <c r="I20" s="5" t="n"/>
      <c r="J20" s="2" t="n"/>
      <c r="K20" s="2" t="n"/>
      <c r="L20" s="1" t="n"/>
    </row>
    <row r="21">
      <c r="A21" s="2" t="n"/>
      <c r="B21" s="2" t="n"/>
      <c r="C21" s="2" t="n"/>
      <c r="D21" s="2" t="n"/>
      <c r="E21" s="5" t="n"/>
      <c r="F21" s="5" t="n"/>
      <c r="G21" s="5" t="n"/>
      <c r="H21" s="5" t="n"/>
      <c r="I21" s="5" t="n"/>
      <c r="J21" s="2" t="n"/>
      <c r="K21" s="2" t="n"/>
      <c r="L21" s="1" t="n"/>
    </row>
    <row r="22">
      <c r="A22" s="2" t="n"/>
      <c r="B22" s="2" t="n"/>
      <c r="C22" s="2" t="n"/>
      <c r="D22" s="2" t="n"/>
      <c r="E22" s="5" t="n"/>
      <c r="F22" s="5" t="n"/>
      <c r="G22" s="5" t="n"/>
      <c r="H22" s="5" t="n"/>
      <c r="I22" s="5" t="n"/>
      <c r="J22" s="2" t="n"/>
      <c r="K22" s="2" t="n"/>
      <c r="L22" s="1" t="n"/>
    </row>
    <row r="23">
      <c r="A23" s="2" t="n"/>
      <c r="B23" s="2" t="n"/>
      <c r="C23" s="2" t="n"/>
      <c r="D23" s="2" t="n"/>
      <c r="E23" s="5" t="n"/>
      <c r="F23" s="5" t="n"/>
      <c r="G23" s="5" t="n"/>
      <c r="H23" s="5" t="n"/>
      <c r="I23" s="5" t="n"/>
      <c r="J23" s="2" t="n"/>
      <c r="K23" s="2" t="n"/>
      <c r="L23" s="1" t="n"/>
    </row>
    <row r="24">
      <c r="A24" s="2" t="n"/>
      <c r="B24" s="2" t="n"/>
      <c r="C24" s="2" t="n"/>
      <c r="D24" s="2" t="n"/>
      <c r="E24" s="5" t="n"/>
      <c r="F24" s="5" t="n"/>
      <c r="G24" s="5" t="n"/>
      <c r="H24" s="5" t="n"/>
      <c r="I24" s="5" t="n"/>
      <c r="J24" s="2" t="n"/>
      <c r="K24" s="2" t="n"/>
      <c r="L24" s="1" t="n"/>
    </row>
    <row r="25">
      <c r="A25" s="2" t="n"/>
      <c r="B25" s="2" t="n"/>
      <c r="C25" s="2" t="n"/>
      <c r="D25" s="2" t="n"/>
      <c r="E25" s="5" t="n"/>
      <c r="F25" s="5" t="n"/>
      <c r="G25" s="5" t="n"/>
      <c r="H25" s="5" t="n"/>
      <c r="I25" s="5" t="n"/>
      <c r="J25" s="2" t="n"/>
      <c r="K25" s="2" t="n"/>
      <c r="L25" s="1" t="n"/>
    </row>
    <row r="26">
      <c r="A26" s="3" t="inlineStr">
        <is>
          <t>麦当劳购买金额</t>
        </is>
      </c>
      <c r="B26" s="4">
        <f>G2</f>
        <v/>
      </c>
      <c r="C26" s="3" t="n"/>
      <c r="D26" s="7" t="n"/>
      <c r="E26" s="2" t="n"/>
      <c r="F26" s="2" t="n"/>
      <c r="G26" s="2" t="n"/>
      <c r="H26" s="2" t="n"/>
      <c r="I26" s="2" t="n"/>
      <c r="J26" s="2" t="n"/>
      <c r="K26" s="2" t="n"/>
      <c r="L26" s="1" t="n"/>
    </row>
    <row r="27">
      <c r="A27" s="5" t="n"/>
      <c r="B27" s="6" t="n"/>
      <c r="C27" s="5" t="n"/>
      <c r="D27" s="5" t="n"/>
      <c r="E27" s="2" t="n"/>
      <c r="F27" s="2" t="n"/>
      <c r="G27" s="2" t="n"/>
      <c r="H27" s="2" t="n"/>
      <c r="I27" s="2" t="n"/>
      <c r="J27" s="2" t="n"/>
      <c r="K27" s="2" t="n"/>
      <c r="L27" s="1" t="n"/>
    </row>
    <row r="28">
      <c r="A28" s="3" t="inlineStr">
        <is>
          <t>费用</t>
        </is>
      </c>
      <c r="B28" s="6" t="n">
        <v>490</v>
      </c>
      <c r="C28" s="3" t="inlineStr">
        <is>
          <t>毛利总和</t>
        </is>
      </c>
      <c r="D28" s="4">
        <f>SUM(H2:H8)</f>
        <v/>
      </c>
      <c r="E28" s="2" t="n"/>
      <c r="F28" s="2" t="n"/>
      <c r="G28" s="2" t="n"/>
      <c r="H28" s="2" t="n"/>
      <c r="I28" s="2" t="n"/>
      <c r="J28" s="2" t="n"/>
      <c r="K28" s="2" t="n"/>
      <c r="L28" s="1" t="n"/>
    </row>
    <row r="29">
      <c r="A29" s="3" t="inlineStr">
        <is>
          <t>车费+福利</t>
        </is>
      </c>
      <c r="B29" s="4" t="n"/>
      <c r="C29" s="3" t="inlineStr">
        <is>
          <t>支出总和</t>
        </is>
      </c>
      <c r="D29" s="4">
        <f>SUM(B28:B37)</f>
        <v/>
      </c>
      <c r="E29" s="2" t="n"/>
      <c r="F29" s="2" t="n"/>
      <c r="G29" s="2" t="n"/>
      <c r="H29" s="2" t="n"/>
      <c r="I29" s="2" t="n"/>
      <c r="J29" s="2" t="n"/>
      <c r="K29" s="2" t="n"/>
      <c r="L29" s="1" t="n"/>
    </row>
    <row r="30">
      <c r="A30" s="3" t="inlineStr">
        <is>
          <t>车手员工餐</t>
        </is>
      </c>
      <c r="B30" s="4" t="n"/>
      <c r="C30" s="3" t="inlineStr">
        <is>
          <t>剩余净利润</t>
        </is>
      </c>
      <c r="D30" s="4">
        <f>D28-D29</f>
        <v/>
      </c>
      <c r="E30" s="2" t="n"/>
      <c r="F30" s="2" t="n"/>
      <c r="G30" s="2" t="n"/>
      <c r="H30" s="2" t="n"/>
      <c r="I30" s="2" t="n"/>
      <c r="J30" s="2" t="n"/>
      <c r="K30" s="2" t="n"/>
      <c r="L30" s="1" t="n"/>
    </row>
    <row r="31">
      <c r="A31" s="3" t="inlineStr">
        <is>
          <t>送餐员工餐</t>
        </is>
      </c>
      <c r="B31" s="4">
        <f>SUM(E15:E18)</f>
        <v/>
      </c>
      <c r="C31" s="3" t="inlineStr">
        <is>
          <t>45分成</t>
        </is>
      </c>
      <c r="D31" s="4">
        <f>D30*0.45</f>
        <v/>
      </c>
      <c r="E31" s="2" t="n"/>
      <c r="F31" s="2" t="n"/>
      <c r="G31" s="2" t="n"/>
      <c r="H31" s="2" t="n"/>
      <c r="I31" s="2" t="n"/>
      <c r="J31" s="2" t="n"/>
      <c r="K31" s="2" t="n"/>
      <c r="L31" s="1" t="n"/>
    </row>
    <row r="32">
      <c r="A32" s="3" t="inlineStr">
        <is>
          <t>打折金额`积分抵扣总计</t>
        </is>
      </c>
      <c r="B32" s="4" t="n"/>
      <c r="C32" s="3" t="inlineStr">
        <is>
          <t>45分成</t>
        </is>
      </c>
      <c r="D32" s="4">
        <f>D30*0.45</f>
        <v/>
      </c>
      <c r="E32" s="2" t="n"/>
      <c r="F32" s="2" t="n"/>
      <c r="G32" s="2" t="n"/>
      <c r="H32" s="2" t="n"/>
      <c r="I32" s="2" t="inlineStr">
        <is>
          <t xml:space="preserve"> </t>
        </is>
      </c>
      <c r="J32" s="2" t="n"/>
      <c r="K32" s="2" t="n"/>
      <c r="L32" s="1" t="n"/>
    </row>
    <row r="33">
      <c r="A33" s="3" t="inlineStr">
        <is>
          <t>在线支付手续费</t>
        </is>
      </c>
      <c r="B33" s="4">
        <f>B13</f>
        <v/>
      </c>
      <c r="C33" s="5" t="inlineStr">
        <is>
          <t>10分成</t>
        </is>
      </c>
      <c r="D33" s="4">
        <f>D30*0.1</f>
        <v/>
      </c>
      <c r="E33" s="2" t="n"/>
      <c r="F33" s="2" t="n"/>
      <c r="G33" s="2" t="n"/>
      <c r="H33" s="2" t="n"/>
      <c r="I33" s="2" t="n"/>
      <c r="J33" s="2" t="n"/>
      <c r="K33" s="2" t="n"/>
      <c r="L33" s="1" t="n"/>
    </row>
    <row r="34">
      <c r="A34" s="3" t="inlineStr">
        <is>
          <t>退款</t>
        </is>
      </c>
      <c r="B34" s="2" t="n">
        <v>25.8</v>
      </c>
      <c r="C34" s="2" t="n"/>
      <c r="D34" s="2" t="n"/>
      <c r="E34" s="2" t="n"/>
      <c r="F34" s="2" t="n"/>
      <c r="G34" s="2" t="n"/>
      <c r="H34" s="2" t="n"/>
      <c r="I34" s="2" t="n"/>
      <c r="J34" s="2" t="n"/>
      <c r="K34" s="2" t="n"/>
      <c r="L34" s="1" t="n"/>
    </row>
    <row r="35">
      <c r="A35" s="3" t="inlineStr">
        <is>
          <t>其他费用</t>
        </is>
      </c>
      <c r="B35" s="2" t="n"/>
      <c r="C35" s="2" t="n"/>
      <c r="D35" s="2" t="n"/>
      <c r="E35" s="2" t="n"/>
      <c r="F35" s="2" t="n"/>
      <c r="G35" s="2" t="n"/>
      <c r="H35" s="2" t="n"/>
      <c r="I35" s="2" t="n"/>
      <c r="J35" s="2" t="n"/>
      <c r="K35" s="2" t="n"/>
      <c r="L35" s="1" t="n"/>
    </row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justin</dc:creator>
  <dcterms:created xsi:type="dcterms:W3CDTF">2022-09-13T13:16:49Z</dcterms:created>
  <dcterms:modified xsi:type="dcterms:W3CDTF">2022-09-28T06:28:37Z</dcterms:modified>
  <cp:lastModifiedBy>justin</cp:lastModifiedBy>
</cp:coreProperties>
</file>