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2ef8b5084084149/fau/Graduate_ComputerENG/Performance-Evaluation-of-Deep-Learning-Networks-in-Embedded-Systems/"/>
    </mc:Choice>
  </mc:AlternateContent>
  <xr:revisionPtr revIDLastSave="288" documentId="11_F25DC773A252ABDACC1048BA41DA49F45ADE58E8" xr6:coauthVersionLast="47" xr6:coauthVersionMax="47" xr10:uidLastSave="{B3DD96AB-38A4-4871-989B-50C023592093}"/>
  <bookViews>
    <workbookView xWindow="60" yWindow="0" windowWidth="24030" windowHeight="20985" activeTab="2" xr2:uid="{00000000-000D-0000-FFFF-FFFF00000000}"/>
  </bookViews>
  <sheets>
    <sheet name="Lyr1Cng" sheetId="3" r:id="rId1"/>
    <sheet name="Lry2Cng" sheetId="1" r:id="rId2"/>
    <sheet name="Lry3Cng" sheetId="2" r:id="rId3"/>
    <sheet name="2dCnn" sheetId="4" r:id="rId4"/>
    <sheet name="Dense" sheetId="5" r:id="rId5"/>
    <sheet name="SpecialTest" sheetId="7" r:id="rId6"/>
    <sheet name="Instructions" sheetId="6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B28" i="3"/>
  <c r="C26" i="3"/>
  <c r="D26" i="3"/>
  <c r="E26" i="3"/>
  <c r="F26" i="3"/>
  <c r="G26" i="3"/>
  <c r="H26" i="3"/>
  <c r="B26" i="3"/>
  <c r="C27" i="3"/>
  <c r="D27" i="3"/>
  <c r="E27" i="3"/>
  <c r="F27" i="3"/>
  <c r="G27" i="3"/>
  <c r="H27" i="3"/>
  <c r="B27" i="3"/>
  <c r="C29" i="3"/>
  <c r="D29" i="3"/>
  <c r="E29" i="3"/>
  <c r="F29" i="3"/>
  <c r="G29" i="3"/>
  <c r="H29" i="3"/>
  <c r="B29" i="3"/>
  <c r="C30" i="3"/>
  <c r="D30" i="3"/>
  <c r="E30" i="3"/>
  <c r="F30" i="3"/>
  <c r="G30" i="3"/>
  <c r="H30" i="3"/>
  <c r="B30" i="3"/>
  <c r="C31" i="3"/>
  <c r="D31" i="3"/>
  <c r="E31" i="3"/>
  <c r="F31" i="3"/>
  <c r="G31" i="3"/>
  <c r="H31" i="3"/>
  <c r="B31" i="3"/>
  <c r="C32" i="3"/>
  <c r="D32" i="3"/>
  <c r="E32" i="3"/>
  <c r="F32" i="3"/>
  <c r="G32" i="3"/>
  <c r="H32" i="3"/>
  <c r="B32" i="3"/>
  <c r="C38" i="3"/>
  <c r="D38" i="3"/>
  <c r="E38" i="3"/>
  <c r="F38" i="3"/>
  <c r="G38" i="3"/>
  <c r="H38" i="3"/>
  <c r="B38" i="3"/>
  <c r="C39" i="3"/>
  <c r="D39" i="3"/>
  <c r="E39" i="3"/>
  <c r="F39" i="3"/>
  <c r="G39" i="3"/>
  <c r="H39" i="3"/>
  <c r="B39" i="3"/>
  <c r="C33" i="3"/>
  <c r="D33" i="3"/>
  <c r="E33" i="3"/>
  <c r="F33" i="3"/>
  <c r="G33" i="3"/>
  <c r="H33" i="3"/>
  <c r="B33" i="3"/>
  <c r="C35" i="3"/>
  <c r="D35" i="3"/>
  <c r="E35" i="3"/>
  <c r="F35" i="3"/>
  <c r="G35" i="3"/>
  <c r="H35" i="3"/>
  <c r="B35" i="3"/>
  <c r="C37" i="3"/>
  <c r="D37" i="3"/>
  <c r="E37" i="3"/>
  <c r="F37" i="3"/>
  <c r="G37" i="3"/>
  <c r="H37" i="3"/>
  <c r="B37" i="3"/>
  <c r="C36" i="3"/>
  <c r="D36" i="3"/>
  <c r="E36" i="3"/>
  <c r="F36" i="3"/>
  <c r="G36" i="3"/>
  <c r="H36" i="3"/>
  <c r="B36" i="3"/>
  <c r="C34" i="3"/>
  <c r="D34" i="3"/>
  <c r="E34" i="3"/>
  <c r="F34" i="3"/>
  <c r="G34" i="3"/>
  <c r="H34" i="3"/>
  <c r="B34" i="3"/>
  <c r="C40" i="3"/>
  <c r="D40" i="3"/>
  <c r="E40" i="3"/>
  <c r="F40" i="3"/>
  <c r="G40" i="3"/>
  <c r="H40" i="3"/>
  <c r="C41" i="3"/>
  <c r="D41" i="3"/>
  <c r="E41" i="3"/>
  <c r="F41" i="3"/>
  <c r="G41" i="3"/>
  <c r="H41" i="3"/>
  <c r="B40" i="3"/>
  <c r="B41" i="3"/>
  <c r="F44" i="3"/>
  <c r="G44" i="3"/>
  <c r="H44" i="3"/>
  <c r="F43" i="3"/>
  <c r="G43" i="3"/>
  <c r="H43" i="3"/>
  <c r="G42" i="3"/>
  <c r="H42" i="3"/>
  <c r="F42" i="3"/>
  <c r="B42" i="3" l="1"/>
  <c r="D42" i="3"/>
  <c r="E42" i="3"/>
  <c r="B43" i="3"/>
  <c r="B44" i="3" l="1"/>
  <c r="D44" i="3"/>
  <c r="C44" i="3"/>
  <c r="E44" i="3"/>
  <c r="C42" i="3"/>
  <c r="C43" i="3"/>
  <c r="D43" i="3"/>
  <c r="E43" i="3"/>
  <c r="H2" i="3" l="1"/>
  <c r="I2" i="3"/>
  <c r="L2" i="3"/>
  <c r="H3" i="3"/>
  <c r="I3" i="3"/>
  <c r="L3" i="3"/>
  <c r="H4" i="3"/>
  <c r="I4" i="3"/>
  <c r="L4" i="3"/>
  <c r="H5" i="3"/>
  <c r="I5" i="3"/>
  <c r="R5" i="3" s="1"/>
  <c r="L5" i="3"/>
  <c r="H6" i="3"/>
  <c r="I6" i="3"/>
  <c r="M6" i="3" s="1"/>
  <c r="L6" i="3"/>
  <c r="H7" i="3"/>
  <c r="I7" i="3"/>
  <c r="L7" i="3"/>
  <c r="H8" i="3"/>
  <c r="I8" i="3"/>
  <c r="L8" i="3"/>
  <c r="H9" i="3"/>
  <c r="I9" i="3"/>
  <c r="L9" i="3"/>
  <c r="H10" i="3"/>
  <c r="I10" i="3"/>
  <c r="L10" i="3"/>
  <c r="H11" i="3"/>
  <c r="I11" i="3"/>
  <c r="L11" i="3"/>
  <c r="H12" i="3"/>
  <c r="I12" i="3"/>
  <c r="L12" i="3"/>
  <c r="H13" i="3"/>
  <c r="I13" i="3"/>
  <c r="L13" i="3"/>
  <c r="H14" i="3"/>
  <c r="I14" i="3"/>
  <c r="L14" i="3"/>
  <c r="H15" i="3"/>
  <c r="I15" i="3"/>
  <c r="R15" i="3" s="1"/>
  <c r="L15" i="3"/>
  <c r="H16" i="3"/>
  <c r="I16" i="3"/>
  <c r="R16" i="3" s="1"/>
  <c r="L16" i="3"/>
  <c r="H17" i="3"/>
  <c r="I17" i="3"/>
  <c r="L17" i="3"/>
  <c r="H18" i="3"/>
  <c r="I18" i="3"/>
  <c r="M18" i="3" s="1"/>
  <c r="L18" i="3"/>
  <c r="H19" i="3"/>
  <c r="I19" i="3"/>
  <c r="L19" i="3"/>
  <c r="H20" i="3"/>
  <c r="I20" i="3"/>
  <c r="L20" i="3"/>
  <c r="M10" i="3" l="1"/>
  <c r="M14" i="3"/>
  <c r="M4" i="3"/>
  <c r="R11" i="3"/>
  <c r="R4" i="3"/>
  <c r="R12" i="3"/>
  <c r="M13" i="3"/>
  <c r="M16" i="3"/>
  <c r="M11" i="3"/>
  <c r="R6" i="3"/>
  <c r="M15" i="3"/>
  <c r="R3" i="3"/>
  <c r="M3" i="3"/>
  <c r="R19" i="3"/>
  <c r="R18" i="3"/>
  <c r="R10" i="3"/>
  <c r="R17" i="3"/>
  <c r="M17" i="3"/>
  <c r="M19" i="3"/>
  <c r="M12" i="3"/>
  <c r="M5" i="3"/>
  <c r="R9" i="3"/>
  <c r="M2" i="3"/>
  <c r="R8" i="3"/>
  <c r="M8" i="3"/>
  <c r="R14" i="3"/>
  <c r="R2" i="3"/>
  <c r="M9" i="3"/>
  <c r="R7" i="3"/>
  <c r="M7" i="3"/>
  <c r="R13" i="3"/>
  <c r="R20" i="3"/>
  <c r="M20" i="3"/>
  <c r="F20" i="3"/>
  <c r="T20" i="3" s="1"/>
  <c r="G20" i="3"/>
  <c r="J20" i="3"/>
  <c r="K20" i="3"/>
  <c r="N20" i="3" s="1"/>
  <c r="F19" i="3"/>
  <c r="T19" i="3" s="1"/>
  <c r="K19" i="3"/>
  <c r="N19" i="3" s="1"/>
  <c r="J19" i="3"/>
  <c r="G19" i="3"/>
  <c r="F18" i="3"/>
  <c r="T18" i="3" s="1"/>
  <c r="J18" i="3"/>
  <c r="K18" i="3"/>
  <c r="N18" i="3" s="1"/>
  <c r="G18" i="3"/>
  <c r="G17" i="3"/>
  <c r="J17" i="3"/>
  <c r="K17" i="3"/>
  <c r="N17" i="3" s="1"/>
  <c r="F17" i="3"/>
  <c r="T17" i="3" s="1"/>
  <c r="F16" i="3"/>
  <c r="T16" i="3" s="1"/>
  <c r="K16" i="3"/>
  <c r="N16" i="3" s="1"/>
  <c r="J16" i="3"/>
  <c r="G16" i="3"/>
  <c r="F13" i="3"/>
  <c r="T13" i="3" s="1"/>
  <c r="G13" i="3"/>
  <c r="K13" i="3"/>
  <c r="N13" i="3" s="1"/>
  <c r="J13" i="3"/>
  <c r="G10" i="3"/>
  <c r="J10" i="3"/>
  <c r="K10" i="3"/>
  <c r="N10" i="3" s="1"/>
  <c r="F10" i="3"/>
  <c r="T10" i="3" s="1"/>
  <c r="F12" i="3"/>
  <c r="T12" i="3" s="1"/>
  <c r="G12" i="3"/>
  <c r="J12" i="3"/>
  <c r="K12" i="3"/>
  <c r="N12" i="3" s="1"/>
  <c r="F11" i="3"/>
  <c r="T11" i="3" s="1"/>
  <c r="G11" i="3"/>
  <c r="J11" i="3"/>
  <c r="K11" i="3"/>
  <c r="N11" i="3" s="1"/>
  <c r="G9" i="3"/>
  <c r="F9" i="3"/>
  <c r="T9" i="3" s="1"/>
  <c r="K9" i="3"/>
  <c r="N9" i="3" s="1"/>
  <c r="J9" i="3"/>
  <c r="F15" i="3"/>
  <c r="T15" i="3" s="1"/>
  <c r="G15" i="3"/>
  <c r="J15" i="3"/>
  <c r="K15" i="3"/>
  <c r="N15" i="3" s="1"/>
  <c r="F14" i="3"/>
  <c r="T14" i="3" s="1"/>
  <c r="G14" i="3"/>
  <c r="J14" i="3"/>
  <c r="K14" i="3"/>
  <c r="N14" i="3" s="1"/>
  <c r="F8" i="3"/>
  <c r="T8" i="3" s="1"/>
  <c r="G8" i="3"/>
  <c r="K8" i="3"/>
  <c r="N8" i="3" s="1"/>
  <c r="J8" i="3"/>
  <c r="F7" i="3"/>
  <c r="T7" i="3" s="1"/>
  <c r="G7" i="3"/>
  <c r="J7" i="3"/>
  <c r="K7" i="3"/>
  <c r="N7" i="3" s="1"/>
  <c r="F6" i="3"/>
  <c r="T6" i="3" s="1"/>
  <c r="G6" i="3"/>
  <c r="J6" i="3"/>
  <c r="K6" i="3"/>
  <c r="N6" i="3" s="1"/>
  <c r="F5" i="3"/>
  <c r="T5" i="3" s="1"/>
  <c r="G5" i="3"/>
  <c r="J5" i="3"/>
  <c r="K5" i="3"/>
  <c r="N5" i="3" s="1"/>
  <c r="F3" i="3"/>
  <c r="T3" i="3" s="1"/>
  <c r="J3" i="3"/>
  <c r="G3" i="3"/>
  <c r="K3" i="3"/>
  <c r="N3" i="3" s="1"/>
  <c r="G2" i="3"/>
  <c r="O12" i="3" l="1"/>
  <c r="Q12" i="3" s="1"/>
  <c r="P12" i="3"/>
  <c r="U12" i="3"/>
  <c r="S12" i="3"/>
  <c r="P5" i="3"/>
  <c r="O5" i="3"/>
  <c r="Q5" i="3" s="1"/>
  <c r="S5" i="3"/>
  <c r="U5" i="3"/>
  <c r="P10" i="3"/>
  <c r="O10" i="3"/>
  <c r="Q10" i="3" s="1"/>
  <c r="U10" i="3"/>
  <c r="S10" i="3"/>
  <c r="U13" i="3"/>
  <c r="S13" i="3"/>
  <c r="S7" i="3"/>
  <c r="U7" i="3"/>
  <c r="O13" i="3"/>
  <c r="Q13" i="3" s="1"/>
  <c r="P13" i="3"/>
  <c r="O6" i="3"/>
  <c r="Q6" i="3" s="1"/>
  <c r="P6" i="3"/>
  <c r="U16" i="3"/>
  <c r="S16" i="3"/>
  <c r="P16" i="3"/>
  <c r="O16" i="3"/>
  <c r="Q16" i="3" s="1"/>
  <c r="S8" i="3"/>
  <c r="U8" i="3"/>
  <c r="O17" i="3"/>
  <c r="Q17" i="3" s="1"/>
  <c r="P17" i="3"/>
  <c r="S6" i="3"/>
  <c r="U6" i="3"/>
  <c r="S17" i="3"/>
  <c r="U17" i="3"/>
  <c r="S14" i="3"/>
  <c r="U14" i="3"/>
  <c r="O8" i="3"/>
  <c r="Q8" i="3" s="1"/>
  <c r="P8" i="3"/>
  <c r="O18" i="3"/>
  <c r="Q18" i="3" s="1"/>
  <c r="P18" i="3"/>
  <c r="S18" i="3"/>
  <c r="U18" i="3"/>
  <c r="P7" i="3"/>
  <c r="O7" i="3"/>
  <c r="Q7" i="3" s="1"/>
  <c r="U19" i="3"/>
  <c r="S19" i="3"/>
  <c r="P15" i="3"/>
  <c r="O15" i="3"/>
  <c r="Q15" i="3" s="1"/>
  <c r="U15" i="3"/>
  <c r="S15" i="3"/>
  <c r="O19" i="3"/>
  <c r="Q19" i="3" s="1"/>
  <c r="P19" i="3"/>
  <c r="O20" i="3"/>
  <c r="Q20" i="3" s="1"/>
  <c r="P20" i="3"/>
  <c r="O11" i="3"/>
  <c r="Q11" i="3" s="1"/>
  <c r="P11" i="3"/>
  <c r="S20" i="3"/>
  <c r="U20" i="3"/>
  <c r="U9" i="3"/>
  <c r="S9" i="3"/>
  <c r="O3" i="3"/>
  <c r="Q3" i="3" s="1"/>
  <c r="P3" i="3"/>
  <c r="S11" i="3"/>
  <c r="U11" i="3"/>
  <c r="U3" i="3"/>
  <c r="S3" i="3"/>
  <c r="O14" i="3"/>
  <c r="Q14" i="3" s="1"/>
  <c r="P14" i="3"/>
  <c r="P9" i="3"/>
  <c r="O9" i="3"/>
  <c r="Q9" i="3" s="1"/>
  <c r="J2" i="3"/>
  <c r="U2" i="3" l="1"/>
  <c r="K2" i="3"/>
  <c r="N2" i="3" s="1"/>
  <c r="F2" i="3"/>
  <c r="T2" i="3" s="1"/>
  <c r="F4" i="3"/>
  <c r="T4" i="3" s="1"/>
  <c r="O2" i="3" l="1"/>
  <c r="Q2" i="3" s="1"/>
  <c r="P2" i="3"/>
  <c r="S2" i="3"/>
  <c r="K4" i="3"/>
  <c r="N4" i="3" s="1"/>
  <c r="J4" i="3"/>
  <c r="G4" i="3"/>
  <c r="O4" i="3" l="1"/>
  <c r="Q4" i="3" s="1"/>
  <c r="P4" i="3"/>
  <c r="S4" i="3"/>
  <c r="U4" i="3"/>
  <c r="H3" i="2"/>
  <c r="I3" i="2"/>
  <c r="L3" i="2"/>
  <c r="H4" i="2"/>
  <c r="I4" i="2"/>
  <c r="L4" i="2"/>
  <c r="H5" i="2"/>
  <c r="I5" i="2"/>
  <c r="R3" i="2" s="1"/>
  <c r="L5" i="2"/>
  <c r="M5" i="2"/>
  <c r="R5" i="2"/>
  <c r="H6" i="2"/>
  <c r="I6" i="2"/>
  <c r="L6" i="2"/>
  <c r="M6" i="2"/>
  <c r="R6" i="2"/>
  <c r="H7" i="2"/>
  <c r="I7" i="2"/>
  <c r="L7" i="2"/>
  <c r="M7" i="2"/>
  <c r="R7" i="2"/>
  <c r="H8" i="2"/>
  <c r="I8" i="2"/>
  <c r="M8" i="2" s="1"/>
  <c r="L8" i="2"/>
  <c r="H9" i="2"/>
  <c r="I9" i="2"/>
  <c r="L9" i="2"/>
  <c r="H10" i="2"/>
  <c r="I10" i="2"/>
  <c r="L10" i="2"/>
  <c r="H11" i="2"/>
  <c r="I11" i="2"/>
  <c r="L11" i="2"/>
  <c r="R11" i="2"/>
  <c r="H12" i="2"/>
  <c r="I12" i="2"/>
  <c r="L12" i="2"/>
  <c r="M12" i="2"/>
  <c r="R12" i="2"/>
  <c r="H13" i="2"/>
  <c r="I13" i="2"/>
  <c r="M13" i="2" s="1"/>
  <c r="L13" i="2"/>
  <c r="H14" i="2"/>
  <c r="I14" i="2"/>
  <c r="L14" i="2"/>
  <c r="M14" i="2"/>
  <c r="R14" i="2"/>
  <c r="M15" i="2"/>
  <c r="N15" i="2"/>
  <c r="O15" i="2" s="1"/>
  <c r="Q15" i="2" s="1"/>
  <c r="R15" i="2"/>
  <c r="U15" i="2"/>
  <c r="M16" i="2"/>
  <c r="N16" i="2"/>
  <c r="O16" i="2" s="1"/>
  <c r="Q16" i="2" s="1"/>
  <c r="P16" i="2"/>
  <c r="R16" i="2"/>
  <c r="S16" i="2"/>
  <c r="T16" i="2"/>
  <c r="U16" i="2"/>
  <c r="M17" i="2"/>
  <c r="N17" i="2"/>
  <c r="O17" i="2" s="1"/>
  <c r="Q17" i="2" s="1"/>
  <c r="P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 s="1"/>
  <c r="Q19" i="2" s="1"/>
  <c r="R19" i="2"/>
  <c r="S19" i="2"/>
  <c r="T19" i="2"/>
  <c r="U19" i="2"/>
  <c r="H20" i="2"/>
  <c r="I20" i="2"/>
  <c r="L20" i="2"/>
  <c r="R20" i="2"/>
  <c r="H21" i="2"/>
  <c r="I21" i="2"/>
  <c r="L21" i="2"/>
  <c r="H22" i="2"/>
  <c r="I22" i="2"/>
  <c r="L22" i="2"/>
  <c r="H23" i="2"/>
  <c r="I23" i="2"/>
  <c r="M23" i="2" s="1"/>
  <c r="L23" i="2"/>
  <c r="P19" i="2" l="1"/>
  <c r="M11" i="2"/>
  <c r="M3" i="2"/>
  <c r="M22" i="2"/>
  <c r="R10" i="2"/>
  <c r="M10" i="2"/>
  <c r="M21" i="2"/>
  <c r="R22" i="2"/>
  <c r="M4" i="2"/>
  <c r="M20" i="2"/>
  <c r="R13" i="2"/>
  <c r="R4" i="2"/>
  <c r="M9" i="2"/>
  <c r="R9" i="2"/>
  <c r="R8" i="2"/>
  <c r="R23" i="2"/>
  <c r="R21" i="2"/>
  <c r="P15" i="2"/>
  <c r="J21" i="2"/>
  <c r="K21" i="2"/>
  <c r="N21" i="2" s="1"/>
  <c r="P21" i="2" s="1"/>
  <c r="G21" i="2"/>
  <c r="G20" i="2"/>
  <c r="J20" i="2"/>
  <c r="K20" i="2"/>
  <c r="N20" i="2" s="1"/>
  <c r="F20" i="2"/>
  <c r="T20" i="2" s="1"/>
  <c r="J22" i="2"/>
  <c r="K22" i="2"/>
  <c r="N22" i="2" s="1"/>
  <c r="F22" i="2"/>
  <c r="T22" i="2" s="1"/>
  <c r="G22" i="2"/>
  <c r="K14" i="2"/>
  <c r="N14" i="2" s="1"/>
  <c r="G14" i="2"/>
  <c r="F14" i="2"/>
  <c r="T14" i="2" s="1"/>
  <c r="J14" i="2"/>
  <c r="F12" i="2"/>
  <c r="T12" i="2" s="1"/>
  <c r="J12" i="2"/>
  <c r="G12" i="2"/>
  <c r="K12" i="2"/>
  <c r="N12" i="2" s="1"/>
  <c r="G13" i="2"/>
  <c r="J13" i="2"/>
  <c r="K13" i="2"/>
  <c r="N13" i="2" s="1"/>
  <c r="F13" i="2"/>
  <c r="T13" i="2" s="1"/>
  <c r="J11" i="2"/>
  <c r="F11" i="2"/>
  <c r="T11" i="2" s="1"/>
  <c r="G11" i="2"/>
  <c r="K11" i="2"/>
  <c r="N11" i="2" s="1"/>
  <c r="F10" i="2"/>
  <c r="T10" i="2" s="1"/>
  <c r="K10" i="2"/>
  <c r="N10" i="2" s="1"/>
  <c r="G10" i="2"/>
  <c r="J10" i="2"/>
  <c r="F9" i="2"/>
  <c r="T9" i="2" s="1"/>
  <c r="G9" i="2"/>
  <c r="J9" i="2"/>
  <c r="K9" i="2"/>
  <c r="N9" i="2" s="1"/>
  <c r="F8" i="2"/>
  <c r="T8" i="2" s="1"/>
  <c r="G8" i="2"/>
  <c r="J8" i="2"/>
  <c r="K8" i="2"/>
  <c r="N8" i="2" s="1"/>
  <c r="F7" i="2"/>
  <c r="T7" i="2" s="1"/>
  <c r="G7" i="2"/>
  <c r="J7" i="2"/>
  <c r="K7" i="2"/>
  <c r="N7" i="2" s="1"/>
  <c r="F4" i="2"/>
  <c r="T4" i="2" s="1"/>
  <c r="J4" i="2"/>
  <c r="G4" i="2"/>
  <c r="K4" i="2"/>
  <c r="N4" i="2" s="1"/>
  <c r="F3" i="2"/>
  <c r="T3" i="2" s="1"/>
  <c r="J3" i="2"/>
  <c r="G3" i="2"/>
  <c r="K3" i="2"/>
  <c r="N3" i="2" s="1"/>
  <c r="F6" i="2"/>
  <c r="T6" i="2" s="1"/>
  <c r="G6" i="2"/>
  <c r="J6" i="2"/>
  <c r="K6" i="2"/>
  <c r="N6" i="2" s="1"/>
  <c r="F5" i="2"/>
  <c r="T5" i="2" s="1"/>
  <c r="K5" i="2"/>
  <c r="N5" i="2" s="1"/>
  <c r="G5" i="2"/>
  <c r="J5" i="2"/>
  <c r="F23" i="2"/>
  <c r="T23" i="2" s="1"/>
  <c r="J23" i="2"/>
  <c r="G23" i="2"/>
  <c r="K23" i="2"/>
  <c r="N23" i="2" s="1"/>
  <c r="P23" i="2" s="1"/>
  <c r="F21" i="2" l="1"/>
  <c r="T21" i="2" s="1"/>
  <c r="O3" i="2"/>
  <c r="Q3" i="2" s="1"/>
  <c r="P3" i="2"/>
  <c r="S12" i="2"/>
  <c r="U12" i="2"/>
  <c r="S14" i="2"/>
  <c r="U14" i="2"/>
  <c r="P8" i="2"/>
  <c r="O8" i="2"/>
  <c r="Q8" i="2" s="1"/>
  <c r="O14" i="2"/>
  <c r="Q14" i="2" s="1"/>
  <c r="P14" i="2"/>
  <c r="S4" i="2"/>
  <c r="U4" i="2"/>
  <c r="O22" i="2"/>
  <c r="Q22" i="2" s="1"/>
  <c r="P22" i="2"/>
  <c r="O13" i="2"/>
  <c r="Q13" i="2" s="1"/>
  <c r="P13" i="2"/>
  <c r="O9" i="2"/>
  <c r="Q9" i="2" s="1"/>
  <c r="P9" i="2"/>
  <c r="S22" i="2"/>
  <c r="U22" i="2"/>
  <c r="S7" i="2"/>
  <c r="U7" i="2"/>
  <c r="O20" i="2"/>
  <c r="Q20" i="2" s="1"/>
  <c r="P20" i="2"/>
  <c r="O7" i="2"/>
  <c r="Q7" i="2" s="1"/>
  <c r="P7" i="2"/>
  <c r="S9" i="2"/>
  <c r="U9" i="2"/>
  <c r="S3" i="2"/>
  <c r="U3" i="2"/>
  <c r="O4" i="2"/>
  <c r="Q4" i="2" s="1"/>
  <c r="P4" i="2"/>
  <c r="S8" i="2"/>
  <c r="U8" i="2"/>
  <c r="S20" i="2"/>
  <c r="U20" i="2"/>
  <c r="U23" i="2"/>
  <c r="S23" i="2"/>
  <c r="O12" i="2"/>
  <c r="Q12" i="2" s="1"/>
  <c r="P12" i="2"/>
  <c r="S10" i="2"/>
  <c r="U10" i="2"/>
  <c r="U21" i="2"/>
  <c r="S21" i="2"/>
  <c r="O11" i="2"/>
  <c r="Q11" i="2" s="1"/>
  <c r="P11" i="2"/>
  <c r="O21" i="2"/>
  <c r="Q21" i="2" s="1"/>
  <c r="O6" i="2"/>
  <c r="Q6" i="2" s="1"/>
  <c r="P6" i="2"/>
  <c r="S13" i="2"/>
  <c r="U13" i="2"/>
  <c r="P10" i="2"/>
  <c r="O10" i="2"/>
  <c r="Q10" i="2" s="1"/>
  <c r="S5" i="2"/>
  <c r="U5" i="2"/>
  <c r="O5" i="2"/>
  <c r="Q5" i="2" s="1"/>
  <c r="P5" i="2"/>
  <c r="O23" i="2"/>
  <c r="Q23" i="2" s="1"/>
  <c r="S11" i="2"/>
  <c r="U11" i="2"/>
  <c r="S6" i="2"/>
  <c r="U6" i="2"/>
  <c r="S15" i="2" l="1"/>
  <c r="T15" i="2"/>
</calcChain>
</file>

<file path=xl/sharedStrings.xml><?xml version="1.0" encoding="utf-8"?>
<sst xmlns="http://schemas.openxmlformats.org/spreadsheetml/2006/main" count="345" uniqueCount="153">
  <si>
    <t>Flatten at end so that no errors encourtered in mnist dataset</t>
  </si>
  <si>
    <t>How I build</t>
  </si>
  <si>
    <t>red is rerun</t>
  </si>
  <si>
    <t>2DDepthwisekernalsize=2, Stride(2,2)</t>
  </si>
  <si>
    <t>flatten</t>
  </si>
  <si>
    <t>f_d16r_r_2cdepthr_f_d64r_d10s</t>
  </si>
  <si>
    <t>Dropout</t>
  </si>
  <si>
    <t>f_d16r_drop05_d64r_d10s</t>
  </si>
  <si>
    <t>Dense(256)</t>
  </si>
  <si>
    <t>f_d16r_d256r_d64r_d10s</t>
  </si>
  <si>
    <t>Dense(64)</t>
  </si>
  <si>
    <t>f_d16r_d64r_d64r_d10s</t>
  </si>
  <si>
    <t>softplus</t>
  </si>
  <si>
    <t>dense(16)PReLu</t>
  </si>
  <si>
    <t>dense(16)ThresholdReLu</t>
  </si>
  <si>
    <t>dense(16)ELU</t>
  </si>
  <si>
    <t>dense(16)Leaky ReLu</t>
  </si>
  <si>
    <t>f_d16r_d16lr_d64r_d10s</t>
  </si>
  <si>
    <t>Normalization</t>
  </si>
  <si>
    <t>f_d16r_norm_d64r_d10s</t>
  </si>
  <si>
    <t>max pooling(stride1)</t>
  </si>
  <si>
    <t>f_d16r_r_2mp1_f_d64r_d10s</t>
  </si>
  <si>
    <t>max pooling(stride4)</t>
  </si>
  <si>
    <t>f_d16r_r_2mp4_f_d64r_d10s</t>
  </si>
  <si>
    <t>2CNN(16)(2x2)</t>
  </si>
  <si>
    <t>f_d16r_r_2cnn16_f_d64r_d10s</t>
  </si>
  <si>
    <t>2CNN(64)(2x2)</t>
  </si>
  <si>
    <t>f_d16r_r_2cnn_f_d64r_d10s</t>
  </si>
  <si>
    <t>avg pooling(stride1)</t>
  </si>
  <si>
    <t>f_d16r_r_2p1_f_d64r_d10s</t>
  </si>
  <si>
    <t>avg pooling(stride2)</t>
  </si>
  <si>
    <t>f_d16r_r_2p2_f_d64r_d10s</t>
  </si>
  <si>
    <t>avgpooling(stride4)</t>
  </si>
  <si>
    <t>f_d16r_r_2p4_f_d64r_d10s</t>
  </si>
  <si>
    <t>f_d16r_f_d64r_d10s</t>
  </si>
  <si>
    <t>Empty</t>
  </si>
  <si>
    <t>f_d16r_d64r_d10s</t>
  </si>
  <si>
    <t>dense(16)softmax</t>
  </si>
  <si>
    <t>f_d16r_d16s_d64r_d10s</t>
  </si>
  <si>
    <t>dense(16)relu</t>
  </si>
  <si>
    <t>f_d16r_d16r_d64r_d10s</t>
  </si>
  <si>
    <t>End</t>
  </si>
  <si>
    <t>Param/Inf</t>
  </si>
  <si>
    <t>Inf/Flash</t>
  </si>
  <si>
    <t>Param/Flash</t>
  </si>
  <si>
    <t>Cost</t>
  </si>
  <si>
    <t>2L_Cost</t>
  </si>
  <si>
    <t>1L_Cost</t>
  </si>
  <si>
    <t>Rest</t>
  </si>
  <si>
    <t>Projected Time</t>
  </si>
  <si>
    <t>L_Inf</t>
  </si>
  <si>
    <t>L_Flops</t>
  </si>
  <si>
    <t>Flops</t>
  </si>
  <si>
    <t>Parameters</t>
  </si>
  <si>
    <t>inference(us)</t>
  </si>
  <si>
    <t>tf_McuAccuracy</t>
  </si>
  <si>
    <t>tf_TrainingAccuracy</t>
  </si>
  <si>
    <t>tf_modelSize</t>
  </si>
  <si>
    <t>Layer 4</t>
  </si>
  <si>
    <t>Layers 3</t>
  </si>
  <si>
    <t>Layers 2</t>
  </si>
  <si>
    <t>Layer 1</t>
  </si>
  <si>
    <t>Test Name</t>
  </si>
  <si>
    <t>Hidden Layer (1) at 64 with Hidden Layer (2) Changing</t>
  </si>
  <si>
    <t>2cdepthr_f_d64r_d10s</t>
  </si>
  <si>
    <t>d05_f_d64r_d10s</t>
  </si>
  <si>
    <t>f_d256_f_d64r_d10s</t>
  </si>
  <si>
    <t>f_d64_f_d64r_d10s</t>
  </si>
  <si>
    <t>norm_f_d64r_d10s</t>
  </si>
  <si>
    <t>2mp1_f_d64r_d10s</t>
  </si>
  <si>
    <t>2mp4_f_d64r_d10s</t>
  </si>
  <si>
    <t>2CNN(1)(4x4)</t>
  </si>
  <si>
    <t>2cnn1_44_f_d64r_d10s</t>
  </si>
  <si>
    <t>2CNN(1)(2x2)</t>
  </si>
  <si>
    <t>2cnn1_f_d64r_d10s</t>
  </si>
  <si>
    <t>2CNN(2)(2x2)</t>
  </si>
  <si>
    <t>2cnn2_f_d64r_d10s</t>
  </si>
  <si>
    <t>2CNN(3)(2x2)</t>
  </si>
  <si>
    <t>2cnn3_f_d64r_d10s</t>
  </si>
  <si>
    <t>2CNN(4)(2x2)</t>
  </si>
  <si>
    <t>2cnn4_f_d64r_d10s</t>
  </si>
  <si>
    <t>2p1_f_d64r_d10s</t>
  </si>
  <si>
    <t>2p2_f_d64r_d10s</t>
  </si>
  <si>
    <t>2p4_f_d64r_d10s</t>
  </si>
  <si>
    <t>f_f_d64r_d10s</t>
  </si>
  <si>
    <t>f_d64r_d10s</t>
  </si>
  <si>
    <t>f_d16s_f_d64r_d10s</t>
  </si>
  <si>
    <t>2c16_mp_2c64_mp_2c64_f_d10</t>
  </si>
  <si>
    <t>2c32_mp_2c64_mp_2c64_f_d10</t>
  </si>
  <si>
    <t>2c64_mp_2c64_mp_2c64_f_d10</t>
  </si>
  <si>
    <t>2c128_mp_2c64_mp_2c64_f_d10</t>
  </si>
  <si>
    <t>f_d64r_d16r_d10s</t>
  </si>
  <si>
    <t>f_d64r_d32r_d10s</t>
  </si>
  <si>
    <t>f_d64r_d64r_d10s</t>
  </si>
  <si>
    <t>f_d64r_d128r_d10s</t>
  </si>
  <si>
    <t>f_d64r_d256r_d10s</t>
  </si>
  <si>
    <t>f_d64r_d384r_d10s</t>
  </si>
  <si>
    <t>Layer 2</t>
  </si>
  <si>
    <t>Layer 3</t>
  </si>
  <si>
    <t xml:space="preserve">Layer 4 </t>
  </si>
  <si>
    <t>Layer 5</t>
  </si>
  <si>
    <t>f_d256r_d10s</t>
  </si>
  <si>
    <t>f_d256r_d16r_d10s</t>
  </si>
  <si>
    <t>f_d256r_d32r_d10s</t>
  </si>
  <si>
    <t>f_d256r_d64r_d10s</t>
  </si>
  <si>
    <t>f_d256r_d128r_d10s</t>
  </si>
  <si>
    <t>f_d256r_d256r_d10s</t>
  </si>
  <si>
    <t>f_d256r_d384r_d10s</t>
  </si>
  <si>
    <t>f_d10s</t>
  </si>
  <si>
    <t>f_d16r_d10s</t>
  </si>
  <si>
    <t>f_d20r_d10s</t>
  </si>
  <si>
    <t>f_d32r_d10s</t>
  </si>
  <si>
    <t>f_d128r_d10s</t>
  </si>
  <si>
    <t>f_d384r_d10s</t>
  </si>
  <si>
    <t>f_d32r_d64r_d10s</t>
  </si>
  <si>
    <t>f_d128r_d64r_d10s</t>
  </si>
  <si>
    <t>f_d384r_d64r_d10s</t>
  </si>
  <si>
    <t>Dense(64)Relu</t>
  </si>
  <si>
    <t>Dense(256)Relu</t>
  </si>
  <si>
    <t>Dense(16)Relu</t>
  </si>
  <si>
    <t>Dense(20)Relu</t>
  </si>
  <si>
    <t>Dense(32)Relu</t>
  </si>
  <si>
    <t>Dense(128)Relu</t>
  </si>
  <si>
    <t>Dense(384)Relu</t>
  </si>
  <si>
    <t>None</t>
  </si>
  <si>
    <t>2DCNN(16)</t>
  </si>
  <si>
    <t>2DCNN(32)</t>
  </si>
  <si>
    <t>2DCNN(64)</t>
  </si>
  <si>
    <t>2DCNN(128)</t>
  </si>
  <si>
    <t>Max Pooling</t>
  </si>
  <si>
    <t>MP</t>
  </si>
  <si>
    <t>Layer 6</t>
  </si>
  <si>
    <t>Flatten</t>
  </si>
  <si>
    <t>Dense</t>
  </si>
  <si>
    <t>Layer 7</t>
  </si>
  <si>
    <t>Notes</t>
  </si>
  <si>
    <t>Sometimes a flatten is required to process data</t>
  </si>
  <si>
    <t>Test Layer 1</t>
  </si>
  <si>
    <t>Model</t>
  </si>
  <si>
    <t>All 0</t>
  </si>
  <si>
    <t>All 1</t>
  </si>
  <si>
    <t>50/50</t>
  </si>
  <si>
    <t>Difference</t>
  </si>
  <si>
    <t>Layer 1 Parm</t>
  </si>
  <si>
    <t>Layer 2 Parm</t>
  </si>
  <si>
    <t>Layer 3 Parm</t>
  </si>
  <si>
    <t>Layer 4 Parm</t>
  </si>
  <si>
    <t>Layer 5 Parm</t>
  </si>
  <si>
    <t>Layer 6 Parm</t>
  </si>
  <si>
    <t>Layer 7 Parm</t>
  </si>
  <si>
    <t>*Use F4 when pasting to avoid stip abosolute reference</t>
  </si>
  <si>
    <t>Red = Tensorflow Lite couldn't create</t>
  </si>
  <si>
    <t>TFLite couldn't do Leaky ReLU, ELU, THresholdReLu,PReLu,Softplus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</si>
</sst>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8"/>
      <color rgb="FF7030A0"/>
      <name val="Calibri Light"/>
      <family val="2"/>
      <scheme val="maj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C000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" fontId="2" fillId="2" borderId="1" xfId="2" applyNumberFormat="1"/>
    <xf numFmtId="1" fontId="0" fillId="0" borderId="0" xfId="0" applyNumberFormat="1" applyAlignment="1">
      <alignment horizontal="center" vertical="center"/>
    </xf>
    <xf numFmtId="0" fontId="5" fillId="0" borderId="0" xfId="0" applyFont="1"/>
    <xf numFmtId="0" fontId="0" fillId="3" borderId="0" xfId="0" applyFill="1"/>
    <xf numFmtId="0" fontId="2" fillId="2" borderId="1" xfId="2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1" fontId="4" fillId="0" borderId="0" xfId="0" applyNumberFormat="1" applyFont="1" applyAlignment="1">
      <alignment horizontal="center" vertical="center"/>
    </xf>
    <xf numFmtId="0" fontId="4" fillId="0" borderId="0" xfId="0" applyFont="1"/>
    <xf numFmtId="0" fontId="2" fillId="2" borderId="1" xfId="2"/>
    <xf numFmtId="0" fontId="0" fillId="0" borderId="0" xfId="0" applyAlignment="1">
      <alignment horizontal="left" vertical="center"/>
    </xf>
    <xf numFmtId="0" fontId="6" fillId="4" borderId="0" xfId="1" applyFont="1" applyFill="1" applyBorder="1" applyAlignment="1"/>
    <xf numFmtId="0" fontId="6" fillId="0" borderId="0" xfId="1" applyFont="1" applyBorder="1" applyAlignment="1"/>
    <xf numFmtId="0" fontId="6" fillId="0" borderId="2" xfId="1" applyFont="1" applyBorder="1" applyAlignment="1"/>
    <xf numFmtId="0" fontId="6" fillId="0" borderId="3" xfId="1" applyFont="1" applyBorder="1" applyAlignment="1"/>
    <xf numFmtId="0" fontId="6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3" xfId="1" applyFont="1" applyBorder="1" applyAlignment="1"/>
    <xf numFmtId="0" fontId="7" fillId="0" borderId="4" xfId="1" applyFont="1" applyBorder="1" applyAlignment="1"/>
    <xf numFmtId="0" fontId="3" fillId="5" borderId="5" xfId="0" applyFont="1" applyFill="1" applyBorder="1"/>
    <xf numFmtId="0" fontId="3" fillId="5" borderId="6" xfId="0" applyFont="1" applyFill="1" applyBorder="1"/>
    <xf numFmtId="0" fontId="0" fillId="0" borderId="5" xfId="0" applyFont="1" applyBorder="1"/>
    <xf numFmtId="0" fontId="0" fillId="0" borderId="7" xfId="0" applyFont="1" applyBorder="1"/>
    <xf numFmtId="0" fontId="3" fillId="5" borderId="8" xfId="0" applyFont="1" applyFill="1" applyBorder="1"/>
    <xf numFmtId="165" fontId="2" fillId="2" borderId="1" xfId="2" applyNumberFormat="1"/>
    <xf numFmtId="0" fontId="8" fillId="0" borderId="0" xfId="0" applyFont="1"/>
    <xf numFmtId="164" fontId="0" fillId="0" borderId="9" xfId="0" applyNumberFormat="1" applyBorder="1"/>
    <xf numFmtId="0" fontId="9" fillId="0" borderId="0" xfId="0" applyFont="1"/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10" fillId="0" borderId="5" xfId="0" applyFont="1" applyBorder="1" applyAlignment="1">
      <alignment vertical="center"/>
    </xf>
    <xf numFmtId="0" fontId="4" fillId="0" borderId="5" xfId="0" applyFont="1" applyBorder="1"/>
  </cellXfs>
  <cellStyles count="3">
    <cellStyle name="Calculation" xfId="2" builtinId="22"/>
    <cellStyle name="Normal" xfId="0" builtinId="0"/>
    <cellStyle name="Title" xfId="1" builtinId="15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outline="0">
        <left style="thin">
          <color rgb="FF7F7F7F"/>
        </left>
      </border>
    </dxf>
    <dxf>
      <numFmt numFmtId="165" formatCode="0.0%"/>
      <border outline="0">
        <left style="thin">
          <color rgb="FF7F7F7F"/>
        </left>
      </border>
    </dxf>
    <dxf>
      <numFmt numFmtId="165" formatCode="0.0%"/>
      <border outline="0">
        <right style="thin">
          <color rgb="FF7F7F7F"/>
        </right>
      </border>
    </dxf>
    <dxf>
      <numFmt numFmtId="1" formatCode="0"/>
      <border outline="0">
        <right style="thin">
          <color rgb="FF7F7F7F"/>
        </right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4" formatCode="0.00%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4" formatCode="0.00%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vs Inference</a:t>
            </a:r>
            <a:r>
              <a:rPr lang="en-US" baseline="0"/>
              <a:t> Accuracy (MCU)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[2]Summary!$E$2</c:f>
              <c:strCache>
                <c:ptCount val="1"/>
                <c:pt idx="0">
                  <c:v>tf_McuAccuracy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[2]Summary!$E$3:$E$23</c:f>
              <c:numCache>
                <c:formatCode>General</c:formatCode>
                <c:ptCount val="21"/>
                <c:pt idx="0">
                  <c:v>0.94</c:v>
                </c:pt>
                <c:pt idx="1">
                  <c:v>0.93</c:v>
                </c:pt>
                <c:pt idx="2">
                  <c:v>0.92</c:v>
                </c:pt>
                <c:pt idx="3">
                  <c:v>0.94</c:v>
                </c:pt>
                <c:pt idx="4">
                  <c:v>0.96</c:v>
                </c:pt>
                <c:pt idx="5">
                  <c:v>0.98</c:v>
                </c:pt>
                <c:pt idx="6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8-4F3A-AA62-EED687879C2B}"/>
            </c:ext>
          </c:extLst>
        </c:ser>
        <c:ser>
          <c:idx val="2"/>
          <c:order val="1"/>
          <c:tx>
            <c:strRef>
              <c:f>[2]Summary!$D$2</c:f>
              <c:strCache>
                <c:ptCount val="1"/>
                <c:pt idx="0">
                  <c:v>tf_TrainingAccuracy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[2]Summary!$D$3:$D$23</c:f>
              <c:numCache>
                <c:formatCode>General</c:formatCode>
                <c:ptCount val="21"/>
                <c:pt idx="0">
                  <c:v>0.97470000000000001</c:v>
                </c:pt>
                <c:pt idx="1">
                  <c:v>0.97350000000000003</c:v>
                </c:pt>
                <c:pt idx="2">
                  <c:v>0.97289999999999999</c:v>
                </c:pt>
                <c:pt idx="3">
                  <c:v>0.97860000000000003</c:v>
                </c:pt>
                <c:pt idx="4">
                  <c:v>0.97540000000000004</c:v>
                </c:pt>
                <c:pt idx="5">
                  <c:v>0.97640000000000005</c:v>
                </c:pt>
                <c:pt idx="6">
                  <c:v>0.97619999999999996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8-4F3A-AA62-EED68787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increase</a:t>
            </a:r>
            <a:r>
              <a:rPr lang="en-US" baseline="0"/>
              <a:t> Layer unit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[2]Summary!$H$3:$H$23</c:f>
              <c:numCache>
                <c:formatCode>General</c:formatCode>
                <c:ptCount val="21"/>
                <c:pt idx="0">
                  <c:v>0</c:v>
                </c:pt>
                <c:pt idx="1">
                  <c:v>2.2362499999999841</c:v>
                </c:pt>
                <c:pt idx="2">
                  <c:v>3.9215624999999932</c:v>
                </c:pt>
                <c:pt idx="3">
                  <c:v>4.5201562499999923</c:v>
                </c:pt>
                <c:pt idx="4">
                  <c:v>4.7154687499999959</c:v>
                </c:pt>
                <c:pt idx="5">
                  <c:v>4.8547656250000006</c:v>
                </c:pt>
                <c:pt idx="6">
                  <c:v>4.8938541666666673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8-4994-8EFE-DC6871F84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[2]Summary!$G$2</c:f>
              <c:strCache>
                <c:ptCount val="1"/>
                <c:pt idx="0">
                  <c:v>Parameters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[2]Summary!$G$3:$G$23</c:f>
              <c:numCache>
                <c:formatCode>General</c:formatCode>
                <c:ptCount val="21"/>
                <c:pt idx="0">
                  <c:v>50890</c:v>
                </c:pt>
                <c:pt idx="1">
                  <c:v>51450</c:v>
                </c:pt>
                <c:pt idx="2">
                  <c:v>52650</c:v>
                </c:pt>
                <c:pt idx="3">
                  <c:v>55050</c:v>
                </c:pt>
                <c:pt idx="4">
                  <c:v>59850</c:v>
                </c:pt>
                <c:pt idx="5">
                  <c:v>69450</c:v>
                </c:pt>
                <c:pt idx="6">
                  <c:v>79050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6-4CED-A0C7-43A07E29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scatterChart>
        <c:scatterStyle val="smoothMarker"/>
        <c:varyColors val="0"/>
        <c:ser>
          <c:idx val="1"/>
          <c:order val="1"/>
          <c:tx>
            <c:strRef>
              <c:f>[2]Summary!$C$2</c:f>
              <c:strCache>
                <c:ptCount val="1"/>
                <c:pt idx="0">
                  <c:v>tf_modelSize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96806649168859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[2]Summary!$C$3:$C$23</c:f>
              <c:numCache>
                <c:formatCode>General</c:formatCode>
                <c:ptCount val="21"/>
                <c:pt idx="0">
                  <c:v>205600</c:v>
                </c:pt>
                <c:pt idx="1">
                  <c:v>208268</c:v>
                </c:pt>
                <c:pt idx="2">
                  <c:v>213068</c:v>
                </c:pt>
                <c:pt idx="3">
                  <c:v>222668</c:v>
                </c:pt>
                <c:pt idx="4">
                  <c:v>241868</c:v>
                </c:pt>
                <c:pt idx="5">
                  <c:v>280268</c:v>
                </c:pt>
                <c:pt idx="6">
                  <c:v>318648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6-4CED-A0C7-43A07E29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42671"/>
        <c:axId val="2086894655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valAx>
        <c:axId val="2086894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42671"/>
        <c:crosses val="max"/>
        <c:crossBetween val="midCat"/>
      </c:valAx>
      <c:valAx>
        <c:axId val="169674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89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361111111111111"/>
          <c:w val="0.79962729658792653"/>
          <c:h val="0.64081802274715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[2]Summary!$F$3:$F$23</c:f>
              <c:numCache>
                <c:formatCode>General</c:formatCode>
                <c:ptCount val="21"/>
                <c:pt idx="0">
                  <c:v>3812.86</c:v>
                </c:pt>
                <c:pt idx="1">
                  <c:v>3848.64</c:v>
                </c:pt>
                <c:pt idx="2">
                  <c:v>3938.35</c:v>
                </c:pt>
                <c:pt idx="3">
                  <c:v>4102.1499999999996</c:v>
                </c:pt>
                <c:pt idx="4">
                  <c:v>4416.4399999999996</c:v>
                </c:pt>
                <c:pt idx="5">
                  <c:v>5055.68</c:v>
                </c:pt>
                <c:pt idx="6">
                  <c:v>5692.1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E-4292-A11D-A30C54137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 vs Inference</a:t>
            </a:r>
            <a:r>
              <a:rPr lang="en-US" baseline="0"/>
              <a:t> Accuracy (MCU)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[2]Summary!$E$2</c:f>
              <c:strCache>
                <c:ptCount val="1"/>
                <c:pt idx="0">
                  <c:v>tf_McuAccuracy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[2]Summary!$E$3:$E$23</c:f>
              <c:numCache>
                <c:formatCode>General</c:formatCode>
                <c:ptCount val="21"/>
                <c:pt idx="0">
                  <c:v>0.94</c:v>
                </c:pt>
                <c:pt idx="1">
                  <c:v>0.93</c:v>
                </c:pt>
                <c:pt idx="2">
                  <c:v>0.92</c:v>
                </c:pt>
                <c:pt idx="3">
                  <c:v>0.94</c:v>
                </c:pt>
                <c:pt idx="4">
                  <c:v>0.96</c:v>
                </c:pt>
                <c:pt idx="5">
                  <c:v>0.98</c:v>
                </c:pt>
                <c:pt idx="6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F-483E-9682-2CBBDD79285A}"/>
            </c:ext>
          </c:extLst>
        </c:ser>
        <c:ser>
          <c:idx val="2"/>
          <c:order val="1"/>
          <c:tx>
            <c:strRef>
              <c:f>[2]Summary!$D$2</c:f>
              <c:strCache>
                <c:ptCount val="1"/>
                <c:pt idx="0">
                  <c:v>tf_TrainingAccuracy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[2]Summary!$D$3:$D$23</c:f>
              <c:numCache>
                <c:formatCode>General</c:formatCode>
                <c:ptCount val="21"/>
                <c:pt idx="0">
                  <c:v>0.97470000000000001</c:v>
                </c:pt>
                <c:pt idx="1">
                  <c:v>0.97350000000000003</c:v>
                </c:pt>
                <c:pt idx="2">
                  <c:v>0.97289999999999999</c:v>
                </c:pt>
                <c:pt idx="3">
                  <c:v>0.97860000000000003</c:v>
                </c:pt>
                <c:pt idx="4">
                  <c:v>0.97540000000000004</c:v>
                </c:pt>
                <c:pt idx="5">
                  <c:v>0.97640000000000005</c:v>
                </c:pt>
                <c:pt idx="6">
                  <c:v>0.97619999999999996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3F-483E-9682-2CBBDD79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increase</a:t>
            </a:r>
            <a:r>
              <a:rPr lang="en-US" baseline="0"/>
              <a:t> Layer unit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[2]Summary!$H$3:$H$23</c:f>
              <c:numCache>
                <c:formatCode>General</c:formatCode>
                <c:ptCount val="21"/>
                <c:pt idx="0">
                  <c:v>0</c:v>
                </c:pt>
                <c:pt idx="1">
                  <c:v>2.2362499999999841</c:v>
                </c:pt>
                <c:pt idx="2">
                  <c:v>3.9215624999999932</c:v>
                </c:pt>
                <c:pt idx="3">
                  <c:v>4.5201562499999923</c:v>
                </c:pt>
                <c:pt idx="4">
                  <c:v>4.7154687499999959</c:v>
                </c:pt>
                <c:pt idx="5">
                  <c:v>4.8547656250000006</c:v>
                </c:pt>
                <c:pt idx="6">
                  <c:v>4.8938541666666673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4-48A0-83D2-FD98494B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[2]Summary!$G$2</c:f>
              <c:strCache>
                <c:ptCount val="1"/>
                <c:pt idx="0">
                  <c:v>Parameters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[2]Summary!$G$3:$G$23</c:f>
              <c:numCache>
                <c:formatCode>General</c:formatCode>
                <c:ptCount val="21"/>
                <c:pt idx="0">
                  <c:v>50890</c:v>
                </c:pt>
                <c:pt idx="1">
                  <c:v>51450</c:v>
                </c:pt>
                <c:pt idx="2">
                  <c:v>52650</c:v>
                </c:pt>
                <c:pt idx="3">
                  <c:v>55050</c:v>
                </c:pt>
                <c:pt idx="4">
                  <c:v>59850</c:v>
                </c:pt>
                <c:pt idx="5">
                  <c:v>69450</c:v>
                </c:pt>
                <c:pt idx="6">
                  <c:v>79050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6-4D02-A316-F87730E7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scatterChart>
        <c:scatterStyle val="smoothMarker"/>
        <c:varyColors val="0"/>
        <c:ser>
          <c:idx val="1"/>
          <c:order val="1"/>
          <c:tx>
            <c:strRef>
              <c:f>[2]Summary!$C$2</c:f>
              <c:strCache>
                <c:ptCount val="1"/>
                <c:pt idx="0">
                  <c:v>tf_modelSize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96806649168859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[2]Summary!$C$3:$C$23</c:f>
              <c:numCache>
                <c:formatCode>General</c:formatCode>
                <c:ptCount val="21"/>
                <c:pt idx="0">
                  <c:v>205600</c:v>
                </c:pt>
                <c:pt idx="1">
                  <c:v>208268</c:v>
                </c:pt>
                <c:pt idx="2">
                  <c:v>213068</c:v>
                </c:pt>
                <c:pt idx="3">
                  <c:v>222668</c:v>
                </c:pt>
                <c:pt idx="4">
                  <c:v>241868</c:v>
                </c:pt>
                <c:pt idx="5">
                  <c:v>280268</c:v>
                </c:pt>
                <c:pt idx="6">
                  <c:v>318648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B6-4D02-A316-F87730E7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42671"/>
        <c:axId val="2086894655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valAx>
        <c:axId val="2086894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42671"/>
        <c:crosses val="max"/>
        <c:crossBetween val="midCat"/>
      </c:valAx>
      <c:valAx>
        <c:axId val="169674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89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Inference Time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361111111111111"/>
          <c:w val="0.79962729658792653"/>
          <c:h val="0.64081802274715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[2]Summary!$B$3:$B$23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384</c:v>
                </c:pt>
                <c:pt idx="7">
                  <c:v>16</c:v>
                </c:pt>
                <c:pt idx="8">
                  <c:v>384</c:v>
                </c:pt>
                <c:pt idx="9">
                  <c:v>16</c:v>
                </c:pt>
                <c:pt idx="10">
                  <c:v>384</c:v>
                </c:pt>
                <c:pt idx="11">
                  <c:v>16</c:v>
                </c:pt>
                <c:pt idx="12">
                  <c:v>384</c:v>
                </c:pt>
                <c:pt idx="13">
                  <c:v>16</c:v>
                </c:pt>
                <c:pt idx="14">
                  <c:v>384</c:v>
                </c:pt>
                <c:pt idx="15">
                  <c:v>16</c:v>
                </c:pt>
                <c:pt idx="16">
                  <c:v>384</c:v>
                </c:pt>
                <c:pt idx="17">
                  <c:v>16</c:v>
                </c:pt>
                <c:pt idx="18">
                  <c:v>384</c:v>
                </c:pt>
                <c:pt idx="19">
                  <c:v>16</c:v>
                </c:pt>
                <c:pt idx="20">
                  <c:v>384</c:v>
                </c:pt>
              </c:numCache>
            </c:numRef>
          </c:xVal>
          <c:yVal>
            <c:numRef>
              <c:f>[2]Summary!$F$3:$F$23</c:f>
              <c:numCache>
                <c:formatCode>General</c:formatCode>
                <c:ptCount val="21"/>
                <c:pt idx="0">
                  <c:v>3812.86</c:v>
                </c:pt>
                <c:pt idx="1">
                  <c:v>3848.64</c:v>
                </c:pt>
                <c:pt idx="2">
                  <c:v>3938.35</c:v>
                </c:pt>
                <c:pt idx="3">
                  <c:v>4102.1499999999996</c:v>
                </c:pt>
                <c:pt idx="4">
                  <c:v>4416.4399999999996</c:v>
                </c:pt>
                <c:pt idx="5">
                  <c:v>5055.68</c:v>
                </c:pt>
                <c:pt idx="6">
                  <c:v>5692.1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4-45D0-A67D-FEC082B1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13088"/>
        <c:axId val="1462720480"/>
      </c:scatterChart>
      <c:valAx>
        <c:axId val="10995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20480"/>
        <c:crosses val="autoZero"/>
        <c:crossBetween val="midCat"/>
      </c:valAx>
      <c:valAx>
        <c:axId val="1462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272DA-3150-4060-93DB-A14B9EEA6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45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A94DC-74B8-4CEA-850F-4DC63AC42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53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4A3BB-591C-4A0D-A461-A75D03A5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29</xdr:col>
      <xdr:colOff>304800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D3036-CDD5-4277-B8E6-2D7B2555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B5B55-50BC-4CEB-9535-3899123B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45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2E4D0-0D59-41AF-BC5D-FEDB211D1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53</xdr:col>
      <xdr:colOff>304800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E4F34-14C8-4650-8D76-E325941F9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304800</xdr:colOff>
      <xdr:row>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A8BB3-F2CB-41BA-9341-B41085B86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ef8b5084084149/fau/Graduate_ComputerENG/Performance-Evaluation-of-Deep-Learning-Networks-in-Embedded-Systems/TestingRound2_Results.xlsx" TargetMode="External"/><Relationship Id="rId1" Type="http://schemas.openxmlformats.org/officeDocument/2006/relationships/externalLinkPath" Target="TestingRound2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ef8b5084084149/fau/Graduate_ComputerENG/Masters/Model_Training/Results.xlsx" TargetMode="External"/><Relationship Id="rId1" Type="http://schemas.openxmlformats.org/officeDocument/2006/relationships/externalLinkPath" Target="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ef8b5084084149/fau/Graduate_ComputerENG/Performance-Evaluation-of-Deep-Learning-Networks-in-Embedded-Systems/TestingRound3_Results.xlsx" TargetMode="External"/><Relationship Id="rId1" Type="http://schemas.openxmlformats.org/officeDocument/2006/relationships/externalLinkPath" Target="TestingRound3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Sheet1"/>
      <sheetName val="f_d16r_d256r_d64r_d10s"/>
      <sheetName val="f_d16r_d64r_d64r_d10s"/>
      <sheetName val="f_d16r_drop05_d64r_d10s"/>
      <sheetName val="f_d16r_norm_d64r_d10s"/>
      <sheetName val="f_d16r_r_2mp4_f_d64r_d10s"/>
      <sheetName val="f_d16r_r_2mp1_f_d64r_d10s"/>
      <sheetName val="f_d16r_r_2cdepthr_f_d64r_d10s"/>
      <sheetName val="f_d16r_r_2cnn16_f_d64r_d10s"/>
      <sheetName val="f_d16r_r_2cnn_f_d64r_d10s"/>
      <sheetName val="f_d16r_r_2p1_f_d64r_d10s"/>
      <sheetName val="f_d16r_r_2p2_f_d64r_d10s"/>
      <sheetName val="f_d16r_r_2p4_f_d64r_d10s"/>
      <sheetName val="f_d16r_d16s_d64r_d10s"/>
      <sheetName val="f_d16r_d16r_d64r_d10s"/>
      <sheetName val="f_d16r_f_d64r_d10s"/>
      <sheetName val="f_d16r_d64r_d10s"/>
    </sheetNames>
    <sheetDataSet>
      <sheetData sheetId="0"/>
      <sheetData sheetId="1"/>
      <sheetData sheetId="2">
        <row r="3">
          <cell r="E3">
            <v>138912</v>
          </cell>
          <cell r="F3">
            <v>0.38979999999999998</v>
          </cell>
          <cell r="G3">
            <v>0.41</v>
          </cell>
          <cell r="H3">
            <v>2749.2525252525252</v>
          </cell>
          <cell r="I3">
            <v>34010</v>
          </cell>
          <cell r="J3">
            <v>67724</v>
          </cell>
          <cell r="K3">
            <v>8448</v>
          </cell>
        </row>
      </sheetData>
      <sheetData sheetId="3">
        <row r="3">
          <cell r="E3">
            <v>76704</v>
          </cell>
          <cell r="F3">
            <v>0.40239999999999998</v>
          </cell>
          <cell r="G3">
            <v>0.36</v>
          </cell>
          <cell r="H3">
            <v>1719.3535353535353</v>
          </cell>
          <cell r="I3">
            <v>18458</v>
          </cell>
          <cell r="J3">
            <v>36812</v>
          </cell>
          <cell r="K3">
            <v>2112</v>
          </cell>
        </row>
      </sheetData>
      <sheetData sheetId="4">
        <row r="3">
          <cell r="E3">
            <v>59636</v>
          </cell>
          <cell r="F3">
            <v>0.45910000000000001</v>
          </cell>
          <cell r="G3">
            <v>0.33</v>
          </cell>
          <cell r="H3">
            <v>1438.3333333333333</v>
          </cell>
          <cell r="I3">
            <v>14298</v>
          </cell>
          <cell r="J3">
            <v>28556</v>
          </cell>
          <cell r="K3">
            <v>0</v>
          </cell>
        </row>
      </sheetData>
      <sheetData sheetId="5">
        <row r="3">
          <cell r="E3">
            <v>59940</v>
          </cell>
          <cell r="F3">
            <v>0.36030000000000001</v>
          </cell>
          <cell r="G3">
            <v>0.27</v>
          </cell>
          <cell r="H3">
            <v>1445.9191919191919</v>
          </cell>
          <cell r="I3">
            <v>14331</v>
          </cell>
          <cell r="J3">
            <v>28604</v>
          </cell>
          <cell r="K3">
            <v>16</v>
          </cell>
        </row>
      </sheetData>
      <sheetData sheetId="6">
        <row r="3">
          <cell r="E3">
            <v>57352</v>
          </cell>
          <cell r="F3">
            <v>0.1245</v>
          </cell>
          <cell r="G3">
            <v>0.1</v>
          </cell>
          <cell r="H3">
            <v>1410.939393939394</v>
          </cell>
          <cell r="I3">
            <v>13338</v>
          </cell>
          <cell r="J3">
            <v>26640</v>
          </cell>
          <cell r="K3">
            <v>4</v>
          </cell>
        </row>
      </sheetData>
      <sheetData sheetId="7">
        <row r="3">
          <cell r="E3">
            <v>59396</v>
          </cell>
          <cell r="F3">
            <v>0.31669999999999998</v>
          </cell>
          <cell r="G3">
            <v>0.31</v>
          </cell>
          <cell r="H3">
            <v>1468.4646464646464</v>
          </cell>
          <cell r="I3">
            <v>13850</v>
          </cell>
          <cell r="J3">
            <v>27696</v>
          </cell>
          <cell r="K3">
            <v>36</v>
          </cell>
        </row>
      </sheetData>
      <sheetData sheetId="8">
        <row r="3">
          <cell r="E3">
            <v>57920</v>
          </cell>
          <cell r="F3">
            <v>0.1135</v>
          </cell>
          <cell r="G3">
            <v>0.09</v>
          </cell>
          <cell r="H3">
            <v>1440.2929292929293</v>
          </cell>
          <cell r="I3">
            <v>13535</v>
          </cell>
          <cell r="J3">
            <v>27056</v>
          </cell>
          <cell r="K3">
            <v>36</v>
          </cell>
        </row>
      </sheetData>
      <sheetData sheetId="9">
        <row r="3">
          <cell r="E3">
            <v>94572</v>
          </cell>
          <cell r="F3">
            <v>0.35670000000000002</v>
          </cell>
          <cell r="G3">
            <v>0.3</v>
          </cell>
          <cell r="H3">
            <v>2510.2323232323233</v>
          </cell>
          <cell r="I3">
            <v>22570</v>
          </cell>
          <cell r="J3">
            <v>46236</v>
          </cell>
          <cell r="K3">
            <v>1296</v>
          </cell>
        </row>
      </sheetData>
      <sheetData sheetId="10">
        <row r="3">
          <cell r="E3">
            <v>206124</v>
          </cell>
          <cell r="F3">
            <v>0.34350000000000003</v>
          </cell>
          <cell r="G3">
            <v>0.3</v>
          </cell>
          <cell r="H3">
            <v>5821.212121212121</v>
          </cell>
          <cell r="I3">
            <v>50458</v>
          </cell>
          <cell r="J3">
            <v>105420</v>
          </cell>
          <cell r="K3">
            <v>5184</v>
          </cell>
        </row>
      </sheetData>
      <sheetData sheetId="11">
        <row r="3">
          <cell r="E3">
            <v>59396</v>
          </cell>
          <cell r="F3">
            <v>0.32640000000000002</v>
          </cell>
          <cell r="G3">
            <v>0.31</v>
          </cell>
          <cell r="H3">
            <v>1466.4242424242425</v>
          </cell>
          <cell r="I3">
            <v>13850</v>
          </cell>
          <cell r="J3">
            <v>27696</v>
          </cell>
          <cell r="K3">
            <v>36</v>
          </cell>
        </row>
      </sheetData>
      <sheetData sheetId="12">
        <row r="3">
          <cell r="E3">
            <v>58116</v>
          </cell>
          <cell r="F3">
            <v>3.1099999999999999E-2</v>
          </cell>
          <cell r="G3">
            <v>0.28000000000000003</v>
          </cell>
          <cell r="H3">
            <v>1432.5757575757575</v>
          </cell>
          <cell r="I3">
            <v>13530</v>
          </cell>
          <cell r="J3">
            <v>27036</v>
          </cell>
          <cell r="K3">
            <v>16</v>
          </cell>
        </row>
      </sheetData>
      <sheetData sheetId="13">
        <row r="3">
          <cell r="E3">
            <v>57348</v>
          </cell>
          <cell r="F3">
            <v>0.1459</v>
          </cell>
          <cell r="G3">
            <v>0.17</v>
          </cell>
          <cell r="H3">
            <v>1410.3030303030303</v>
          </cell>
          <cell r="I3">
            <v>13338</v>
          </cell>
          <cell r="J3">
            <v>26640</v>
          </cell>
          <cell r="K3">
            <v>4</v>
          </cell>
        </row>
      </sheetData>
      <sheetData sheetId="14">
        <row r="3">
          <cell r="E3">
            <v>61272</v>
          </cell>
          <cell r="F3">
            <v>0.25230000000000002</v>
          </cell>
          <cell r="G3">
            <v>0.18</v>
          </cell>
          <cell r="H3">
            <v>1578.969696969697</v>
          </cell>
          <cell r="I3">
            <v>14570</v>
          </cell>
          <cell r="J3">
            <v>29164</v>
          </cell>
          <cell r="K3">
            <v>608</v>
          </cell>
        </row>
      </sheetData>
      <sheetData sheetId="15">
        <row r="3">
          <cell r="E3">
            <v>61148</v>
          </cell>
          <cell r="F3">
            <v>0.35010000000000002</v>
          </cell>
          <cell r="G3">
            <v>0.13</v>
          </cell>
          <cell r="H3">
            <v>1461.939393939394</v>
          </cell>
          <cell r="I3">
            <v>14570</v>
          </cell>
          <cell r="J3">
            <v>29084</v>
          </cell>
          <cell r="K3">
            <v>528</v>
          </cell>
        </row>
      </sheetData>
      <sheetData sheetId="16">
        <row r="3">
          <cell r="E3">
            <v>59876</v>
          </cell>
          <cell r="F3">
            <v>0.37980000000000003</v>
          </cell>
          <cell r="G3">
            <v>0.32</v>
          </cell>
          <cell r="H3">
            <v>1433.7676767676767</v>
          </cell>
          <cell r="I3">
            <v>14298</v>
          </cell>
          <cell r="J3">
            <v>28556</v>
          </cell>
          <cell r="K3">
            <v>0</v>
          </cell>
        </row>
      </sheetData>
      <sheetData sheetId="17">
        <row r="3">
          <cell r="E3">
            <v>59636</v>
          </cell>
          <cell r="F3">
            <v>0.34160000000000001</v>
          </cell>
          <cell r="G3">
            <v>0.33</v>
          </cell>
          <cell r="H3">
            <v>1440.6060606060605</v>
          </cell>
          <cell r="I3">
            <v>14298</v>
          </cell>
          <cell r="J3">
            <v>28556</v>
          </cell>
          <cell r="K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Comparisons"/>
      <sheetName val="template (2)"/>
      <sheetName val="template"/>
      <sheetName val="2c256_mp_2c64_mp_2c64_f_d10"/>
      <sheetName val="2c128_mp_2c64_mp_2c64_f_d10"/>
      <sheetName val="2c64_mp_2c64_mp_2c64_f_d10"/>
      <sheetName val="2c16_mp_2c64_mp_2c64_f_d10"/>
      <sheetName val="2c32_mp_2c64_mp_2c64_f_d10"/>
      <sheetName val="f_d256r_d384r_d10s"/>
      <sheetName val="f_d256r_d256r_d10s"/>
      <sheetName val="f_d256r_d128r_d10s"/>
      <sheetName val="f_d256r_d64r_d10s"/>
      <sheetName val="f_d256r_d32r_d10s"/>
      <sheetName val="f_d256r_d16r_d10s"/>
      <sheetName val="f_d64r_d384r_d10s"/>
      <sheetName val="f_d64r_d256r_d10s"/>
      <sheetName val="f_d64r_d128r_d10s"/>
      <sheetName val="f_d64r_d64r_d10s"/>
      <sheetName val="f_d64r_d32r_d10s"/>
      <sheetName val="f_d64r_d16r_d10s"/>
      <sheetName val="f_d64r_d10s"/>
      <sheetName val="f_d16r_d64r_d10s"/>
      <sheetName val="f_d32r_d64rd10s"/>
      <sheetName val="f_d128r_d64r_d10s"/>
      <sheetName val="f_d384r_d64r_d10s"/>
      <sheetName val="f_d512r_d10s"/>
      <sheetName val="f_d384r_d10s"/>
      <sheetName val="f_d256r_d10s"/>
      <sheetName val="f_d128r_d10s"/>
      <sheetName val="f_d32r_d10s"/>
      <sheetName val="f_d20r_d10s"/>
      <sheetName val="f_d16r_d10s"/>
      <sheetName val="f_d10s"/>
      <sheetName val="f_d10r"/>
      <sheetName val="f_2c32_mp_2c64_mp_2c64_f_"/>
    </sheetNames>
    <sheetDataSet>
      <sheetData sheetId="0">
        <row r="2">
          <cell r="C2" t="str">
            <v>tf_modelSize</v>
          </cell>
          <cell r="D2" t="str">
            <v>tf_TrainingAccuracy</v>
          </cell>
          <cell r="E2" t="str">
            <v>tf_McuAccuracy</v>
          </cell>
          <cell r="G2" t="str">
            <v>Parameters</v>
          </cell>
        </row>
        <row r="3">
          <cell r="B3">
            <v>0</v>
          </cell>
          <cell r="C3">
            <v>205600</v>
          </cell>
          <cell r="D3">
            <v>0.97470000000000001</v>
          </cell>
          <cell r="E3">
            <v>0.94</v>
          </cell>
          <cell r="F3">
            <v>3812.86</v>
          </cell>
          <cell r="G3">
            <v>50890</v>
          </cell>
          <cell r="H3">
            <v>0</v>
          </cell>
        </row>
        <row r="4">
          <cell r="B4">
            <v>16</v>
          </cell>
          <cell r="C4">
            <v>208268</v>
          </cell>
          <cell r="D4">
            <v>0.97350000000000003</v>
          </cell>
          <cell r="E4">
            <v>0.93</v>
          </cell>
          <cell r="F4">
            <v>3848.64</v>
          </cell>
          <cell r="G4">
            <v>51450</v>
          </cell>
          <cell r="H4">
            <v>2.2362499999999841</v>
          </cell>
        </row>
        <row r="5">
          <cell r="B5">
            <v>32</v>
          </cell>
          <cell r="C5">
            <v>213068</v>
          </cell>
          <cell r="D5">
            <v>0.97289999999999999</v>
          </cell>
          <cell r="E5">
            <v>0.92</v>
          </cell>
          <cell r="F5">
            <v>3938.35</v>
          </cell>
          <cell r="G5">
            <v>52650</v>
          </cell>
          <cell r="H5">
            <v>3.9215624999999932</v>
          </cell>
        </row>
        <row r="6">
          <cell r="B6">
            <v>64</v>
          </cell>
          <cell r="C6">
            <v>222668</v>
          </cell>
          <cell r="D6">
            <v>0.97860000000000003</v>
          </cell>
          <cell r="E6">
            <v>0.94</v>
          </cell>
          <cell r="F6">
            <v>4102.1499999999996</v>
          </cell>
          <cell r="G6">
            <v>55050</v>
          </cell>
          <cell r="H6">
            <v>4.5201562499999923</v>
          </cell>
        </row>
        <row r="7">
          <cell r="B7">
            <v>128</v>
          </cell>
          <cell r="C7">
            <v>241868</v>
          </cell>
          <cell r="D7">
            <v>0.97540000000000004</v>
          </cell>
          <cell r="E7">
            <v>0.96</v>
          </cell>
          <cell r="F7">
            <v>4416.4399999999996</v>
          </cell>
          <cell r="G7">
            <v>59850</v>
          </cell>
          <cell r="H7">
            <v>4.7154687499999959</v>
          </cell>
        </row>
        <row r="8">
          <cell r="B8">
            <v>256</v>
          </cell>
          <cell r="C8">
            <v>280268</v>
          </cell>
          <cell r="D8">
            <v>0.97640000000000005</v>
          </cell>
          <cell r="E8">
            <v>0.98</v>
          </cell>
          <cell r="F8">
            <v>5055.68</v>
          </cell>
          <cell r="G8">
            <v>69450</v>
          </cell>
          <cell r="H8">
            <v>4.8547656250000006</v>
          </cell>
        </row>
        <row r="9">
          <cell r="B9">
            <v>384</v>
          </cell>
          <cell r="C9">
            <v>318648</v>
          </cell>
          <cell r="D9">
            <v>0.97619999999999996</v>
          </cell>
          <cell r="E9">
            <v>0.94</v>
          </cell>
          <cell r="F9">
            <v>5692.1</v>
          </cell>
          <cell r="G9">
            <v>79050</v>
          </cell>
          <cell r="H9">
            <v>4.8938541666666673</v>
          </cell>
        </row>
        <row r="10">
          <cell r="B10">
            <v>16</v>
          </cell>
        </row>
        <row r="11">
          <cell r="B11">
            <v>384</v>
          </cell>
        </row>
        <row r="12">
          <cell r="B12">
            <v>16</v>
          </cell>
        </row>
        <row r="13">
          <cell r="B13">
            <v>384</v>
          </cell>
        </row>
        <row r="14">
          <cell r="B14">
            <v>16</v>
          </cell>
        </row>
        <row r="15">
          <cell r="B15">
            <v>384</v>
          </cell>
        </row>
        <row r="16">
          <cell r="B16">
            <v>16</v>
          </cell>
        </row>
        <row r="17">
          <cell r="B17">
            <v>384</v>
          </cell>
        </row>
        <row r="18">
          <cell r="B18">
            <v>16</v>
          </cell>
        </row>
        <row r="19">
          <cell r="B19">
            <v>384</v>
          </cell>
        </row>
        <row r="20">
          <cell r="B20">
            <v>16</v>
          </cell>
        </row>
        <row r="21">
          <cell r="B21">
            <v>384</v>
          </cell>
        </row>
        <row r="22">
          <cell r="B22">
            <v>16</v>
          </cell>
        </row>
        <row r="23">
          <cell r="B23">
            <v>384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Sheet10"/>
      <sheetName val="2cdepthr_f_d64r_d10s"/>
      <sheetName val="d05_f_d64r_d10s"/>
      <sheetName val="f_d256_f_d64r_d10s"/>
      <sheetName val="f_d64_f_d64r_d10s"/>
      <sheetName val="norm_f_d64r_d10s"/>
      <sheetName val="2cnn3_f_d64r_d10s"/>
      <sheetName val="2cnn1_f_d64r_d10s"/>
      <sheetName val="2cnn1_44_f_d64r_d10s"/>
      <sheetName val="2cnn2_f_d64r_d10s"/>
      <sheetName val="2cnn4_f_d64r_d10s"/>
      <sheetName val="2mp1_f_d64r_d10s"/>
      <sheetName val="2mp4_f_d64r_d10s"/>
      <sheetName val="2p1_f_d64r_d10s"/>
      <sheetName val="2p2_f_d64r_d10s"/>
      <sheetName val="2p4_f_d64r_d10s"/>
      <sheetName val="f_f_d64r_d10s"/>
      <sheetName val="f_d16s_f_d64r_d10s"/>
      <sheetName val="f_d16r_f_d64r_d10s"/>
      <sheetName val="f_d64r_d10s"/>
    </sheetNames>
    <sheetDataSet>
      <sheetData sheetId="0"/>
      <sheetData sheetId="1"/>
      <sheetData sheetId="2">
        <row r="3">
          <cell r="E3">
            <v>55644</v>
          </cell>
          <cell r="F3">
            <v>0.21970000000000001</v>
          </cell>
          <cell r="G3">
            <v>0.16</v>
          </cell>
          <cell r="H3">
            <v>1635.4795918367347</v>
          </cell>
          <cell r="I3">
            <v>13263</v>
          </cell>
          <cell r="J3">
            <v>28256</v>
          </cell>
          <cell r="K3">
            <v>1764</v>
          </cell>
        </row>
        <row r="14">
          <cell r="E14">
            <v>5</v>
          </cell>
          <cell r="F14">
            <v>0</v>
          </cell>
          <cell r="G14">
            <v>12608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3">
        <row r="3">
          <cell r="E3">
            <v>205580</v>
          </cell>
          <cell r="F3">
            <v>0.66679999999999995</v>
          </cell>
          <cell r="G3">
            <v>0.56000000000000005</v>
          </cell>
          <cell r="H3">
            <v>3818.9292929292928</v>
          </cell>
          <cell r="I3">
            <v>50890</v>
          </cell>
          <cell r="J3">
            <v>101756</v>
          </cell>
          <cell r="K3">
            <v>0</v>
          </cell>
        </row>
        <row r="14">
          <cell r="E14">
            <v>0</v>
          </cell>
          <cell r="F14">
            <v>0</v>
          </cell>
          <cell r="G14">
            <v>50240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4">
        <row r="3">
          <cell r="E3">
            <v>874928</v>
          </cell>
          <cell r="F3">
            <v>0.78879999999999995</v>
          </cell>
          <cell r="G3">
            <v>0.77</v>
          </cell>
          <cell r="H3">
            <v>14915.565656565657</v>
          </cell>
          <cell r="I3">
            <v>218058</v>
          </cell>
          <cell r="J3">
            <v>435836</v>
          </cell>
          <cell r="K3">
            <v>401664</v>
          </cell>
        </row>
        <row r="14">
          <cell r="E14">
            <v>0</v>
          </cell>
          <cell r="F14">
            <v>200960</v>
          </cell>
          <cell r="G14">
            <v>0</v>
          </cell>
          <cell r="H14" t="str">
            <v xml:space="preserve">                16448     </v>
          </cell>
          <cell r="I14">
            <v>650</v>
          </cell>
          <cell r="J14" t="str">
            <v>-</v>
          </cell>
          <cell r="K14" t="str">
            <v>-</v>
          </cell>
        </row>
      </sheetData>
      <sheetData sheetId="5">
        <row r="3">
          <cell r="E3">
            <v>222892</v>
          </cell>
          <cell r="F3">
            <v>0.55059999999999998</v>
          </cell>
          <cell r="G3">
            <v>0.48</v>
          </cell>
          <cell r="H3">
            <v>4138.4949494949497</v>
          </cell>
          <cell r="I3">
            <v>55050</v>
          </cell>
          <cell r="J3">
            <v>110012</v>
          </cell>
          <cell r="K3">
            <v>100416</v>
          </cell>
        </row>
        <row r="14">
          <cell r="E14">
            <v>50240</v>
          </cell>
          <cell r="F14">
            <v>0</v>
          </cell>
          <cell r="G14">
            <v>4160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6">
        <row r="3">
          <cell r="E3">
            <v>205952</v>
          </cell>
          <cell r="F3">
            <v>0.70420000000000005</v>
          </cell>
          <cell r="G3">
            <v>0.6</v>
          </cell>
          <cell r="H3">
            <v>5054.1313131313127</v>
          </cell>
          <cell r="I3">
            <v>50947</v>
          </cell>
          <cell r="J3">
            <v>103352</v>
          </cell>
          <cell r="K3">
            <v>1596</v>
          </cell>
        </row>
        <row r="14">
          <cell r="E14">
            <v>57</v>
          </cell>
          <cell r="F14">
            <v>0</v>
          </cell>
          <cell r="G14">
            <v>50240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7">
        <row r="3">
          <cell r="E3">
            <v>565352</v>
          </cell>
          <cell r="F3">
            <v>0.73819999999999997</v>
          </cell>
          <cell r="G3">
            <v>0.66</v>
          </cell>
          <cell r="H3">
            <v>16919.959595959597</v>
          </cell>
          <cell r="I3">
            <v>140697</v>
          </cell>
          <cell r="J3">
            <v>301023</v>
          </cell>
          <cell r="K3">
            <v>19683</v>
          </cell>
        </row>
        <row r="14">
          <cell r="E14">
            <v>15</v>
          </cell>
          <cell r="F14">
            <v>0</v>
          </cell>
          <cell r="G14">
            <v>140032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8">
        <row r="3">
          <cell r="E3">
            <v>192064</v>
          </cell>
          <cell r="F3">
            <v>5.11E-2</v>
          </cell>
          <cell r="G3">
            <v>0.45</v>
          </cell>
          <cell r="H3">
            <v>5842.0404040404037</v>
          </cell>
          <cell r="I3">
            <v>47375</v>
          </cell>
          <cell r="J3">
            <v>101277</v>
          </cell>
          <cell r="K3">
            <v>6561</v>
          </cell>
        </row>
        <row r="14">
          <cell r="E14">
            <v>5</v>
          </cell>
          <cell r="F14">
            <v>0</v>
          </cell>
          <cell r="G14">
            <v>46720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9">
        <row r="3">
          <cell r="E3">
            <v>165488</v>
          </cell>
          <cell r="F3">
            <v>0.37009999999999998</v>
          </cell>
          <cell r="G3">
            <v>0.33</v>
          </cell>
          <cell r="H3">
            <v>9409.4747474747473</v>
          </cell>
          <cell r="I3">
            <v>40731</v>
          </cell>
          <cell r="J3">
            <v>102029</v>
          </cell>
          <cell r="K3">
            <v>20625</v>
          </cell>
        </row>
        <row r="14">
          <cell r="E14">
            <v>17</v>
          </cell>
          <cell r="F14">
            <v>0</v>
          </cell>
          <cell r="G14">
            <v>40064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0">
        <row r="3">
          <cell r="E3">
            <v>378708</v>
          </cell>
          <cell r="F3">
            <v>0.69289999999999996</v>
          </cell>
          <cell r="G3">
            <v>0.57999999999999996</v>
          </cell>
          <cell r="H3">
            <v>11379.616161616161</v>
          </cell>
          <cell r="I3">
            <v>94036</v>
          </cell>
          <cell r="J3">
            <v>201150</v>
          </cell>
          <cell r="K3">
            <v>13122</v>
          </cell>
        </row>
        <row r="14">
          <cell r="E14">
            <v>10</v>
          </cell>
          <cell r="F14">
            <v>0</v>
          </cell>
          <cell r="G14">
            <v>93376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1">
        <row r="3">
          <cell r="E3">
            <v>752004</v>
          </cell>
          <cell r="F3">
            <v>0.47420000000000001</v>
          </cell>
          <cell r="G3">
            <v>0.62</v>
          </cell>
          <cell r="H3">
            <v>22463.050505050505</v>
          </cell>
          <cell r="I3">
            <v>187358</v>
          </cell>
          <cell r="J3">
            <v>400896</v>
          </cell>
          <cell r="K3">
            <v>26244</v>
          </cell>
        </row>
        <row r="14">
          <cell r="E14">
            <v>20</v>
          </cell>
          <cell r="F14">
            <v>0</v>
          </cell>
          <cell r="G14">
            <v>186688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2">
        <row r="3">
          <cell r="E3">
            <v>191736</v>
          </cell>
          <cell r="F3">
            <v>7.1000000000000004E-3</v>
          </cell>
          <cell r="G3">
            <v>0.6</v>
          </cell>
          <cell r="H3">
            <v>5278.8686868686873</v>
          </cell>
          <cell r="I3">
            <v>47370</v>
          </cell>
          <cell r="J3">
            <v>97632</v>
          </cell>
          <cell r="K3">
            <v>2916</v>
          </cell>
        </row>
        <row r="14">
          <cell r="E14">
            <v>0</v>
          </cell>
          <cell r="F14">
            <v>0</v>
          </cell>
          <cell r="G14">
            <v>46720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3">
        <row r="3">
          <cell r="E3">
            <v>17656</v>
          </cell>
          <cell r="F3">
            <v>0.2051</v>
          </cell>
          <cell r="G3">
            <v>0.17</v>
          </cell>
          <cell r="H3">
            <v>512.91919191919192</v>
          </cell>
          <cell r="I3">
            <v>3850</v>
          </cell>
          <cell r="J3">
            <v>7872</v>
          </cell>
          <cell r="K3">
            <v>196</v>
          </cell>
        </row>
        <row r="14">
          <cell r="E14">
            <v>0</v>
          </cell>
          <cell r="F14">
            <v>0</v>
          </cell>
          <cell r="G14">
            <v>3200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4">
        <row r="3">
          <cell r="E3">
            <v>191736</v>
          </cell>
          <cell r="F3">
            <v>0.65010000000000001</v>
          </cell>
          <cell r="G3">
            <v>0.65</v>
          </cell>
          <cell r="H3">
            <v>5118.090909090909</v>
          </cell>
          <cell r="I3">
            <v>47370</v>
          </cell>
          <cell r="J3">
            <v>97632</v>
          </cell>
          <cell r="K3">
            <v>2916</v>
          </cell>
        </row>
        <row r="14">
          <cell r="E14">
            <v>0</v>
          </cell>
          <cell r="F14">
            <v>0</v>
          </cell>
          <cell r="G14">
            <v>46720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5">
        <row r="3">
          <cell r="E3">
            <v>55288</v>
          </cell>
          <cell r="F3">
            <v>0.26590000000000003</v>
          </cell>
          <cell r="G3">
            <v>0.24</v>
          </cell>
          <cell r="H3">
            <v>1491.969696969697</v>
          </cell>
          <cell r="I3">
            <v>13258</v>
          </cell>
          <cell r="J3">
            <v>27276</v>
          </cell>
          <cell r="K3">
            <v>784</v>
          </cell>
        </row>
        <row r="14">
          <cell r="E14">
            <v>0</v>
          </cell>
          <cell r="F14">
            <v>0</v>
          </cell>
          <cell r="G14">
            <v>12608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6">
        <row r="3">
          <cell r="E3">
            <v>17656</v>
          </cell>
          <cell r="F3">
            <v>1.5900000000000001E-2</v>
          </cell>
          <cell r="G3">
            <v>0.18</v>
          </cell>
          <cell r="H3">
            <v>502.06060606060606</v>
          </cell>
          <cell r="I3">
            <v>3850</v>
          </cell>
          <cell r="J3">
            <v>7872</v>
          </cell>
          <cell r="K3">
            <v>196</v>
          </cell>
        </row>
        <row r="14">
          <cell r="E14">
            <v>0</v>
          </cell>
          <cell r="F14">
            <v>0</v>
          </cell>
          <cell r="G14">
            <v>3200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7">
        <row r="3">
          <cell r="E3">
            <v>205608</v>
          </cell>
          <cell r="F3">
            <v>0.6613</v>
          </cell>
          <cell r="G3">
            <v>0.67</v>
          </cell>
          <cell r="H3">
            <v>3818.9797979797981</v>
          </cell>
          <cell r="I3">
            <v>50890</v>
          </cell>
          <cell r="J3">
            <v>101756</v>
          </cell>
          <cell r="K3">
            <v>0</v>
          </cell>
        </row>
        <row r="14">
          <cell r="E14">
            <v>0</v>
          </cell>
          <cell r="F14">
            <v>0</v>
          </cell>
          <cell r="G14">
            <v>50240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8">
        <row r="3">
          <cell r="E3">
            <v>60016</v>
          </cell>
          <cell r="F3">
            <v>0.32169999999999999</v>
          </cell>
          <cell r="G3">
            <v>0.27</v>
          </cell>
          <cell r="H3">
            <v>1576.0202020202021</v>
          </cell>
          <cell r="I3">
            <v>14298</v>
          </cell>
          <cell r="J3">
            <v>28636</v>
          </cell>
          <cell r="K3">
            <v>25184</v>
          </cell>
        </row>
        <row r="14">
          <cell r="E14">
            <v>12560</v>
          </cell>
          <cell r="F14">
            <v>0</v>
          </cell>
          <cell r="G14">
            <v>1088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19">
        <row r="3">
          <cell r="E3">
            <v>59888</v>
          </cell>
          <cell r="F3">
            <v>0.2392</v>
          </cell>
          <cell r="G3">
            <v>0.2</v>
          </cell>
          <cell r="H3">
            <v>1445.8383838383838</v>
          </cell>
          <cell r="I3">
            <v>14298</v>
          </cell>
          <cell r="J3">
            <v>28556</v>
          </cell>
          <cell r="K3">
            <v>25104</v>
          </cell>
        </row>
        <row r="14">
          <cell r="E14">
            <v>12560</v>
          </cell>
          <cell r="F14">
            <v>0</v>
          </cell>
          <cell r="G14">
            <v>1088</v>
          </cell>
          <cell r="H14" t="str">
            <v xml:space="preserve">                650       </v>
          </cell>
          <cell r="I14" t="str">
            <v>-</v>
          </cell>
          <cell r="J14" t="str">
            <v>-</v>
          </cell>
          <cell r="K14" t="str">
            <v>-</v>
          </cell>
        </row>
      </sheetData>
      <sheetData sheetId="20">
        <row r="3">
          <cell r="E3">
            <v>205580</v>
          </cell>
          <cell r="F3">
            <v>0.69120000000000004</v>
          </cell>
          <cell r="G3">
            <v>0.66</v>
          </cell>
          <cell r="H3">
            <v>3819</v>
          </cell>
          <cell r="I3">
            <v>50890</v>
          </cell>
          <cell r="J3">
            <v>101756</v>
          </cell>
          <cell r="K3">
            <v>0</v>
          </cell>
        </row>
        <row r="14">
          <cell r="E14">
            <v>0</v>
          </cell>
          <cell r="F14">
            <v>50240</v>
          </cell>
          <cell r="G14">
            <v>650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A08959-E218-45DC-A991-FB5D8564A644}" name="Table1335" displayName="Table1335" ref="A1:U20" totalsRowShown="0">
  <autoFilter ref="A1:U20" xr:uid="{A7FD3C61-9387-4B9A-A96B-92F7B8C3DE57}"/>
  <tableColumns count="21">
    <tableColumn id="1" xr3:uid="{8D8D3745-0BB3-4CE8-9FEC-04B426A7C7BC}" name="Test Name"/>
    <tableColumn id="14" xr3:uid="{E2578FFD-574A-47D1-B6EF-18CE4DA567D1}" name="Test Layer 1"/>
    <tableColumn id="12" xr3:uid="{78D3446B-E66D-443B-9955-4BC68047BE57}" name="Layers 2" dataDxfId="24"/>
    <tableColumn id="13" xr3:uid="{B1AB7C1D-ECDE-4B81-A008-C99059721056}" name="Layers 3"/>
    <tableColumn id="6" xr3:uid="{F77B3E92-D2EA-4BBD-90FF-B4763683B9C7}" name="Layer 4" dataDxfId="23"/>
    <tableColumn id="2" xr3:uid="{CE792E6D-3954-47CE-8907-0E9B2EA6A3C0}" name="tf_modelSize"/>
    <tableColumn id="3" xr3:uid="{DB5622CE-0534-4FC6-92E3-315857A4F493}" name="tf_TrainingAccuracy" dataDxfId="22"/>
    <tableColumn id="4" xr3:uid="{3E61FD83-3797-4D54-B6BC-7985D81CE55E}" name="tf_McuAccuracy" dataDxfId="21"/>
    <tableColumn id="5" xr3:uid="{BDC1C609-7805-4498-86F6-A57A994DF680}" name="inference(us)" dataDxfId="20"/>
    <tableColumn id="7" xr3:uid="{0DC18029-0C3D-4BE5-9018-EE5C5A7DB630}" name="Parameters" dataDxfId="19"/>
    <tableColumn id="17" xr3:uid="{2924E88B-6FDB-4AF8-B124-1BF8ACE3259A}" name="Flops" dataDxfId="18"/>
    <tableColumn id="16" xr3:uid="{1F057E18-D9B1-474C-8C2D-6B936D9462BE}" name="L_Flops" dataDxfId="17"/>
    <tableColumn id="15" xr3:uid="{10BF8A1D-09E8-4B8D-A509-B79734FBEB3C}" name="L_Inf" dataDxfId="16" dataCellStyle="Calculation">
      <calculatedColumnFormula xml:space="preserve"> IF(AND(Table1335[[#This Row],[Layers 3]]&lt;&gt;"Empty",Table1335[[#This Row],[inference(us)]]&gt;0),Table1335[[#This Row],[inference(us)]]-_xlfn.XLOOKUP("Empty",Table1335[Test Layer 1],Table1335[inference(us)]),0)</calculatedColumnFormula>
    </tableColumn>
    <tableColumn id="18" xr3:uid="{5C1C0DC9-5452-4B8A-87C8-2A13612D307C}" name="Projected Time" dataDxfId="15" dataCellStyle="Calculation">
      <calculatedColumnFormula xml:space="preserve"> Table1335[[#This Row],[L_Flops]]/Table1335[[#This Row],[Flops]]*Table1335[[#This Row],[inference(us)]]</calculatedColumnFormula>
    </tableColumn>
    <tableColumn id="19" xr3:uid="{88D5A7FA-A13B-4279-AD74-C57C4C3D7BFA}" name="Rest" dataDxfId="14" dataCellStyle="Calculation">
      <calculatedColumnFormula xml:space="preserve"> Table1335[[#This Row],[inference(us)]]-Table1335[[#This Row],[Projected Time]]</calculatedColumnFormula>
    </tableColumn>
    <tableColumn id="20" xr3:uid="{4139923F-2E2F-41E0-AAA4-2D3B30E8DEB7}" name="1L_Cost" dataDxfId="13" dataCellStyle="Calculation">
      <calculatedColumnFormula>( Table1335[[#This Row],[Projected Time]]/Table1335[[#This Row],[inference(us)]])</calculatedColumnFormula>
    </tableColumn>
    <tableColumn id="21" xr3:uid="{7C689630-EC0F-4029-A32C-09C1997845F2}" name="2L_Cost" dataDxfId="12" dataCellStyle="Calculation">
      <calculatedColumnFormula xml:space="preserve"> Table1335[[#This Row],[Rest]]/Table1335[[#This Row],[inference(us)]]</calculatedColumnFormula>
    </tableColumn>
    <tableColumn id="8" xr3:uid="{0F668098-3570-4FF0-976B-28AC4404EAC5}" name="Cost" dataDxfId="11">
      <calculatedColumnFormula xml:space="preserve"> IF(AND(Table1335[[#This Row],[Layers 3]]&lt;&gt;"Empty",Table1335[[#This Row],[inference(us)]]&gt;0),Table1335[[#This Row],[inference(us)]]/_xlfn.XLOOKUP("Empty",Table1335[Test Layer 1],Table1335[inference(us)]),0)</calculatedColumnFormula>
    </tableColumn>
    <tableColumn id="9" xr3:uid="{96C3A160-5E6C-473A-AC7E-FCB963449198}" name="Param/Flash" dataDxfId="10">
      <calculatedColumnFormula xml:space="preserve"> Table1335[[#This Row],[Parameters]]/Table1335[[#This Row],[tf_modelSize]]</calculatedColumnFormula>
    </tableColumn>
    <tableColumn id="10" xr3:uid="{32669A4A-EDEB-4EE2-A9C1-52E7BFE01F20}" name="Inf/Flash" dataDxfId="9">
      <calculatedColumnFormula xml:space="preserve"> Table1335[[#This Row],[inference(us)]]/Table1335[[#This Row],[tf_modelSize]]</calculatedColumnFormula>
    </tableColumn>
    <tableColumn id="11" xr3:uid="{254962C1-BD9E-49A6-9ED1-2CD27C79E044}" name="Param/Inf" dataDxfId="8">
      <calculatedColumnFormula>Table1335[[#This Row],[Parameters]]/Table1335[[#This Row],[inference(us)]]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D37655-A7E5-49D8-A9FB-96E0ED335663}" name="Table5" displayName="Table5" ref="A25:H44" totalsRowShown="0">
  <autoFilter ref="A25:H44" xr:uid="{B9D37655-A7E5-49D8-A9FB-96E0ED335663}"/>
  <tableColumns count="8">
    <tableColumn id="1" xr3:uid="{17B63B31-6327-4DB9-A1CF-3545BD8EAFD8}" name="Test Name" dataDxfId="7"/>
    <tableColumn id="2" xr3:uid="{9B9DB8FC-F6A9-4316-B55F-A82AD4491B24}" name="Layer 1 Parm" dataDxfId="6"/>
    <tableColumn id="3" xr3:uid="{6B4E94A3-FABC-4438-AE5A-EA0B78AB6377}" name="Layer 2 Parm" dataDxfId="5"/>
    <tableColumn id="4" xr3:uid="{FD3DF0D1-D0FE-4DE7-A559-8AEF63AA6714}" name="Layer 3 Parm" dataDxfId="4"/>
    <tableColumn id="5" xr3:uid="{EB0FE0F3-54F6-4667-A5A6-FFF80BC8CE29}" name="Layer 4 Parm" dataDxfId="3"/>
    <tableColumn id="6" xr3:uid="{BF7C0399-E371-4A42-A35B-A0A27839FFA0}" name="Layer 5 Parm" dataDxfId="2"/>
    <tableColumn id="7" xr3:uid="{88A48F98-D878-4CB7-BE39-08AD15D609A3}" name="Layer 6 Parm" dataDxfId="1"/>
    <tableColumn id="8" xr3:uid="{C18A52F5-687A-47C5-8D55-2169149BA8E6}" name="Layer 7 Parm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19F0B-24B3-4304-A12B-429873773ACC}" name="Table13" displayName="Table13" ref="A2:U23" totalsRowShown="0">
  <autoFilter ref="A2:U23" xr:uid="{B4416085-2E69-4FD3-B158-9C78CEC1F26C}"/>
  <sortState xmlns:xlrd2="http://schemas.microsoft.com/office/spreadsheetml/2017/richdata2" ref="A3:U19">
    <sortCondition ref="D2:D19"/>
  </sortState>
  <tableColumns count="21">
    <tableColumn id="1" xr3:uid="{3BEC13D6-B6A7-4B3A-9B9B-FAAD1870067D}" name="Test Name"/>
    <tableColumn id="14" xr3:uid="{3DEAD01B-AEBB-4B30-AD26-04864E06DB2F}" name="Layer 1"/>
    <tableColumn id="12" xr3:uid="{B3C004B6-B76D-46FF-89B9-CBEE7E47000F}" name="Layers 2" dataDxfId="41"/>
    <tableColumn id="13" xr3:uid="{ABA92DA9-D75C-4E48-94DE-B8C56D93F862}" name="Layers 3"/>
    <tableColumn id="6" xr3:uid="{33EE8CA6-B68F-412A-8DFE-DE728E76CC16}" name="Layer 4" dataDxfId="40"/>
    <tableColumn id="2" xr3:uid="{094D7072-502D-4613-94D4-F36B92657AED}" name="tf_modelSize"/>
    <tableColumn id="3" xr3:uid="{2982E092-4259-426F-8A06-5DAD4C4640A6}" name="tf_TrainingAccuracy" dataDxfId="39"/>
    <tableColumn id="4" xr3:uid="{6FDE35F4-5134-4A33-8895-2D8A75629FD9}" name="tf_McuAccuracy" dataDxfId="38"/>
    <tableColumn id="5" xr3:uid="{22E532BA-9939-4E36-9631-895323CAFA12}" name="inference(us)" dataDxfId="37"/>
    <tableColumn id="7" xr3:uid="{DDECEE2D-F794-478C-A057-8E302F01B519}" name="Parameters" dataDxfId="36"/>
    <tableColumn id="17" xr3:uid="{A5D8EF4E-A059-4C05-A734-168CCBAA5598}" name="Flops" dataDxfId="35"/>
    <tableColumn id="16" xr3:uid="{E85B1F80-3F30-4F2E-BDEE-09F0563FF142}" name="L_Flops" dataDxfId="34"/>
    <tableColumn id="15" xr3:uid="{5DD8EF96-5A2B-47F3-9599-A7C6C6DD2885}" name="L_Inf" dataDxfId="33" dataCellStyle="Calculation">
      <calculatedColumnFormula xml:space="preserve"> IF(AND(Table13[[#This Row],[Layers 3]]&lt;&gt;"Empty",Table13[[#This Row],[inference(us)]]&gt;0),Table13[[#This Row],[inference(us)]]-_xlfn.XLOOKUP("Empty",Table13[Layers 3],Table13[inference(us)]),0)</calculatedColumnFormula>
    </tableColumn>
    <tableColumn id="22" xr3:uid="{7EFB8F2A-5F7F-4832-9302-DBF4ADC4D9AF}" name="Projected Time" dataDxfId="32" dataCellStyle="Calculation">
      <calculatedColumnFormula xml:space="preserve"> Table13[[#This Row],[L_Flops]]/Table13[[#This Row],[Flops]]*Table13[[#This Row],[inference(us)]]</calculatedColumnFormula>
    </tableColumn>
    <tableColumn id="21" xr3:uid="{EE0D872E-2123-4F21-BA09-2735C11046BB}" name="Rest" dataDxfId="31" dataCellStyle="Calculation">
      <calculatedColumnFormula xml:space="preserve"> Table13[[#This Row],[inference(us)]]-Table13[[#This Row],[Projected Time]]</calculatedColumnFormula>
    </tableColumn>
    <tableColumn id="20" xr3:uid="{8CE90B86-A8E0-43D7-BEE3-BEE95F806892}" name="1L_Cost" dataDxfId="30" dataCellStyle="Calculation">
      <calculatedColumnFormula>( Table13[[#This Row],[Projected Time]]/Table13[[#This Row],[inference(us)]])</calculatedColumnFormula>
    </tableColumn>
    <tableColumn id="19" xr3:uid="{4231DADA-408C-4586-A560-4DD918C2D4B1}" name="2L_Cost" dataDxfId="29" dataCellStyle="Calculation">
      <calculatedColumnFormula xml:space="preserve"> Table13[[#This Row],[Rest]]/Table13[[#This Row],[inference(us)]]</calculatedColumnFormula>
    </tableColumn>
    <tableColumn id="8" xr3:uid="{F95F882E-15E1-4246-BF91-706E08C5BAD0}" name="Cost" dataDxfId="28">
      <calculatedColumnFormula xml:space="preserve"> IF(AND(Table13[[#This Row],[Layers 3]]&lt;&gt;"Empty",Table13[[#This Row],[inference(us)]]&gt;0),Table13[[#This Row],[inference(us)]]/_xlfn.XLOOKUP("Empty",Table13[Layers 3],Table13[inference(us)]),0)</calculatedColumnFormula>
    </tableColumn>
    <tableColumn id="9" xr3:uid="{1637E198-2BB9-4894-94B9-EFBF86B4C368}" name="Param/Flash" dataDxfId="27">
      <calculatedColumnFormula xml:space="preserve"> Table13[[#This Row],[Parameters]]/Table13[[#This Row],[tf_modelSize]]</calculatedColumnFormula>
    </tableColumn>
    <tableColumn id="10" xr3:uid="{BF3EBF51-63FF-4BAD-B858-D4FF4823CD38}" name="Inf/Flash" dataDxfId="26">
      <calculatedColumnFormula xml:space="preserve"> Table13[[#This Row],[inference(us)]]/Table13[[#This Row],[tf_modelSize]]</calculatedColumnFormula>
    </tableColumn>
    <tableColumn id="11" xr3:uid="{0C4E15BC-177D-492E-AB68-6BF053ED437F}" name="Param/Inf" dataDxfId="25">
      <calculatedColumnFormula>Table13[[#This Row],[Parameters]]/Table13[[#This Row],[inference(us)]]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1FC943-DC1E-4811-9663-D6554A008EDD}" name="Table4" displayName="Table4" ref="A1:F29" totalsRowShown="0">
  <autoFilter ref="A1:F29" xr:uid="{6A1FC943-DC1E-4811-9663-D6554A008EDD}"/>
  <sortState xmlns:xlrd2="http://schemas.microsoft.com/office/spreadsheetml/2017/richdata2" ref="A2:F29">
    <sortCondition ref="C1:C29"/>
  </sortState>
  <tableColumns count="6">
    <tableColumn id="1" xr3:uid="{071BD022-ADA1-4804-B430-FFE87CF213C2}" name="Test Name"/>
    <tableColumn id="2" xr3:uid="{9C3C4360-6173-4FC7-86DE-5E861FDA707E}" name="Layer 1"/>
    <tableColumn id="3" xr3:uid="{35AAEF9C-E428-489A-B506-8A0331B01CCE}" name="Layer 2"/>
    <tableColumn id="4" xr3:uid="{F715BDAF-11AE-4280-9D2A-B2952FDD7479}" name="Layer 3"/>
    <tableColumn id="5" xr3:uid="{8ACF5316-3EDD-4101-A0F1-5EE83D952341}" name="Layer 4 "/>
    <tableColumn id="6" xr3:uid="{E1C97347-5C07-4F6C-870B-F07CE1154094}" name="Layer 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2607-7A3D-4EA1-95CF-9709EC5DBC5B}">
  <dimension ref="A1:BC46"/>
  <sheetViews>
    <sheetView workbookViewId="0">
      <selection activeCell="A25" sqref="A25:H25"/>
    </sheetView>
  </sheetViews>
  <sheetFormatPr defaultRowHeight="15" x14ac:dyDescent="0.25"/>
  <cols>
    <col min="1" max="1" width="29.42578125" customWidth="1"/>
    <col min="2" max="2" width="35" bestFit="1" customWidth="1"/>
    <col min="3" max="3" width="14.28515625" style="1" customWidth="1"/>
    <col min="4" max="4" width="14.28515625" customWidth="1"/>
    <col min="5" max="5" width="14.28515625" style="1" customWidth="1"/>
    <col min="6" max="6" width="14.85546875" customWidth="1"/>
    <col min="7" max="7" width="20.42578125" customWidth="1"/>
    <col min="8" max="8" width="17" customWidth="1"/>
    <col min="9" max="9" width="15.140625" customWidth="1"/>
    <col min="10" max="10" width="13.28515625" customWidth="1"/>
    <col min="11" max="11" width="8" bestFit="1" customWidth="1"/>
    <col min="12" max="12" width="9.7109375" customWidth="1"/>
    <col min="13" max="13" width="8" customWidth="1"/>
    <col min="14" max="14" width="16.5703125" customWidth="1"/>
    <col min="15" max="15" width="8" customWidth="1"/>
    <col min="16" max="16" width="10" bestFit="1" customWidth="1"/>
    <col min="17" max="17" width="10" customWidth="1"/>
    <col min="18" max="18" width="7.140625" bestFit="1" customWidth="1"/>
    <col min="19" max="19" width="14.140625" customWidth="1"/>
    <col min="20" max="20" width="14.28515625" bestFit="1" customWidth="1"/>
    <col min="21" max="21" width="12" customWidth="1"/>
    <col min="22" max="22" width="12.140625" bestFit="1" customWidth="1"/>
  </cols>
  <sheetData>
    <row r="1" spans="1:55" x14ac:dyDescent="0.25">
      <c r="A1" t="s">
        <v>62</v>
      </c>
      <c r="B1" t="s">
        <v>137</v>
      </c>
      <c r="C1" s="14" t="s">
        <v>60</v>
      </c>
      <c r="D1" t="s">
        <v>59</v>
      </c>
      <c r="E1" s="14" t="s">
        <v>58</v>
      </c>
      <c r="F1" t="s">
        <v>57</v>
      </c>
      <c r="G1" t="s">
        <v>56</v>
      </c>
      <c r="H1" t="s">
        <v>55</v>
      </c>
      <c r="I1" t="s">
        <v>54</v>
      </c>
      <c r="J1" t="s">
        <v>53</v>
      </c>
      <c r="K1" t="s">
        <v>52</v>
      </c>
      <c r="L1" t="s">
        <v>51</v>
      </c>
      <c r="M1" t="s">
        <v>50</v>
      </c>
      <c r="N1" t="s">
        <v>49</v>
      </c>
      <c r="O1" t="s">
        <v>48</v>
      </c>
      <c r="P1" t="s">
        <v>47</v>
      </c>
      <c r="Q1" t="s">
        <v>46</v>
      </c>
      <c r="R1" t="s">
        <v>45</v>
      </c>
      <c r="S1" t="s">
        <v>44</v>
      </c>
      <c r="T1" t="s">
        <v>43</v>
      </c>
      <c r="U1" t="s">
        <v>42</v>
      </c>
      <c r="BC1" s="6" t="s">
        <v>41</v>
      </c>
    </row>
    <row r="2" spans="1:55" x14ac:dyDescent="0.25">
      <c r="A2" t="s">
        <v>34</v>
      </c>
      <c r="B2" s="29" t="s">
        <v>39</v>
      </c>
      <c r="C2" s="4" t="s">
        <v>4</v>
      </c>
      <c r="D2">
        <v>64</v>
      </c>
      <c r="E2" s="4">
        <v>10</v>
      </c>
      <c r="F2">
        <f ca="1" xml:space="preserve"> [3]f_d16r_f_d64r_d10s!E3</f>
        <v>59888</v>
      </c>
      <c r="G2">
        <f ca="1" xml:space="preserve"> [3]f_d16r_f_d64r_d10s!F3</f>
        <v>0.2392</v>
      </c>
      <c r="H2">
        <f xml:space="preserve"> [3]f_d16r_f_d64r_d10s!G3</f>
        <v>0.2</v>
      </c>
      <c r="I2">
        <f xml:space="preserve"> [3]f_d16r_f_d64r_d10s!H3</f>
        <v>1445.8383838383838</v>
      </c>
      <c r="J2">
        <f ca="1" xml:space="preserve"> [3]f_d16r_f_d64r_d10s!I3</f>
        <v>14298</v>
      </c>
      <c r="K2">
        <f ca="1" xml:space="preserve"> [3]f_d16r_f_d64r_d10s!J3</f>
        <v>28556</v>
      </c>
      <c r="L2">
        <f xml:space="preserve"> [3]f_d16r_f_d64r_d10s!K3</f>
        <v>25104</v>
      </c>
      <c r="M2" s="3">
        <f xml:space="preserve"> IF(AND(Table1335[[#This Row],[Layers 3]]&lt;&gt;"Empty",Table1335[[#This Row],[inference(us)]]&gt;0),Table1335[[#This Row],[inference(us)]]-_xlfn.XLOOKUP("Empty",Table1335[Test Layer 1],Table1335[inference(us)]),0)</f>
        <v>-2373.1616161616162</v>
      </c>
      <c r="N2" s="3">
        <f ca="1" xml:space="preserve"> Table1335[[#This Row],[L_Flops]]/Table1335[[#This Row],[Flops]]*Table1335[[#This Row],[inference(us)]]</f>
        <v>1271.0578087925055</v>
      </c>
      <c r="O2" s="3">
        <f ca="1" xml:space="preserve"> Table1335[[#This Row],[inference(us)]]-Table1335[[#This Row],[Projected Time]]</f>
        <v>174.78057504587832</v>
      </c>
      <c r="P2" s="28">
        <f ca="1">( Table1335[[#This Row],[Projected Time]]/Table1335[[#This Row],[inference(us)]])</f>
        <v>0.87911472194985296</v>
      </c>
      <c r="Q2" s="28">
        <f ca="1" xml:space="preserve"> Table1335[[#This Row],[Rest]]/Table1335[[#This Row],[inference(us)]]</f>
        <v>0.12088527805014709</v>
      </c>
      <c r="R2" s="2">
        <f xml:space="preserve"> IF(AND(Table1335[[#This Row],[Layers 3]]&lt;&gt;"Empty",Table1335[[#This Row],[inference(us)]]&gt;0),Table1335[[#This Row],[inference(us)]]/_xlfn.XLOOKUP("Empty",Table1335[Test Layer 1],Table1335[inference(us)]),0)</f>
        <v>0.37859083106530084</v>
      </c>
      <c r="S2" s="2">
        <f ca="1" xml:space="preserve"> Table1335[[#This Row],[Parameters]]/Table1335[[#This Row],[tf_modelSize]]</f>
        <v>0.23874565856265029</v>
      </c>
      <c r="T2" s="2">
        <f ca="1" xml:space="preserve"> Table1335[[#This Row],[inference(us)]]/Table1335[[#This Row],[tf_modelSize]]</f>
        <v>2.4142372158669247E-2</v>
      </c>
      <c r="U2" s="2">
        <f ca="1">Table1335[[#This Row],[Parameters]]/Table1335[[#This Row],[inference(us)]]</f>
        <v>9.8890720842823008</v>
      </c>
    </row>
    <row r="3" spans="1:55" x14ac:dyDescent="0.25">
      <c r="A3" s="5" t="s">
        <v>86</v>
      </c>
      <c r="B3" s="29" t="s">
        <v>37</v>
      </c>
      <c r="C3" s="4" t="s">
        <v>4</v>
      </c>
      <c r="D3">
        <v>64</v>
      </c>
      <c r="E3" s="4">
        <v>10</v>
      </c>
      <c r="F3">
        <f ca="1" xml:space="preserve"> [3]f_d16s_f_d64r_d10s!E3</f>
        <v>60016</v>
      </c>
      <c r="G3">
        <f ca="1" xml:space="preserve"> [3]f_d16s_f_d64r_d10s!F3</f>
        <v>0.32169999999999999</v>
      </c>
      <c r="H3">
        <f xml:space="preserve"> [3]f_d16s_f_d64r_d10s!G3</f>
        <v>0.27</v>
      </c>
      <c r="I3">
        <f xml:space="preserve"> [3]f_d16s_f_d64r_d10s!H3</f>
        <v>1576.0202020202021</v>
      </c>
      <c r="J3">
        <f ca="1" xml:space="preserve"> [3]f_d16s_f_d64r_d10s!I3</f>
        <v>14298</v>
      </c>
      <c r="K3">
        <f ca="1" xml:space="preserve"> [3]f_d16s_f_d64r_d10s!J3</f>
        <v>28636</v>
      </c>
      <c r="L3">
        <f xml:space="preserve"> [3]f_d16s_f_d64r_d10s!K3</f>
        <v>25184</v>
      </c>
      <c r="M3" s="3">
        <f xml:space="preserve"> IF(AND(Table1335[[#This Row],[Layers 3]]&lt;&gt;"Empty",Table1335[[#This Row],[inference(us)]]&gt;0),Table1335[[#This Row],[inference(us)]]-_xlfn.XLOOKUP("Empty",Table1335[Test Layer 1],Table1335[inference(us)]),0)</f>
        <v>-2242.9797979797977</v>
      </c>
      <c r="N3" s="3">
        <f ca="1" xml:space="preserve"> Table1335[[#This Row],[L_Flops]]/Table1335[[#This Row],[Flops]]*Table1335[[#This Row],[inference(us)]]</f>
        <v>1386.0348082021501</v>
      </c>
      <c r="O3" s="3">
        <f ca="1" xml:space="preserve"> Table1335[[#This Row],[inference(us)]]-Table1335[[#This Row],[Projected Time]]</f>
        <v>189.98539381805199</v>
      </c>
      <c r="P3" s="28">
        <f ca="1">( Table1335[[#This Row],[Projected Time]]/Table1335[[#This Row],[inference(us)]])</f>
        <v>0.87945243749126978</v>
      </c>
      <c r="Q3" s="28">
        <f ca="1" xml:space="preserve"> Table1335[[#This Row],[Rest]]/Table1335[[#This Row],[inference(us)]]</f>
        <v>0.12054756250873025</v>
      </c>
      <c r="R3" s="2">
        <f xml:space="preserve"> IF(AND(Table1335[[#This Row],[Layers 3]]&lt;&gt;"Empty",Table1335[[#This Row],[inference(us)]]&gt;0),Table1335[[#This Row],[inference(us)]]/_xlfn.XLOOKUP("Empty",Table1335[Test Layer 1],Table1335[inference(us)]),0)</f>
        <v>0.41267876460335223</v>
      </c>
      <c r="S3" s="2">
        <f ca="1" xml:space="preserve"> Table1335[[#This Row],[Parameters]]/Table1335[[#This Row],[tf_modelSize]]</f>
        <v>0.23823647027459344</v>
      </c>
      <c r="T3" s="2">
        <f ca="1" xml:space="preserve"> Table1335[[#This Row],[inference(us)]]/Table1335[[#This Row],[tf_modelSize]]</f>
        <v>2.6260000700149996E-2</v>
      </c>
      <c r="U3" s="2">
        <f ca="1">Table1335[[#This Row],[Parameters]]/Table1335[[#This Row],[inference(us)]]</f>
        <v>9.0722187327753065</v>
      </c>
    </row>
    <row r="4" spans="1:55" x14ac:dyDescent="0.25">
      <c r="A4" s="33" t="s">
        <v>85</v>
      </c>
      <c r="B4" s="29" t="s">
        <v>35</v>
      </c>
      <c r="C4" s="32" t="s">
        <v>4</v>
      </c>
      <c r="D4" s="31">
        <v>64</v>
      </c>
      <c r="E4" s="32">
        <v>10</v>
      </c>
      <c r="F4" s="31">
        <f ca="1" xml:space="preserve"> [3]f_d64r_d10s!E3</f>
        <v>205580</v>
      </c>
      <c r="G4" s="31">
        <f ca="1" xml:space="preserve"> [3]f_d64r_d10s!F3</f>
        <v>0.69120000000000004</v>
      </c>
      <c r="H4" s="31">
        <f xml:space="preserve"> [3]f_d64r_d10s!G3</f>
        <v>0.66</v>
      </c>
      <c r="I4" s="31">
        <f xml:space="preserve"> [3]f_d64r_d10s!H3</f>
        <v>3819</v>
      </c>
      <c r="J4" s="31">
        <f ca="1" xml:space="preserve"> [3]f_d64r_d10s!I3</f>
        <v>50890</v>
      </c>
      <c r="K4" s="31">
        <f ca="1" xml:space="preserve"> [3]f_d64r_d10s!J3</f>
        <v>101756</v>
      </c>
      <c r="L4" s="31">
        <f xml:space="preserve"> [3]f_d64r_d10s!K3</f>
        <v>0</v>
      </c>
      <c r="M4" s="3">
        <f xml:space="preserve"> IF(AND(Table1335[[#This Row],[Layers 3]]&lt;&gt;"Empty",Table1335[[#This Row],[inference(us)]]&gt;0),Table1335[[#This Row],[inference(us)]]-_xlfn.XLOOKUP("Empty",Table1335[Test Layer 1],Table1335[inference(us)]),0)</f>
        <v>0</v>
      </c>
      <c r="N4" s="3">
        <f ca="1" xml:space="preserve"> Table1335[[#This Row],[L_Flops]]/Table1335[[#This Row],[Flops]]*Table1335[[#This Row],[inference(us)]]</f>
        <v>0</v>
      </c>
      <c r="O4" s="3">
        <f ca="1" xml:space="preserve"> Table1335[[#This Row],[inference(us)]]-Table1335[[#This Row],[Projected Time]]</f>
        <v>3819</v>
      </c>
      <c r="P4" s="28">
        <f ca="1">( Table1335[[#This Row],[Projected Time]]/Table1335[[#This Row],[inference(us)]])</f>
        <v>0</v>
      </c>
      <c r="Q4" s="28">
        <f ca="1" xml:space="preserve"> Table1335[[#This Row],[Rest]]/Table1335[[#This Row],[inference(us)]]</f>
        <v>1</v>
      </c>
      <c r="R4" s="2">
        <f xml:space="preserve"> IF(AND(Table1335[[#This Row],[Layers 3]]&lt;&gt;"Empty",Table1335[[#This Row],[inference(us)]]&gt;0),Table1335[[#This Row],[inference(us)]]/_xlfn.XLOOKUP("Empty",Table1335[Test Layer 1],Table1335[inference(us)]),0)</f>
        <v>1</v>
      </c>
      <c r="S4" s="2">
        <f ca="1" xml:space="preserve"> Table1335[[#This Row],[Parameters]]/Table1335[[#This Row],[tf_modelSize]]</f>
        <v>0.24754353536336218</v>
      </c>
      <c r="T4" s="2">
        <f ca="1" xml:space="preserve"> Table1335[[#This Row],[inference(us)]]/Table1335[[#This Row],[tf_modelSize]]</f>
        <v>1.8576709796672829E-2</v>
      </c>
      <c r="U4" s="2">
        <f ca="1">Table1335[[#This Row],[Parameters]]/Table1335[[#This Row],[inference(us)]]</f>
        <v>13.32547787378895</v>
      </c>
    </row>
    <row r="5" spans="1:55" x14ac:dyDescent="0.25">
      <c r="A5" s="5" t="s">
        <v>84</v>
      </c>
      <c r="B5" s="29" t="s">
        <v>4</v>
      </c>
      <c r="C5" s="4" t="s">
        <v>4</v>
      </c>
      <c r="D5">
        <v>64</v>
      </c>
      <c r="E5" s="4">
        <v>10</v>
      </c>
      <c r="F5">
        <f ca="1" xml:space="preserve"> [3]f_f_d64r_d10s!E3</f>
        <v>205608</v>
      </c>
      <c r="G5">
        <f ca="1" xml:space="preserve"> [3]f_f_d64r_d10s!F3</f>
        <v>0.6613</v>
      </c>
      <c r="H5">
        <f xml:space="preserve"> [3]f_f_d64r_d10s!G3</f>
        <v>0.67</v>
      </c>
      <c r="I5">
        <f xml:space="preserve"> [3]f_f_d64r_d10s!H3</f>
        <v>3818.9797979797981</v>
      </c>
      <c r="J5">
        <f ca="1" xml:space="preserve"> [3]f_f_d64r_d10s!I3</f>
        <v>50890</v>
      </c>
      <c r="K5">
        <f ca="1" xml:space="preserve"> [3]f_f_d64r_d10s!J3</f>
        <v>101756</v>
      </c>
      <c r="L5">
        <f xml:space="preserve"> [3]f_f_d64r_d10s!K3</f>
        <v>0</v>
      </c>
      <c r="M5" s="3">
        <f xml:space="preserve"> IF(AND(Table1335[[#This Row],[Layers 3]]&lt;&gt;"Empty",Table1335[[#This Row],[inference(us)]]&gt;0),Table1335[[#This Row],[inference(us)]]-_xlfn.XLOOKUP("Empty",Table1335[Test Layer 1],Table1335[inference(us)]),0)</f>
        <v>-2.0202020201850246E-2</v>
      </c>
      <c r="N5" s="3">
        <f ca="1" xml:space="preserve"> Table1335[[#This Row],[L_Flops]]/Table1335[[#This Row],[Flops]]*Table1335[[#This Row],[inference(us)]]</f>
        <v>0</v>
      </c>
      <c r="O5" s="3">
        <f ca="1" xml:space="preserve"> Table1335[[#This Row],[inference(us)]]-Table1335[[#This Row],[Projected Time]]</f>
        <v>3818.9797979797981</v>
      </c>
      <c r="P5" s="28">
        <f ca="1">( Table1335[[#This Row],[Projected Time]]/Table1335[[#This Row],[inference(us)]])</f>
        <v>0</v>
      </c>
      <c r="Q5" s="28">
        <f ca="1" xml:space="preserve"> Table1335[[#This Row],[Rest]]/Table1335[[#This Row],[inference(us)]]</f>
        <v>1</v>
      </c>
      <c r="R5" s="2">
        <f xml:space="preserve"> IF(AND(Table1335[[#This Row],[Layers 3]]&lt;&gt;"Empty",Table1335[[#This Row],[inference(us)]]&gt;0),Table1335[[#This Row],[inference(us)]]/_xlfn.XLOOKUP("Empty",Table1335[Test Layer 1],Table1335[inference(us)]),0)</f>
        <v>0.99999471012825303</v>
      </c>
      <c r="S5" s="2">
        <f ca="1" xml:space="preserve"> Table1335[[#This Row],[Parameters]]/Table1335[[#This Row],[tf_modelSize]]</f>
        <v>0.24750982452044668</v>
      </c>
      <c r="T5" s="2">
        <f ca="1" xml:space="preserve"> Table1335[[#This Row],[inference(us)]]/Table1335[[#This Row],[tf_modelSize]]</f>
        <v>1.8574081737966413E-2</v>
      </c>
      <c r="U5" s="2">
        <f ca="1">Table1335[[#This Row],[Parameters]]/Table1335[[#This Row],[inference(us)]]</f>
        <v>13.325548364230755</v>
      </c>
    </row>
    <row r="6" spans="1:55" x14ac:dyDescent="0.25">
      <c r="A6" s="5" t="s">
        <v>83</v>
      </c>
      <c r="B6" s="29" t="s">
        <v>32</v>
      </c>
      <c r="C6" s="4" t="s">
        <v>4</v>
      </c>
      <c r="D6">
        <v>64</v>
      </c>
      <c r="E6" s="4">
        <v>10</v>
      </c>
      <c r="F6">
        <f ca="1" xml:space="preserve"> '[3]2p4_f_d64r_d10s'!E3</f>
        <v>17656</v>
      </c>
      <c r="G6">
        <f ca="1" xml:space="preserve"> '[3]2p4_f_d64r_d10s'!F3</f>
        <v>1.5900000000000001E-2</v>
      </c>
      <c r="H6">
        <f xml:space="preserve"> '[3]2p4_f_d64r_d10s'!G3</f>
        <v>0.18</v>
      </c>
      <c r="I6">
        <f xml:space="preserve"> '[3]2p4_f_d64r_d10s'!H3</f>
        <v>502.06060606060606</v>
      </c>
      <c r="J6">
        <f ca="1" xml:space="preserve"> '[3]2p4_f_d64r_d10s'!I3</f>
        <v>3850</v>
      </c>
      <c r="K6">
        <f ca="1" xml:space="preserve"> '[3]2p4_f_d64r_d10s'!J3</f>
        <v>7872</v>
      </c>
      <c r="L6">
        <f xml:space="preserve"> '[3]2p4_f_d64r_d10s'!K3</f>
        <v>196</v>
      </c>
      <c r="M6" s="3">
        <f xml:space="preserve"> IF(AND(Table1335[[#This Row],[Layers 3]]&lt;&gt;"Empty",Table1335[[#This Row],[inference(us)]]&gt;0),Table1335[[#This Row],[inference(us)]]-_xlfn.XLOOKUP("Empty",Table1335[Test Layer 1],Table1335[inference(us)]),0)</f>
        <v>-3316.939393939394</v>
      </c>
      <c r="N6" s="3">
        <f ca="1" xml:space="preserve"> Table1335[[#This Row],[L_Flops]]/Table1335[[#This Row],[Flops]]*Table1335[[#This Row],[inference(us)]]</f>
        <v>12.500492732200049</v>
      </c>
      <c r="O6" s="3">
        <f ca="1" xml:space="preserve"> Table1335[[#This Row],[inference(us)]]-Table1335[[#This Row],[Projected Time]]</f>
        <v>489.56011332840603</v>
      </c>
      <c r="P6" s="28">
        <f ca="1">( Table1335[[#This Row],[Projected Time]]/Table1335[[#This Row],[inference(us)]])</f>
        <v>2.4898373983739838E-2</v>
      </c>
      <c r="Q6" s="28">
        <f ca="1" xml:space="preserve"> Table1335[[#This Row],[Rest]]/Table1335[[#This Row],[inference(us)]]</f>
        <v>0.97510162601626016</v>
      </c>
      <c r="R6" s="2">
        <f xml:space="preserve"> IF(AND(Table1335[[#This Row],[Layers 3]]&lt;&gt;"Empty",Table1335[[#This Row],[inference(us)]]&gt;0),Table1335[[#This Row],[inference(us)]]/_xlfn.XLOOKUP("Empty",Table1335[Test Layer 1],Table1335[inference(us)]),0)</f>
        <v>0.13146389265792252</v>
      </c>
      <c r="S6" s="2">
        <f ca="1" xml:space="preserve"> Table1335[[#This Row],[Parameters]]/Table1335[[#This Row],[tf_modelSize]]</f>
        <v>0.21805618486633438</v>
      </c>
      <c r="T6" s="2">
        <f ca="1" xml:space="preserve"> Table1335[[#This Row],[inference(us)]]/Table1335[[#This Row],[tf_modelSize]]</f>
        <v>2.843569359201439E-2</v>
      </c>
      <c r="U6" s="2">
        <f ca="1">Table1335[[#This Row],[Parameters]]/Table1335[[#This Row],[inference(us)]]</f>
        <v>7.6683969097054563</v>
      </c>
    </row>
    <row r="7" spans="1:55" x14ac:dyDescent="0.25">
      <c r="A7" t="s">
        <v>82</v>
      </c>
      <c r="B7" s="29" t="s">
        <v>30</v>
      </c>
      <c r="C7" s="4" t="s">
        <v>4</v>
      </c>
      <c r="D7">
        <v>64</v>
      </c>
      <c r="E7" s="4">
        <v>10</v>
      </c>
      <c r="F7">
        <f ca="1" xml:space="preserve"> '[3]2p2_f_d64r_d10s'!E3</f>
        <v>55288</v>
      </c>
      <c r="G7">
        <f ca="1" xml:space="preserve"> '[3]2p2_f_d64r_d10s'!F3</f>
        <v>0.26590000000000003</v>
      </c>
      <c r="H7">
        <f xml:space="preserve"> '[3]2p2_f_d64r_d10s'!G3</f>
        <v>0.24</v>
      </c>
      <c r="I7">
        <f xml:space="preserve"> '[3]2p2_f_d64r_d10s'!H3</f>
        <v>1491.969696969697</v>
      </c>
      <c r="J7">
        <f ca="1" xml:space="preserve"> '[3]2p2_f_d64r_d10s'!I3</f>
        <v>13258</v>
      </c>
      <c r="K7">
        <f ca="1" xml:space="preserve"> '[3]2p2_f_d64r_d10s'!J3</f>
        <v>27276</v>
      </c>
      <c r="L7">
        <f xml:space="preserve"> '[3]2p2_f_d64r_d10s'!K3</f>
        <v>784</v>
      </c>
      <c r="M7" s="3">
        <f xml:space="preserve"> IF(AND(Table1335[[#This Row],[Layers 3]]&lt;&gt;"Empty",Table1335[[#This Row],[inference(us)]]&gt;0),Table1335[[#This Row],[inference(us)]]-_xlfn.XLOOKUP("Empty",Table1335[Test Layer 1],Table1335[inference(us)]),0)</f>
        <v>-2327.030303030303</v>
      </c>
      <c r="N7" s="3">
        <f ca="1" xml:space="preserve"> Table1335[[#This Row],[L_Flops]]/Table1335[[#This Row],[Flops]]*Table1335[[#This Row],[inference(us)]]</f>
        <v>42.884009474418626</v>
      </c>
      <c r="O7" s="3">
        <f ca="1" xml:space="preserve"> Table1335[[#This Row],[inference(us)]]-Table1335[[#This Row],[Projected Time]]</f>
        <v>1449.0856874952783</v>
      </c>
      <c r="P7" s="28">
        <f ca="1">( Table1335[[#This Row],[Projected Time]]/Table1335[[#This Row],[inference(us)]])</f>
        <v>2.8743217480568999E-2</v>
      </c>
      <c r="Q7" s="28">
        <f ca="1" xml:space="preserve"> Table1335[[#This Row],[Rest]]/Table1335[[#This Row],[inference(us)]]</f>
        <v>0.97125678251943093</v>
      </c>
      <c r="R7" s="2">
        <f xml:space="preserve"> IF(AND(Table1335[[#This Row],[Layers 3]]&lt;&gt;"Empty",Table1335[[#This Row],[inference(us)]]&gt;0),Table1335[[#This Row],[inference(us)]]/_xlfn.XLOOKUP("Empty",Table1335[Test Layer 1],Table1335[inference(us)]),0)</f>
        <v>0.39067025319971116</v>
      </c>
      <c r="S7" s="2">
        <f ca="1" xml:space="preserve"> Table1335[[#This Row],[Parameters]]/Table1335[[#This Row],[tf_modelSize]]</f>
        <v>0.23979887136449138</v>
      </c>
      <c r="T7" s="2">
        <f ca="1" xml:space="preserve"> Table1335[[#This Row],[inference(us)]]/Table1335[[#This Row],[tf_modelSize]]</f>
        <v>2.698541631040546E-2</v>
      </c>
      <c r="U7" s="2">
        <f ca="1">Table1335[[#This Row],[Parameters]]/Table1335[[#This Row],[inference(us)]]</f>
        <v>8.8862394637960804</v>
      </c>
    </row>
    <row r="8" spans="1:55" x14ac:dyDescent="0.25">
      <c r="A8" t="s">
        <v>81</v>
      </c>
      <c r="B8" s="29" t="s">
        <v>28</v>
      </c>
      <c r="C8" s="4" t="s">
        <v>4</v>
      </c>
      <c r="D8">
        <v>64</v>
      </c>
      <c r="E8" s="4">
        <v>10</v>
      </c>
      <c r="F8">
        <f ca="1" xml:space="preserve"> '[3]2p1_f_d64r_d10s'!E3</f>
        <v>191736</v>
      </c>
      <c r="G8">
        <f ca="1" xml:space="preserve"> '[3]2p1_f_d64r_d10s'!F3</f>
        <v>0.65010000000000001</v>
      </c>
      <c r="H8">
        <f xml:space="preserve"> '[3]2p1_f_d64r_d10s'!G3</f>
        <v>0.65</v>
      </c>
      <c r="I8">
        <f xml:space="preserve"> '[3]2p1_f_d64r_d10s'!H3</f>
        <v>5118.090909090909</v>
      </c>
      <c r="J8">
        <f ca="1" xml:space="preserve"> '[3]2p1_f_d64r_d10s'!I3</f>
        <v>47370</v>
      </c>
      <c r="K8">
        <f ca="1" xml:space="preserve"> '[3]2p1_f_d64r_d10s'!J3</f>
        <v>97632</v>
      </c>
      <c r="L8">
        <f xml:space="preserve"> '[3]2p1_f_d64r_d10s'!K3</f>
        <v>2916</v>
      </c>
      <c r="M8" s="3">
        <f xml:space="preserve"> IF(AND(Table1335[[#This Row],[Layers 3]]&lt;&gt;"Empty",Table1335[[#This Row],[inference(us)]]&gt;0),Table1335[[#This Row],[inference(us)]]-_xlfn.XLOOKUP("Empty",Table1335[Test Layer 1],Table1335[inference(us)]),0)</f>
        <v>1299.090909090909</v>
      </c>
      <c r="N8" s="3">
        <f ca="1" xml:space="preserve"> Table1335[[#This Row],[L_Flops]]/Table1335[[#This Row],[Flops]]*Table1335[[#This Row],[inference(us)]]</f>
        <v>152.86333467417538</v>
      </c>
      <c r="O8" s="3">
        <f ca="1" xml:space="preserve"> Table1335[[#This Row],[inference(us)]]-Table1335[[#This Row],[Projected Time]]</f>
        <v>4965.2275744167337</v>
      </c>
      <c r="P8" s="28">
        <f ca="1">( Table1335[[#This Row],[Projected Time]]/Table1335[[#This Row],[inference(us)]])</f>
        <v>2.9867256637168139E-2</v>
      </c>
      <c r="Q8" s="28">
        <f ca="1" xml:space="preserve"> Table1335[[#This Row],[Rest]]/Table1335[[#This Row],[inference(us)]]</f>
        <v>0.97013274336283184</v>
      </c>
      <c r="R8" s="2">
        <f xml:space="preserve"> IF(AND(Table1335[[#This Row],[Layers 3]]&lt;&gt;"Empty",Table1335[[#This Row],[inference(us)]]&gt;0),Table1335[[#This Row],[inference(us)]]/_xlfn.XLOOKUP("Empty",Table1335[Test Layer 1],Table1335[inference(us)]),0)</f>
        <v>1.3401652026946607</v>
      </c>
      <c r="S8" s="2">
        <f ca="1" xml:space="preserve"> Table1335[[#This Row],[Parameters]]/Table1335[[#This Row],[tf_modelSize]]</f>
        <v>0.24705845537614218</v>
      </c>
      <c r="T8" s="2">
        <f ca="1" xml:space="preserve"> Table1335[[#This Row],[inference(us)]]/Table1335[[#This Row],[tf_modelSize]]</f>
        <v>2.6693426946900474E-2</v>
      </c>
      <c r="U8" s="2">
        <f ca="1">Table1335[[#This Row],[Parameters]]/Table1335[[#This Row],[inference(us)]]</f>
        <v>9.2554041812465595</v>
      </c>
    </row>
    <row r="9" spans="1:55" x14ac:dyDescent="0.25">
      <c r="A9" t="s">
        <v>80</v>
      </c>
      <c r="B9" s="29" t="s">
        <v>79</v>
      </c>
      <c r="C9" s="4" t="s">
        <v>4</v>
      </c>
      <c r="D9">
        <v>64</v>
      </c>
      <c r="E9" s="4">
        <v>10</v>
      </c>
      <c r="F9">
        <f ca="1" xml:space="preserve"> '[3]2cnn4_f_d64r_d10s'!E3</f>
        <v>752004</v>
      </c>
      <c r="G9">
        <f ca="1" xml:space="preserve"> '[3]2cnn4_f_d64r_d10s'!F3</f>
        <v>0.47420000000000001</v>
      </c>
      <c r="H9">
        <f xml:space="preserve"> '[3]2cnn4_f_d64r_d10s'!G3</f>
        <v>0.62</v>
      </c>
      <c r="I9">
        <f xml:space="preserve"> '[3]2cnn4_f_d64r_d10s'!H3</f>
        <v>22463.050505050505</v>
      </c>
      <c r="J9">
        <f ca="1" xml:space="preserve"> '[3]2cnn4_f_d64r_d10s'!I3</f>
        <v>187358</v>
      </c>
      <c r="K9">
        <f ca="1" xml:space="preserve"> '[3]2cnn4_f_d64r_d10s'!J3</f>
        <v>400896</v>
      </c>
      <c r="L9">
        <f xml:space="preserve"> '[3]2cnn4_f_d64r_d10s'!K3</f>
        <v>26244</v>
      </c>
      <c r="M9" s="3">
        <f xml:space="preserve"> IF(AND(Table1335[[#This Row],[Layers 3]]&lt;&gt;"Empty",Table1335[[#This Row],[inference(us)]]&gt;0),Table1335[[#This Row],[inference(us)]]-_xlfn.XLOOKUP("Empty",Table1335[Test Layer 1],Table1335[inference(us)]),0)</f>
        <v>18644.050505050505</v>
      </c>
      <c r="N9" s="3">
        <f ca="1" xml:space="preserve"> Table1335[[#This Row],[L_Flops]]/Table1335[[#This Row],[Flops]]*Table1335[[#This Row],[inference(us)]]</f>
        <v>1470.5068083855799</v>
      </c>
      <c r="O9" s="3">
        <f ca="1" xml:space="preserve"> Table1335[[#This Row],[inference(us)]]-Table1335[[#This Row],[Projected Time]]</f>
        <v>20992.543696664925</v>
      </c>
      <c r="P9" s="28">
        <f ca="1">( Table1335[[#This Row],[Projected Time]]/Table1335[[#This Row],[inference(us)]])</f>
        <v>6.5463362068965511E-2</v>
      </c>
      <c r="Q9" s="28">
        <f ca="1" xml:space="preserve"> Table1335[[#This Row],[Rest]]/Table1335[[#This Row],[inference(us)]]</f>
        <v>0.93453663793103448</v>
      </c>
      <c r="R9" s="2">
        <f xml:space="preserve"> IF(AND(Table1335[[#This Row],[Layers 3]]&lt;&gt;"Empty",Table1335[[#This Row],[inference(us)]]&gt;0),Table1335[[#This Row],[inference(us)]]/_xlfn.XLOOKUP("Empty",Table1335[Test Layer 1],Table1335[inference(us)]),0)</f>
        <v>5.8819194828621377</v>
      </c>
      <c r="S9" s="2">
        <f ca="1" xml:space="preserve"> Table1335[[#This Row],[Parameters]]/Table1335[[#This Row],[tf_modelSize]]</f>
        <v>0.24914495135664172</v>
      </c>
      <c r="T9" s="2">
        <f ca="1" xml:space="preserve"> Table1335[[#This Row],[inference(us)]]/Table1335[[#This Row],[tf_modelSize]]</f>
        <v>2.9870918911402738E-2</v>
      </c>
      <c r="U9" s="2">
        <f ca="1">Table1335[[#This Row],[Parameters]]/Table1335[[#This Row],[inference(us)]]</f>
        <v>8.3407193496660277</v>
      </c>
    </row>
    <row r="10" spans="1:55" x14ac:dyDescent="0.25">
      <c r="A10" t="s">
        <v>78</v>
      </c>
      <c r="B10" s="29" t="s">
        <v>77</v>
      </c>
      <c r="C10" s="4" t="s">
        <v>4</v>
      </c>
      <c r="D10">
        <v>64</v>
      </c>
      <c r="E10" s="4">
        <v>10</v>
      </c>
      <c r="F10">
        <f ca="1" xml:space="preserve"> '[3]2cnn3_f_d64r_d10s'!E3</f>
        <v>565352</v>
      </c>
      <c r="G10">
        <f ca="1" xml:space="preserve"> '[3]2cnn3_f_d64r_d10s'!F3</f>
        <v>0.73819999999999997</v>
      </c>
      <c r="H10">
        <f xml:space="preserve"> '[3]2cnn3_f_d64r_d10s'!G3</f>
        <v>0.66</v>
      </c>
      <c r="I10">
        <f xml:space="preserve"> '[3]2cnn3_f_d64r_d10s'!H3</f>
        <v>16919.959595959597</v>
      </c>
      <c r="J10">
        <f ca="1" xml:space="preserve"> '[3]2cnn3_f_d64r_d10s'!I3</f>
        <v>140697</v>
      </c>
      <c r="K10">
        <f ca="1" xml:space="preserve"> '[3]2cnn3_f_d64r_d10s'!J3</f>
        <v>301023</v>
      </c>
      <c r="L10">
        <f xml:space="preserve"> '[3]2cnn3_f_d64r_d10s'!K3</f>
        <v>19683</v>
      </c>
      <c r="M10" s="3">
        <f xml:space="preserve"> IF(AND(Table1335[[#This Row],[Layers 3]]&lt;&gt;"Empty",Table1335[[#This Row],[inference(us)]]&gt;0),Table1335[[#This Row],[inference(us)]]-_xlfn.XLOOKUP("Empty",Table1335[Test Layer 1],Table1335[inference(us)]),0)</f>
        <v>13100.959595959597</v>
      </c>
      <c r="N10" s="3">
        <f ca="1" xml:space="preserve"> Table1335[[#This Row],[L_Flops]]/Table1335[[#This Row],[Flops]]*Table1335[[#This Row],[inference(us)]]</f>
        <v>1106.34590953938</v>
      </c>
      <c r="O10" s="3">
        <f ca="1" xml:space="preserve"> Table1335[[#This Row],[inference(us)]]-Table1335[[#This Row],[Projected Time]]</f>
        <v>15813.613686420216</v>
      </c>
      <c r="P10" s="28">
        <f ca="1">( Table1335[[#This Row],[Projected Time]]/Table1335[[#This Row],[inference(us)]])</f>
        <v>6.5387030226926185E-2</v>
      </c>
      <c r="Q10" s="28">
        <f ca="1" xml:space="preserve"> Table1335[[#This Row],[Rest]]/Table1335[[#This Row],[inference(us)]]</f>
        <v>0.93461296977307373</v>
      </c>
      <c r="R10" s="30">
        <f xml:space="preserve"> IF(AND(Table1335[[#This Row],[Layers 3]]&lt;&gt;"Empty",Table1335[[#This Row],[inference(us)]]&gt;0),Table1335[[#This Row],[inference(us)]]/_xlfn.XLOOKUP("Empty",Table1335[Test Layer 1],Table1335[inference(us)]),0)</f>
        <v>4.4304686032887135</v>
      </c>
      <c r="S10" s="2">
        <f ca="1" xml:space="preserve"> Table1335[[#This Row],[Parameters]]/Table1335[[#This Row],[tf_modelSize]]</f>
        <v>0.24886619309739771</v>
      </c>
      <c r="T10" s="2">
        <f ca="1" xml:space="preserve"> Table1335[[#This Row],[inference(us)]]/Table1335[[#This Row],[tf_modelSize]]</f>
        <v>2.9928185618799612E-2</v>
      </c>
      <c r="U10" s="2">
        <f ca="1">Table1335[[#This Row],[Parameters]]/Table1335[[#This Row],[inference(us)]]</f>
        <v>8.3154453887465394</v>
      </c>
    </row>
    <row r="11" spans="1:55" x14ac:dyDescent="0.25">
      <c r="A11" t="s">
        <v>76</v>
      </c>
      <c r="B11" s="29" t="s">
        <v>75</v>
      </c>
      <c r="C11" s="4" t="s">
        <v>4</v>
      </c>
      <c r="D11">
        <v>64</v>
      </c>
      <c r="E11" s="4">
        <v>10</v>
      </c>
      <c r="F11">
        <f ca="1" xml:space="preserve"> '[3]2cnn2_f_d64r_d10s'!E3</f>
        <v>378708</v>
      </c>
      <c r="G11">
        <f ca="1" xml:space="preserve"> '[3]2cnn2_f_d64r_d10s'!F3</f>
        <v>0.69289999999999996</v>
      </c>
      <c r="H11">
        <f xml:space="preserve"> '[3]2cnn2_f_d64r_d10s'!G3</f>
        <v>0.57999999999999996</v>
      </c>
      <c r="I11">
        <f xml:space="preserve"> '[3]2cnn2_f_d64r_d10s'!H3</f>
        <v>11379.616161616161</v>
      </c>
      <c r="J11">
        <f ca="1" xml:space="preserve"> '[3]2cnn2_f_d64r_d10s'!I3</f>
        <v>94036</v>
      </c>
      <c r="K11">
        <f ca="1" xml:space="preserve"> '[3]2cnn2_f_d64r_d10s'!J3</f>
        <v>201150</v>
      </c>
      <c r="L11">
        <f xml:space="preserve"> '[3]2cnn2_f_d64r_d10s'!K3</f>
        <v>13122</v>
      </c>
      <c r="M11" s="3">
        <f xml:space="preserve"> IF(AND(Table1335[[#This Row],[Layers 3]]&lt;&gt;"Empty",Table1335[[#This Row],[inference(us)]]&gt;0),Table1335[[#This Row],[inference(us)]]-_xlfn.XLOOKUP("Empty",Table1335[Test Layer 1],Table1335[inference(us)]),0)</f>
        <v>7560.6161616161608</v>
      </c>
      <c r="N11" s="3">
        <f ca="1" xml:space="preserve"> Table1335[[#This Row],[L_Flops]]/Table1335[[#This Row],[Flops]]*Table1335[[#This Row],[inference(us)]]</f>
        <v>742.34811470408783</v>
      </c>
      <c r="O11" s="3">
        <f ca="1" xml:space="preserve"> Table1335[[#This Row],[inference(us)]]-Table1335[[#This Row],[Projected Time]]</f>
        <v>10637.268046912073</v>
      </c>
      <c r="P11" s="28">
        <f ca="1">( Table1335[[#This Row],[Projected Time]]/Table1335[[#This Row],[inference(us)]])</f>
        <v>6.5234899328859064E-2</v>
      </c>
      <c r="Q11" s="28">
        <f ca="1" xml:space="preserve"> Table1335[[#This Row],[Rest]]/Table1335[[#This Row],[inference(us)]]</f>
        <v>0.93476510067114094</v>
      </c>
      <c r="R11" s="2">
        <f xml:space="preserve"> IF(AND(Table1335[[#This Row],[Layers 3]]&lt;&gt;"Empty",Table1335[[#This Row],[inference(us)]]&gt;0),Table1335[[#This Row],[inference(us)]]/_xlfn.XLOOKUP("Empty",Table1335[Test Layer 1],Table1335[inference(us)]),0)</f>
        <v>2.9797371462728885</v>
      </c>
      <c r="S11" s="2">
        <f ca="1" xml:space="preserve"> Table1335[[#This Row],[Parameters]]/Table1335[[#This Row],[tf_modelSize]]</f>
        <v>0.24830740306515839</v>
      </c>
      <c r="T11" s="2">
        <f ca="1" xml:space="preserve"> Table1335[[#This Row],[inference(us)]]/Table1335[[#This Row],[tf_modelSize]]</f>
        <v>3.0048523299260013E-2</v>
      </c>
      <c r="U11" s="2">
        <f ca="1">Table1335[[#This Row],[Parameters]]/Table1335[[#This Row],[inference(us)]]</f>
        <v>8.2635476157084007</v>
      </c>
    </row>
    <row r="12" spans="1:55" x14ac:dyDescent="0.25">
      <c r="A12" t="s">
        <v>74</v>
      </c>
      <c r="B12" s="29" t="s">
        <v>73</v>
      </c>
      <c r="C12" s="4" t="s">
        <v>4</v>
      </c>
      <c r="D12">
        <v>64</v>
      </c>
      <c r="E12" s="4">
        <v>10</v>
      </c>
      <c r="F12">
        <f ca="1" xml:space="preserve"> '[3]2cnn1_f_d64r_d10s'!E3</f>
        <v>192064</v>
      </c>
      <c r="G12">
        <f ca="1" xml:space="preserve"> '[3]2cnn1_f_d64r_d10s'!F3</f>
        <v>5.11E-2</v>
      </c>
      <c r="H12">
        <f xml:space="preserve"> '[3]2cnn1_f_d64r_d10s'!G3</f>
        <v>0.45</v>
      </c>
      <c r="I12">
        <f xml:space="preserve"> '[3]2cnn1_f_d64r_d10s'!H3</f>
        <v>5842.0404040404037</v>
      </c>
      <c r="J12">
        <f ca="1" xml:space="preserve"> '[3]2cnn1_f_d64r_d10s'!I3</f>
        <v>47375</v>
      </c>
      <c r="K12">
        <f ca="1" xml:space="preserve"> '[3]2cnn1_f_d64r_d10s'!J3</f>
        <v>101277</v>
      </c>
      <c r="L12">
        <f xml:space="preserve"> '[3]2cnn1_f_d64r_d10s'!K3</f>
        <v>6561</v>
      </c>
      <c r="M12" s="3">
        <f xml:space="preserve"> IF(AND(Table1335[[#This Row],[Layers 3]]&lt;&gt;"Empty",Table1335[[#This Row],[inference(us)]]&gt;0),Table1335[[#This Row],[inference(us)]]-_xlfn.XLOOKUP("Empty",Table1335[Test Layer 1],Table1335[inference(us)]),0)</f>
        <v>2023.0404040404037</v>
      </c>
      <c r="N12" s="3">
        <f ca="1" xml:space="preserve"> Table1335[[#This Row],[L_Flops]]/Table1335[[#This Row],[Flops]]*Table1335[[#This Row],[inference(us)]]</f>
        <v>378.46329463658168</v>
      </c>
      <c r="O12" s="3">
        <f ca="1" xml:space="preserve"> Table1335[[#This Row],[inference(us)]]-Table1335[[#This Row],[Projected Time]]</f>
        <v>5463.5771094038219</v>
      </c>
      <c r="P12" s="28">
        <f ca="1">( Table1335[[#This Row],[Projected Time]]/Table1335[[#This Row],[inference(us)]])</f>
        <v>6.4782724606771522E-2</v>
      </c>
      <c r="Q12" s="28">
        <f ca="1" xml:space="preserve"> Table1335[[#This Row],[Rest]]/Table1335[[#This Row],[inference(us)]]</f>
        <v>0.93521727539322841</v>
      </c>
      <c r="R12" s="30">
        <f xml:space="preserve"> IF(AND(Table1335[[#This Row],[Layers 3]]&lt;&gt;"Empty",Table1335[[#This Row],[inference(us)]]&gt;0),Table1335[[#This Row],[inference(us)]]/_xlfn.XLOOKUP("Empty",Table1335[Test Layer 1],Table1335[inference(us)]),0)</f>
        <v>1.5297304016864111</v>
      </c>
      <c r="S12" s="2">
        <f ca="1" xml:space="preserve"> Table1335[[#This Row],[Parameters]]/Table1335[[#This Row],[tf_modelSize]]</f>
        <v>0.24666257080973009</v>
      </c>
      <c r="T12" s="2">
        <f ca="1" xml:space="preserve"> Table1335[[#This Row],[inference(us)]]/Table1335[[#This Row],[tf_modelSize]]</f>
        <v>3.0417154719470613E-2</v>
      </c>
      <c r="U12" s="2">
        <f ca="1">Table1335[[#This Row],[Parameters]]/Table1335[[#This Row],[inference(us)]]</f>
        <v>8.1093242640422432</v>
      </c>
    </row>
    <row r="13" spans="1:55" x14ac:dyDescent="0.25">
      <c r="A13" t="s">
        <v>72</v>
      </c>
      <c r="B13" s="29" t="s">
        <v>71</v>
      </c>
      <c r="C13" s="4"/>
      <c r="D13">
        <v>64</v>
      </c>
      <c r="E13" s="4">
        <v>10</v>
      </c>
      <c r="F13">
        <f ca="1" xml:space="preserve"> '[3]2cnn1_44_f_d64r_d10s'!E3</f>
        <v>165488</v>
      </c>
      <c r="G13">
        <f ca="1" xml:space="preserve"> '[3]2cnn1_44_f_d64r_d10s'!F3</f>
        <v>0.37009999999999998</v>
      </c>
      <c r="H13">
        <f xml:space="preserve"> '[3]2cnn1_44_f_d64r_d10s'!G3</f>
        <v>0.33</v>
      </c>
      <c r="I13">
        <f xml:space="preserve"> '[3]2cnn1_44_f_d64r_d10s'!H3</f>
        <v>9409.4747474747473</v>
      </c>
      <c r="J13">
        <f ca="1" xml:space="preserve"> '[3]2cnn1_44_f_d64r_d10s'!I3</f>
        <v>40731</v>
      </c>
      <c r="K13">
        <f ca="1" xml:space="preserve"> '[3]2cnn1_44_f_d64r_d10s'!J3</f>
        <v>102029</v>
      </c>
      <c r="L13">
        <f xml:space="preserve"> '[3]2cnn1_44_f_d64r_d10s'!K3</f>
        <v>20625</v>
      </c>
      <c r="M13" s="3">
        <f xml:space="preserve"> IF(AND(Table1335[[#This Row],[Layers 3]]&lt;&gt;"Empty",Table1335[[#This Row],[inference(us)]]&gt;0),Table1335[[#This Row],[inference(us)]]-_xlfn.XLOOKUP("Empty",Table1335[Test Layer 1],Table1335[inference(us)]),0)</f>
        <v>5590.4747474747473</v>
      </c>
      <c r="N13" s="3">
        <f ca="1" xml:space="preserve"> Table1335[[#This Row],[L_Flops]]/Table1335[[#This Row],[Flops]]*Table1335[[#This Row],[inference(us)]]</f>
        <v>1902.1103477115983</v>
      </c>
      <c r="O13" s="3">
        <f ca="1" xml:space="preserve"> Table1335[[#This Row],[inference(us)]]-Table1335[[#This Row],[Projected Time]]</f>
        <v>7507.3643997631489</v>
      </c>
      <c r="P13" s="28">
        <f ca="1">( Table1335[[#This Row],[Projected Time]]/Table1335[[#This Row],[inference(us)]])</f>
        <v>0.20214840878573739</v>
      </c>
      <c r="Q13" s="28">
        <f ca="1" xml:space="preserve"> Table1335[[#This Row],[Rest]]/Table1335[[#This Row],[inference(us)]]</f>
        <v>0.79785159121426263</v>
      </c>
      <c r="R13" s="30">
        <f xml:space="preserve"> IF(AND(Table1335[[#This Row],[Layers 3]]&lt;&gt;"Empty",Table1335[[#This Row],[inference(us)]]&gt;0),Table1335[[#This Row],[inference(us)]]/_xlfn.XLOOKUP("Empty",Table1335[Test Layer 1],Table1335[inference(us)]),0)</f>
        <v>2.463858273756153</v>
      </c>
      <c r="S13" s="2">
        <f ca="1" xml:space="preserve"> Table1335[[#This Row],[Parameters]]/Table1335[[#This Row],[tf_modelSize]]</f>
        <v>0.24612660736730155</v>
      </c>
      <c r="T13" s="2">
        <f ca="1" xml:space="preserve"> Table1335[[#This Row],[inference(us)]]/Table1335[[#This Row],[tf_modelSize]]</f>
        <v>5.6858955014712532E-2</v>
      </c>
      <c r="U13" s="2">
        <f ca="1">Table1335[[#This Row],[Parameters]]/Table1335[[#This Row],[inference(us)]]</f>
        <v>4.3287219630331775</v>
      </c>
    </row>
    <row r="14" spans="1:55" x14ac:dyDescent="0.25">
      <c r="A14" t="s">
        <v>70</v>
      </c>
      <c r="B14" s="29" t="s">
        <v>22</v>
      </c>
      <c r="C14" s="4" t="s">
        <v>4</v>
      </c>
      <c r="D14">
        <v>64</v>
      </c>
      <c r="E14" s="4">
        <v>10</v>
      </c>
      <c r="F14">
        <f ca="1" xml:space="preserve"> '[3]2mp4_f_d64r_d10s'!E3</f>
        <v>17656</v>
      </c>
      <c r="G14">
        <f ca="1" xml:space="preserve"> '[3]2mp4_f_d64r_d10s'!F3</f>
        <v>0.2051</v>
      </c>
      <c r="H14">
        <f xml:space="preserve"> '[3]2mp4_f_d64r_d10s'!G3</f>
        <v>0.17</v>
      </c>
      <c r="I14">
        <f xml:space="preserve"> '[3]2mp4_f_d64r_d10s'!H3</f>
        <v>512.91919191919192</v>
      </c>
      <c r="J14">
        <f ca="1" xml:space="preserve"> '[3]2mp4_f_d64r_d10s'!I3</f>
        <v>3850</v>
      </c>
      <c r="K14">
        <f ca="1" xml:space="preserve"> '[3]2mp4_f_d64r_d10s'!J3</f>
        <v>7872</v>
      </c>
      <c r="L14">
        <f xml:space="preserve"> '[3]2mp4_f_d64r_d10s'!K3</f>
        <v>196</v>
      </c>
      <c r="M14" s="3">
        <f xml:space="preserve"> IF(AND(Table1335[[#This Row],[Layers 3]]&lt;&gt;"Empty",Table1335[[#This Row],[inference(us)]]&gt;0),Table1335[[#This Row],[inference(us)]]-_xlfn.XLOOKUP("Empty",Table1335[Test Layer 1],Table1335[inference(us)]),0)</f>
        <v>-3306.0808080808083</v>
      </c>
      <c r="N14" s="3">
        <f ca="1" xml:space="preserve"> Table1335[[#This Row],[L_Flops]]/Table1335[[#This Row],[Flops]]*Table1335[[#This Row],[inference(us)]]</f>
        <v>12.770853863841669</v>
      </c>
      <c r="O14" s="3">
        <f ca="1" xml:space="preserve"> Table1335[[#This Row],[inference(us)]]-Table1335[[#This Row],[Projected Time]]</f>
        <v>500.14833805535022</v>
      </c>
      <c r="P14" s="28">
        <f ca="1">( Table1335[[#This Row],[Projected Time]]/Table1335[[#This Row],[inference(us)]])</f>
        <v>2.4898373983739838E-2</v>
      </c>
      <c r="Q14" s="28">
        <f ca="1" xml:space="preserve"> Table1335[[#This Row],[Rest]]/Table1335[[#This Row],[inference(us)]]</f>
        <v>0.97510162601626016</v>
      </c>
      <c r="R14" s="2">
        <f xml:space="preserve"> IF(AND(Table1335[[#This Row],[Layers 3]]&lt;&gt;"Empty",Table1335[[#This Row],[inference(us)]]&gt;0),Table1335[[#This Row],[inference(us)]]/_xlfn.XLOOKUP("Empty",Table1335[Test Layer 1],Table1335[inference(us)]),0)</f>
        <v>0.13430719872196697</v>
      </c>
      <c r="S14" s="2">
        <f ca="1" xml:space="preserve"> Table1335[[#This Row],[Parameters]]/Table1335[[#This Row],[tf_modelSize]]</f>
        <v>0.21805618486633438</v>
      </c>
      <c r="T14" s="2">
        <f ca="1" xml:space="preserve"> Table1335[[#This Row],[inference(us)]]/Table1335[[#This Row],[tf_modelSize]]</f>
        <v>2.9050701853148612E-2</v>
      </c>
      <c r="U14" s="2">
        <f ca="1">Table1335[[#This Row],[Parameters]]/Table1335[[#This Row],[inference(us)]]</f>
        <v>7.5060556529273912</v>
      </c>
    </row>
    <row r="15" spans="1:55" x14ac:dyDescent="0.25">
      <c r="A15" t="s">
        <v>69</v>
      </c>
      <c r="B15" s="29" t="s">
        <v>20</v>
      </c>
      <c r="C15" s="4" t="s">
        <v>4</v>
      </c>
      <c r="D15">
        <v>64</v>
      </c>
      <c r="E15" s="4">
        <v>10</v>
      </c>
      <c r="F15">
        <f ca="1" xml:space="preserve"> '[3]2mp1_f_d64r_d10s'!E3</f>
        <v>191736</v>
      </c>
      <c r="G15">
        <f ca="1" xml:space="preserve"> '[3]2mp1_f_d64r_d10s'!F3</f>
        <v>7.1000000000000004E-3</v>
      </c>
      <c r="H15">
        <f xml:space="preserve"> '[3]2mp1_f_d64r_d10s'!G3</f>
        <v>0.6</v>
      </c>
      <c r="I15">
        <f xml:space="preserve"> '[3]2mp1_f_d64r_d10s'!H3</f>
        <v>5278.8686868686873</v>
      </c>
      <c r="J15">
        <f ca="1" xml:space="preserve"> '[3]2mp1_f_d64r_d10s'!I3</f>
        <v>47370</v>
      </c>
      <c r="K15">
        <f ca="1" xml:space="preserve"> '[3]2mp1_f_d64r_d10s'!J3</f>
        <v>97632</v>
      </c>
      <c r="L15">
        <f xml:space="preserve"> '[3]2mp1_f_d64r_d10s'!K3</f>
        <v>2916</v>
      </c>
      <c r="M15" s="3">
        <f xml:space="preserve"> IF(AND(Table1335[[#This Row],[Layers 3]]&lt;&gt;"Empty",Table1335[[#This Row],[inference(us)]]&gt;0),Table1335[[#This Row],[inference(us)]]-_xlfn.XLOOKUP("Empty",Table1335[Test Layer 1],Table1335[inference(us)]),0)</f>
        <v>1459.8686868686873</v>
      </c>
      <c r="N15" s="3">
        <f ca="1" xml:space="preserve"> Table1335[[#This Row],[L_Flops]]/Table1335[[#This Row],[Flops]]*Table1335[[#This Row],[inference(us)]]</f>
        <v>157.66532582461787</v>
      </c>
      <c r="O15" s="3">
        <f ca="1" xml:space="preserve"> Table1335[[#This Row],[inference(us)]]-Table1335[[#This Row],[Projected Time]]</f>
        <v>5121.2033610440694</v>
      </c>
      <c r="P15" s="28">
        <f ca="1">( Table1335[[#This Row],[Projected Time]]/Table1335[[#This Row],[inference(us)]])</f>
        <v>2.9867256637168139E-2</v>
      </c>
      <c r="Q15" s="28">
        <f ca="1" xml:space="preserve"> Table1335[[#This Row],[Rest]]/Table1335[[#This Row],[inference(us)]]</f>
        <v>0.97013274336283184</v>
      </c>
      <c r="R15" s="2">
        <f xml:space="preserve"> IF(AND(Table1335[[#This Row],[Layers 3]]&lt;&gt;"Empty",Table1335[[#This Row],[inference(us)]]&gt;0),Table1335[[#This Row],[inference(us)]]/_xlfn.XLOOKUP("Empty",Table1335[Test Layer 1],Table1335[inference(us)]),0)</f>
        <v>1.3822646469936337</v>
      </c>
      <c r="S15" s="2">
        <f ca="1" xml:space="preserve"> Table1335[[#This Row],[Parameters]]/Table1335[[#This Row],[tf_modelSize]]</f>
        <v>0.24705845537614218</v>
      </c>
      <c r="T15" s="2">
        <f ca="1" xml:space="preserve"> Table1335[[#This Row],[inference(us)]]/Table1335[[#This Row],[tf_modelSize]]</f>
        <v>2.7531964194875701E-2</v>
      </c>
      <c r="U15" s="2">
        <f ca="1">Table1335[[#This Row],[Parameters]]/Table1335[[#This Row],[inference(us)]]</f>
        <v>8.9735136086703609</v>
      </c>
    </row>
    <row r="16" spans="1:55" x14ac:dyDescent="0.25">
      <c r="A16" t="s">
        <v>68</v>
      </c>
      <c r="B16" s="29" t="s">
        <v>18</v>
      </c>
      <c r="C16" s="4" t="s">
        <v>4</v>
      </c>
      <c r="D16">
        <v>64</v>
      </c>
      <c r="E16" s="4">
        <v>10</v>
      </c>
      <c r="F16">
        <f ca="1" xml:space="preserve"> [3]norm_f_d64r_d10s!E3</f>
        <v>205952</v>
      </c>
      <c r="G16">
        <f ca="1" xml:space="preserve"> [3]norm_f_d64r_d10s!F3</f>
        <v>0.70420000000000005</v>
      </c>
      <c r="H16">
        <f xml:space="preserve"> [3]norm_f_d64r_d10s!G3</f>
        <v>0.6</v>
      </c>
      <c r="I16">
        <f xml:space="preserve"> [3]norm_f_d64r_d10s!H3</f>
        <v>5054.1313131313127</v>
      </c>
      <c r="J16">
        <f ca="1" xml:space="preserve"> [3]norm_f_d64r_d10s!I3</f>
        <v>50947</v>
      </c>
      <c r="K16">
        <f ca="1" xml:space="preserve"> [3]norm_f_d64r_d10s!J3</f>
        <v>103352</v>
      </c>
      <c r="L16">
        <f xml:space="preserve"> [3]norm_f_d64r_d10s!K3</f>
        <v>1596</v>
      </c>
      <c r="M16" s="3">
        <f xml:space="preserve"> IF(AND(Table1335[[#This Row],[Layers 3]]&lt;&gt;"Empty",Table1335[[#This Row],[inference(us)]]&gt;0),Table1335[[#This Row],[inference(us)]]-_xlfn.XLOOKUP("Empty",Table1335[Test Layer 1],Table1335[inference(us)]),0)</f>
        <v>1235.1313131313127</v>
      </c>
      <c r="N16" s="3">
        <f ca="1" xml:space="preserve"> Table1335[[#This Row],[L_Flops]]/Table1335[[#This Row],[Flops]]*Table1335[[#This Row],[inference(us)]]</f>
        <v>78.047774360995192</v>
      </c>
      <c r="O16" s="3">
        <f ca="1" xml:space="preserve"> Table1335[[#This Row],[inference(us)]]-Table1335[[#This Row],[Projected Time]]</f>
        <v>4976.0835387703173</v>
      </c>
      <c r="P16" s="28">
        <f ca="1">( Table1335[[#This Row],[Projected Time]]/Table1335[[#This Row],[inference(us)]])</f>
        <v>1.5442371700596022E-2</v>
      </c>
      <c r="Q16" s="28">
        <f ca="1" xml:space="preserve"> Table1335[[#This Row],[Rest]]/Table1335[[#This Row],[inference(us)]]</f>
        <v>0.98455762829940396</v>
      </c>
      <c r="R16" s="2">
        <f xml:space="preserve"> IF(AND(Table1335[[#This Row],[Layers 3]]&lt;&gt;"Empty",Table1335[[#This Row],[inference(us)]]&gt;0),Table1335[[#This Row],[inference(us)]]/_xlfn.XLOOKUP("Empty",Table1335[Test Layer 1],Table1335[inference(us)]),0)</f>
        <v>1.3234174687434701</v>
      </c>
      <c r="S16" s="2">
        <f ca="1" xml:space="preserve"> Table1335[[#This Row],[Parameters]]/Table1335[[#This Row],[tf_modelSize]]</f>
        <v>0.24737317433188316</v>
      </c>
      <c r="T16" s="2">
        <f ca="1" xml:space="preserve"> Table1335[[#This Row],[inference(us)]]/Table1335[[#This Row],[tf_modelSize]]</f>
        <v>2.4540336161490602E-2</v>
      </c>
      <c r="U16" s="2">
        <f ca="1">Table1335[[#This Row],[Parameters]]/Table1335[[#This Row],[inference(us)]]</f>
        <v>10.080268367312271</v>
      </c>
    </row>
    <row r="17" spans="1:21" x14ac:dyDescent="0.25">
      <c r="A17" t="s">
        <v>67</v>
      </c>
      <c r="B17" s="29" t="s">
        <v>10</v>
      </c>
      <c r="C17" s="4" t="s">
        <v>4</v>
      </c>
      <c r="D17">
        <v>64</v>
      </c>
      <c r="E17" s="4">
        <v>10</v>
      </c>
      <c r="F17">
        <f ca="1" xml:space="preserve"> [3]f_d64_f_d64r_d10s!E3</f>
        <v>222892</v>
      </c>
      <c r="G17">
        <f ca="1" xml:space="preserve"> [3]f_d64_f_d64r_d10s!F3</f>
        <v>0.55059999999999998</v>
      </c>
      <c r="H17">
        <f xml:space="preserve"> [3]f_d64_f_d64r_d10s!G3</f>
        <v>0.48</v>
      </c>
      <c r="I17">
        <f xml:space="preserve"> [3]f_d64_f_d64r_d10s!H3</f>
        <v>4138.4949494949497</v>
      </c>
      <c r="J17">
        <f ca="1" xml:space="preserve"> [3]f_d64_f_d64r_d10s!I3</f>
        <v>55050</v>
      </c>
      <c r="K17">
        <f ca="1" xml:space="preserve"> [3]f_d64_f_d64r_d10s!J3</f>
        <v>110012</v>
      </c>
      <c r="L17">
        <f xml:space="preserve"> [3]f_d64_f_d64r_d10s!K3</f>
        <v>100416</v>
      </c>
      <c r="M17" s="3">
        <f xml:space="preserve"> IF(AND(Table1335[[#This Row],[Layers 3]]&lt;&gt;"Empty",Table1335[[#This Row],[inference(us)]]&gt;0),Table1335[[#This Row],[inference(us)]]-_xlfn.XLOOKUP("Empty",Table1335[Test Layer 1],Table1335[inference(us)]),0)</f>
        <v>319.49494949494965</v>
      </c>
      <c r="N17" s="3">
        <f ca="1" xml:space="preserve"> Table1335[[#This Row],[L_Flops]]/Table1335[[#This Row],[Flops]]*Table1335[[#This Row],[inference(us)]]</f>
        <v>3777.507079668444</v>
      </c>
      <c r="O17" s="3">
        <f ca="1" xml:space="preserve"> Table1335[[#This Row],[inference(us)]]-Table1335[[#This Row],[Projected Time]]</f>
        <v>360.98786982650563</v>
      </c>
      <c r="P17" s="28">
        <f ca="1">( Table1335[[#This Row],[Projected Time]]/Table1335[[#This Row],[inference(us)]])</f>
        <v>0.91277315201977971</v>
      </c>
      <c r="Q17" s="28">
        <f ca="1" xml:space="preserve"> Table1335[[#This Row],[Rest]]/Table1335[[#This Row],[inference(us)]]</f>
        <v>8.7226847980220346E-2</v>
      </c>
      <c r="R17" s="2">
        <f xml:space="preserve"> IF(AND(Table1335[[#This Row],[Layers 3]]&lt;&gt;"Empty",Table1335[[#This Row],[inference(us)]]&gt;0),Table1335[[#This Row],[inference(us)]]/_xlfn.XLOOKUP("Empty",Table1335[Test Layer 1],Table1335[inference(us)]),0)</f>
        <v>1.0836593216797459</v>
      </c>
      <c r="S17" s="2">
        <f ca="1" xml:space="preserve"> Table1335[[#This Row],[Parameters]]/Table1335[[#This Row],[tf_modelSize]]</f>
        <v>0.24698060047018286</v>
      </c>
      <c r="T17" s="2">
        <f ca="1" xml:space="preserve"> Table1335[[#This Row],[inference(us)]]/Table1335[[#This Row],[tf_modelSize]]</f>
        <v>1.8567265534406571E-2</v>
      </c>
      <c r="U17" s="2">
        <f ca="1">Table1335[[#This Row],[Parameters]]/Table1335[[#This Row],[inference(us)]]</f>
        <v>13.301937219161799</v>
      </c>
    </row>
    <row r="18" spans="1:21" x14ac:dyDescent="0.25">
      <c r="A18" t="s">
        <v>66</v>
      </c>
      <c r="B18" s="29" t="s">
        <v>8</v>
      </c>
      <c r="C18" s="4" t="s">
        <v>4</v>
      </c>
      <c r="D18">
        <v>64</v>
      </c>
      <c r="E18" s="4">
        <v>10</v>
      </c>
      <c r="F18">
        <f ca="1" xml:space="preserve"> [3]f_d256_f_d64r_d10s!E3</f>
        <v>874928</v>
      </c>
      <c r="G18">
        <f ca="1" xml:space="preserve"> [3]f_d256_f_d64r_d10s!F3</f>
        <v>0.78879999999999995</v>
      </c>
      <c r="H18">
        <f xml:space="preserve"> [3]f_d256_f_d64r_d10s!G3</f>
        <v>0.77</v>
      </c>
      <c r="I18">
        <f xml:space="preserve"> [3]f_d256_f_d64r_d10s!H3</f>
        <v>14915.565656565657</v>
      </c>
      <c r="J18">
        <f ca="1" xml:space="preserve"> [3]f_d256_f_d64r_d10s!I3</f>
        <v>218058</v>
      </c>
      <c r="K18">
        <f ca="1" xml:space="preserve"> [3]f_d256_f_d64r_d10s!J3</f>
        <v>435836</v>
      </c>
      <c r="L18">
        <f xml:space="preserve"> [3]f_d256_f_d64r_d10s!K3</f>
        <v>401664</v>
      </c>
      <c r="M18" s="3">
        <f xml:space="preserve"> IF(AND(Table1335[[#This Row],[Layers 3]]&lt;&gt;"Empty",Table1335[[#This Row],[inference(us)]]&gt;0),Table1335[[#This Row],[inference(us)]]-_xlfn.XLOOKUP("Empty",Table1335[Test Layer 1],Table1335[inference(us)]),0)</f>
        <v>11096.565656565657</v>
      </c>
      <c r="N18" s="3">
        <f ca="1" xml:space="preserve"> Table1335[[#This Row],[L_Flops]]/Table1335[[#This Row],[Flops]]*Table1335[[#This Row],[inference(us)]]</f>
        <v>13746.101202926762</v>
      </c>
      <c r="O18" s="3">
        <f ca="1" xml:space="preserve"> Table1335[[#This Row],[inference(us)]]-Table1335[[#This Row],[Projected Time]]</f>
        <v>1169.4644536388951</v>
      </c>
      <c r="P18" s="28">
        <f ca="1">( Table1335[[#This Row],[Projected Time]]/Table1335[[#This Row],[inference(us)]])</f>
        <v>0.92159436118172888</v>
      </c>
      <c r="Q18" s="28">
        <f ca="1" xml:space="preserve"> Table1335[[#This Row],[Rest]]/Table1335[[#This Row],[inference(us)]]</f>
        <v>7.8405638818271062E-2</v>
      </c>
      <c r="R18" s="2">
        <f xml:space="preserve"> IF(AND(Table1335[[#This Row],[Layers 3]]&lt;&gt;"Empty",Table1335[[#This Row],[inference(us)]]&gt;0),Table1335[[#This Row],[inference(us)]]/_xlfn.XLOOKUP("Empty",Table1335[Test Layer 1],Table1335[inference(us)]),0)</f>
        <v>3.9056207532248384</v>
      </c>
      <c r="S18" s="2">
        <f ca="1" xml:space="preserve"> Table1335[[#This Row],[Parameters]]/Table1335[[#This Row],[tf_modelSize]]</f>
        <v>0.24922965089698809</v>
      </c>
      <c r="T18" s="2">
        <f ca="1" xml:space="preserve"> Table1335[[#This Row],[inference(us)]]/Table1335[[#This Row],[tf_modelSize]]</f>
        <v>1.704776353776043E-2</v>
      </c>
      <c r="U18" s="2">
        <f ca="1">Table1335[[#This Row],[Parameters]]/Table1335[[#This Row],[inference(us)]]</f>
        <v>14.619492483277925</v>
      </c>
    </row>
    <row r="19" spans="1:21" x14ac:dyDescent="0.25">
      <c r="A19" t="s">
        <v>65</v>
      </c>
      <c r="B19" s="29" t="s">
        <v>6</v>
      </c>
      <c r="C19" s="4" t="s">
        <v>4</v>
      </c>
      <c r="D19">
        <v>64</v>
      </c>
      <c r="E19" s="4">
        <v>10</v>
      </c>
      <c r="F19">
        <f ca="1" xml:space="preserve"> [3]d05_f_d64r_d10s!E3</f>
        <v>205580</v>
      </c>
      <c r="G19">
        <f ca="1" xml:space="preserve"> [3]d05_f_d64r_d10s!F3</f>
        <v>0.66679999999999995</v>
      </c>
      <c r="H19">
        <f xml:space="preserve"> [3]d05_f_d64r_d10s!G3</f>
        <v>0.56000000000000005</v>
      </c>
      <c r="I19">
        <f xml:space="preserve"> [3]d05_f_d64r_d10s!H3</f>
        <v>3818.9292929292928</v>
      </c>
      <c r="J19">
        <f ca="1" xml:space="preserve"> [3]d05_f_d64r_d10s!I3</f>
        <v>50890</v>
      </c>
      <c r="K19">
        <f ca="1" xml:space="preserve"> [3]d05_f_d64r_d10s!J3</f>
        <v>101756</v>
      </c>
      <c r="L19">
        <f xml:space="preserve"> [3]d05_f_d64r_d10s!K3</f>
        <v>0</v>
      </c>
      <c r="M19" s="3">
        <f xml:space="preserve"> IF(AND(Table1335[[#This Row],[Layers 3]]&lt;&gt;"Empty",Table1335[[#This Row],[inference(us)]]&gt;0),Table1335[[#This Row],[inference(us)]]-_xlfn.XLOOKUP("Empty",Table1335[Test Layer 1],Table1335[inference(us)]),0)</f>
        <v>-7.0707070707157982E-2</v>
      </c>
      <c r="N19" s="3">
        <f ca="1" xml:space="preserve"> Table1335[[#This Row],[L_Flops]]/Table1335[[#This Row],[Flops]]*Table1335[[#This Row],[inference(us)]]</f>
        <v>0</v>
      </c>
      <c r="O19" s="3">
        <f ca="1" xml:space="preserve"> Table1335[[#This Row],[inference(us)]]-Table1335[[#This Row],[Projected Time]]</f>
        <v>3818.9292929292928</v>
      </c>
      <c r="P19" s="28">
        <f ca="1">( Table1335[[#This Row],[Projected Time]]/Table1335[[#This Row],[inference(us)]])</f>
        <v>0</v>
      </c>
      <c r="Q19" s="28">
        <f ca="1" xml:space="preserve"> Table1335[[#This Row],[Rest]]/Table1335[[#This Row],[inference(us)]]</f>
        <v>1</v>
      </c>
      <c r="R19" s="2">
        <f xml:space="preserve"> IF(AND(Table1335[[#This Row],[Layers 3]]&lt;&gt;"Empty",Table1335[[#This Row],[inference(us)]]&gt;0),Table1335[[#This Row],[inference(us)]]/_xlfn.XLOOKUP("Empty",Table1335[Test Layer 1],Table1335[inference(us)]),0)</f>
        <v>0.99998148544888532</v>
      </c>
      <c r="S19" s="2">
        <f ca="1" xml:space="preserve"> Table1335[[#This Row],[Parameters]]/Table1335[[#This Row],[tf_modelSize]]</f>
        <v>0.24754353536336218</v>
      </c>
      <c r="T19" s="2">
        <f ca="1" xml:space="preserve"> Table1335[[#This Row],[inference(us)]]/Table1335[[#This Row],[tf_modelSize]]</f>
        <v>1.8576365857229753E-2</v>
      </c>
      <c r="U19" s="2">
        <f ca="1">Table1335[[#This Row],[Parameters]]/Table1335[[#This Row],[inference(us)]]</f>
        <v>13.325724593598078</v>
      </c>
    </row>
    <row r="20" spans="1:21" x14ac:dyDescent="0.25">
      <c r="A20" t="s">
        <v>64</v>
      </c>
      <c r="B20" s="29" t="s">
        <v>3</v>
      </c>
      <c r="C20" s="4" t="s">
        <v>4</v>
      </c>
      <c r="D20">
        <v>64</v>
      </c>
      <c r="E20" s="4">
        <v>10</v>
      </c>
      <c r="F20">
        <f ca="1" xml:space="preserve"> '[3]2cdepthr_f_d64r_d10s'!E3</f>
        <v>55644</v>
      </c>
      <c r="G20">
        <f ca="1" xml:space="preserve"> '[3]2cdepthr_f_d64r_d10s'!F3</f>
        <v>0.21970000000000001</v>
      </c>
      <c r="H20">
        <f xml:space="preserve"> '[3]2cdepthr_f_d64r_d10s'!G3</f>
        <v>0.16</v>
      </c>
      <c r="I20">
        <f xml:space="preserve"> '[3]2cdepthr_f_d64r_d10s'!H3</f>
        <v>1635.4795918367347</v>
      </c>
      <c r="J20">
        <f ca="1" xml:space="preserve"> '[3]2cdepthr_f_d64r_d10s'!I3</f>
        <v>13263</v>
      </c>
      <c r="K20">
        <f ca="1" xml:space="preserve"> '[3]2cdepthr_f_d64r_d10s'!J3</f>
        <v>28256</v>
      </c>
      <c r="L20">
        <f xml:space="preserve"> '[3]2cdepthr_f_d64r_d10s'!K3</f>
        <v>1764</v>
      </c>
      <c r="M20" s="3">
        <f xml:space="preserve"> IF(AND(Table1335[[#This Row],[Layers 3]]&lt;&gt;"Empty",Table1335[[#This Row],[inference(us)]]&gt;0),Table1335[[#This Row],[inference(us)]]-_xlfn.XLOOKUP("Empty",Table1335[Test Layer 1],Table1335[inference(us)]),0)</f>
        <v>-2183.5204081632655</v>
      </c>
      <c r="N20" s="3">
        <f ca="1" xml:space="preserve"> Table1335[[#This Row],[L_Flops]]/Table1335[[#This Row],[Flops]]*Table1335[[#This Row],[inference(us)]]</f>
        <v>102.10171291053227</v>
      </c>
      <c r="O20" s="3">
        <f ca="1" xml:space="preserve"> Table1335[[#This Row],[inference(us)]]-Table1335[[#This Row],[Projected Time]]</f>
        <v>1533.3778789262024</v>
      </c>
      <c r="P20" s="28">
        <f ca="1">( Table1335[[#This Row],[Projected Time]]/Table1335[[#This Row],[inference(us)]])</f>
        <v>6.2429218573046431E-2</v>
      </c>
      <c r="Q20" s="28">
        <f ca="1" xml:space="preserve"> Table1335[[#This Row],[Rest]]/Table1335[[#This Row],[inference(us)]]</f>
        <v>0.93757078142695349</v>
      </c>
      <c r="R20" s="2">
        <f xml:space="preserve"> IF(AND(Table1335[[#This Row],[Layers 3]]&lt;&gt;"Empty",Table1335[[#This Row],[inference(us)]]&gt;0),Table1335[[#This Row],[inference(us)]]/_xlfn.XLOOKUP("Empty",Table1335[Test Layer 1],Table1335[inference(us)]),0)</f>
        <v>0.42824812564460191</v>
      </c>
      <c r="S20" s="2">
        <f ca="1" xml:space="preserve"> Table1335[[#This Row],[Parameters]]/Table1335[[#This Row],[tf_modelSize]]</f>
        <v>0.23835453957299979</v>
      </c>
      <c r="T20" s="2">
        <f ca="1" xml:space="preserve"> Table1335[[#This Row],[inference(us)]]/Table1335[[#This Row],[tf_modelSize]]</f>
        <v>2.9391840842440061E-2</v>
      </c>
      <c r="U20" s="2">
        <f ca="1">Table1335[[#This Row],[Parameters]]/Table1335[[#This Row],[inference(us)]]</f>
        <v>8.1095478452928376</v>
      </c>
    </row>
    <row r="22" spans="1:21" x14ac:dyDescent="0.25">
      <c r="A22" t="s">
        <v>135</v>
      </c>
    </row>
    <row r="23" spans="1:21" x14ac:dyDescent="0.25">
      <c r="A23" t="s">
        <v>136</v>
      </c>
    </row>
    <row r="25" spans="1:21" x14ac:dyDescent="0.25">
      <c r="A25" t="s">
        <v>62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</row>
    <row r="26" spans="1:21" x14ac:dyDescent="0.25">
      <c r="A26" s="25" t="s">
        <v>34</v>
      </c>
      <c r="B26" s="1">
        <f xml:space="preserve"> [3]f_d16r_f_d64r_d10s!E14</f>
        <v>12560</v>
      </c>
      <c r="C26" s="1">
        <f xml:space="preserve"> [3]f_d16r_f_d64r_d10s!F14</f>
        <v>0</v>
      </c>
      <c r="D26" s="1">
        <f xml:space="preserve"> [3]f_d16r_f_d64r_d10s!G14</f>
        <v>1088</v>
      </c>
      <c r="E26" s="1" t="str">
        <f xml:space="preserve"> [3]f_d16r_f_d64r_d10s!H14</f>
        <v xml:space="preserve">                650       </v>
      </c>
      <c r="F26" s="1" t="str">
        <f xml:space="preserve"> [3]f_d16r_f_d64r_d10s!I14</f>
        <v>-</v>
      </c>
      <c r="G26" s="1" t="str">
        <f xml:space="preserve"> [3]f_d16r_f_d64r_d10s!J14</f>
        <v>-</v>
      </c>
      <c r="H26" s="1" t="str">
        <f xml:space="preserve"> [3]f_d16r_f_d64r_d10s!K14</f>
        <v>-</v>
      </c>
    </row>
    <row r="27" spans="1:21" x14ac:dyDescent="0.25">
      <c r="A27" s="34" t="s">
        <v>86</v>
      </c>
      <c r="B27" s="1">
        <f xml:space="preserve"> [3]f_d16s_f_d64r_d10s!E14</f>
        <v>12560</v>
      </c>
      <c r="C27" s="1">
        <f xml:space="preserve"> [3]f_d16s_f_d64r_d10s!F14</f>
        <v>0</v>
      </c>
      <c r="D27" s="1">
        <f xml:space="preserve"> [3]f_d16s_f_d64r_d10s!G14</f>
        <v>1088</v>
      </c>
      <c r="E27" s="1" t="str">
        <f xml:space="preserve"> [3]f_d16s_f_d64r_d10s!H14</f>
        <v xml:space="preserve">                650       </v>
      </c>
      <c r="F27" s="1" t="str">
        <f xml:space="preserve"> [3]f_d16s_f_d64r_d10s!I14</f>
        <v>-</v>
      </c>
      <c r="G27" s="1" t="str">
        <f xml:space="preserve"> [3]f_d16s_f_d64r_d10s!J14</f>
        <v>-</v>
      </c>
      <c r="H27" s="1" t="str">
        <f xml:space="preserve"> [3]f_d16s_f_d64r_d10s!K14</f>
        <v>-</v>
      </c>
    </row>
    <row r="28" spans="1:21" x14ac:dyDescent="0.25">
      <c r="A28" s="35" t="s">
        <v>85</v>
      </c>
      <c r="B28" s="1">
        <f xml:space="preserve"> [3]f_d64r_d10s!E14</f>
        <v>0</v>
      </c>
      <c r="C28" s="1">
        <f xml:space="preserve"> [3]f_d64r_d10s!F14</f>
        <v>50240</v>
      </c>
      <c r="D28" s="1">
        <f xml:space="preserve"> [3]f_d64r_d10s!G14</f>
        <v>650</v>
      </c>
      <c r="E28" s="1" t="str">
        <f xml:space="preserve"> [3]f_d64r_d10s!H14</f>
        <v>-</v>
      </c>
      <c r="F28" s="1" t="str">
        <f xml:space="preserve"> [3]f_d64r_d10s!I14</f>
        <v>-</v>
      </c>
      <c r="G28" s="1" t="str">
        <f xml:space="preserve"> [3]f_d64r_d10s!J14</f>
        <v>-</v>
      </c>
      <c r="H28" s="1" t="str">
        <f xml:space="preserve"> [3]f_d64r_d10s!K14</f>
        <v>-</v>
      </c>
    </row>
    <row r="29" spans="1:21" x14ac:dyDescent="0.25">
      <c r="A29" s="34" t="s">
        <v>84</v>
      </c>
      <c r="B29" s="1">
        <f xml:space="preserve"> [3]f_f_d64r_d10s!E14</f>
        <v>0</v>
      </c>
      <c r="C29" s="1">
        <f xml:space="preserve"> [3]f_f_d64r_d10s!F14</f>
        <v>0</v>
      </c>
      <c r="D29" s="1">
        <f xml:space="preserve"> [3]f_f_d64r_d10s!G14</f>
        <v>50240</v>
      </c>
      <c r="E29" s="1" t="str">
        <f xml:space="preserve"> [3]f_f_d64r_d10s!H14</f>
        <v xml:space="preserve">                650       </v>
      </c>
      <c r="F29" s="1" t="str">
        <f xml:space="preserve"> [3]f_f_d64r_d10s!I14</f>
        <v>-</v>
      </c>
      <c r="G29" s="1" t="str">
        <f xml:space="preserve"> [3]f_f_d64r_d10s!J14</f>
        <v>-</v>
      </c>
      <c r="H29" s="1" t="str">
        <f xml:space="preserve"> [3]f_f_d64r_d10s!K14</f>
        <v>-</v>
      </c>
    </row>
    <row r="30" spans="1:21" x14ac:dyDescent="0.25">
      <c r="A30" s="34" t="s">
        <v>83</v>
      </c>
      <c r="B30" s="1">
        <f xml:space="preserve"> '[3]2p4_f_d64r_d10s'!E14</f>
        <v>0</v>
      </c>
      <c r="C30" s="1">
        <f xml:space="preserve"> '[3]2p4_f_d64r_d10s'!F14</f>
        <v>0</v>
      </c>
      <c r="D30" s="1">
        <f xml:space="preserve"> '[3]2p4_f_d64r_d10s'!G14</f>
        <v>3200</v>
      </c>
      <c r="E30" s="1" t="str">
        <f xml:space="preserve"> '[3]2p4_f_d64r_d10s'!H14</f>
        <v xml:space="preserve">                650       </v>
      </c>
      <c r="F30" s="1" t="str">
        <f xml:space="preserve"> '[3]2p4_f_d64r_d10s'!I14</f>
        <v>-</v>
      </c>
      <c r="G30" s="1" t="str">
        <f xml:space="preserve"> '[3]2p4_f_d64r_d10s'!J14</f>
        <v>-</v>
      </c>
      <c r="H30" s="1" t="str">
        <f xml:space="preserve"> '[3]2p4_f_d64r_d10s'!K14</f>
        <v>-</v>
      </c>
    </row>
    <row r="31" spans="1:21" x14ac:dyDescent="0.25">
      <c r="A31" s="25" t="s">
        <v>82</v>
      </c>
      <c r="B31" s="1">
        <f xml:space="preserve"> '[3]2p2_f_d64r_d10s'!E14</f>
        <v>0</v>
      </c>
      <c r="C31" s="1">
        <f xml:space="preserve"> '[3]2p2_f_d64r_d10s'!F14</f>
        <v>0</v>
      </c>
      <c r="D31" s="1">
        <f xml:space="preserve"> '[3]2p2_f_d64r_d10s'!G14</f>
        <v>12608</v>
      </c>
      <c r="E31" s="1" t="str">
        <f xml:space="preserve"> '[3]2p2_f_d64r_d10s'!H14</f>
        <v xml:space="preserve">                650       </v>
      </c>
      <c r="F31" s="1" t="str">
        <f xml:space="preserve"> '[3]2p2_f_d64r_d10s'!I14</f>
        <v>-</v>
      </c>
      <c r="G31" s="1" t="str">
        <f xml:space="preserve"> '[3]2p2_f_d64r_d10s'!J14</f>
        <v>-</v>
      </c>
      <c r="H31" s="1" t="str">
        <f xml:space="preserve"> '[3]2p2_f_d64r_d10s'!K14</f>
        <v>-</v>
      </c>
    </row>
    <row r="32" spans="1:21" x14ac:dyDescent="0.25">
      <c r="A32" s="25" t="s">
        <v>81</v>
      </c>
      <c r="B32" s="1">
        <f xml:space="preserve"> '[3]2p1_f_d64r_d10s'!E14</f>
        <v>0</v>
      </c>
      <c r="C32" s="1">
        <f xml:space="preserve"> '[3]2p1_f_d64r_d10s'!F14</f>
        <v>0</v>
      </c>
      <c r="D32" s="1">
        <f xml:space="preserve"> '[3]2p1_f_d64r_d10s'!G14</f>
        <v>46720</v>
      </c>
      <c r="E32" s="1" t="str">
        <f xml:space="preserve"> '[3]2p1_f_d64r_d10s'!H14</f>
        <v xml:space="preserve">                650       </v>
      </c>
      <c r="F32" s="1" t="str">
        <f xml:space="preserve"> '[3]2p1_f_d64r_d10s'!I14</f>
        <v>-</v>
      </c>
      <c r="G32" s="1" t="str">
        <f xml:space="preserve"> '[3]2p1_f_d64r_d10s'!J14</f>
        <v>-</v>
      </c>
      <c r="H32" s="1" t="str">
        <f xml:space="preserve"> '[3]2p1_f_d64r_d10s'!K14</f>
        <v>-</v>
      </c>
    </row>
    <row r="33" spans="1:8" x14ac:dyDescent="0.25">
      <c r="A33" s="25" t="s">
        <v>80</v>
      </c>
      <c r="B33" s="1">
        <f xml:space="preserve"> '[3]2cnn4_f_d64r_d10s'!E14</f>
        <v>20</v>
      </c>
      <c r="C33" s="1">
        <f xml:space="preserve"> '[3]2cnn4_f_d64r_d10s'!F14</f>
        <v>0</v>
      </c>
      <c r="D33" s="1">
        <f xml:space="preserve"> '[3]2cnn4_f_d64r_d10s'!G14</f>
        <v>186688</v>
      </c>
      <c r="E33" s="1" t="str">
        <f xml:space="preserve"> '[3]2cnn4_f_d64r_d10s'!H14</f>
        <v xml:space="preserve">                650       </v>
      </c>
      <c r="F33" s="1" t="str">
        <f xml:space="preserve"> '[3]2cnn4_f_d64r_d10s'!I14</f>
        <v>-</v>
      </c>
      <c r="G33" s="1" t="str">
        <f xml:space="preserve"> '[3]2cnn4_f_d64r_d10s'!J14</f>
        <v>-</v>
      </c>
      <c r="H33" s="1" t="str">
        <f xml:space="preserve"> '[3]2cnn4_f_d64r_d10s'!K14</f>
        <v>-</v>
      </c>
    </row>
    <row r="34" spans="1:8" x14ac:dyDescent="0.25">
      <c r="A34" s="25" t="s">
        <v>78</v>
      </c>
      <c r="B34" s="1">
        <f xml:space="preserve"> '[3]2cnn3_f_d64r_d10s'!E14</f>
        <v>15</v>
      </c>
      <c r="C34" s="1">
        <f xml:space="preserve"> '[3]2cnn3_f_d64r_d10s'!F14</f>
        <v>0</v>
      </c>
      <c r="D34" s="1">
        <f xml:space="preserve"> '[3]2cnn3_f_d64r_d10s'!G14</f>
        <v>140032</v>
      </c>
      <c r="E34" s="1" t="str">
        <f xml:space="preserve"> '[3]2cnn3_f_d64r_d10s'!H14</f>
        <v xml:space="preserve">                650       </v>
      </c>
      <c r="F34" s="1" t="str">
        <f xml:space="preserve"> '[3]2cnn3_f_d64r_d10s'!I14</f>
        <v>-</v>
      </c>
      <c r="G34" s="1" t="str">
        <f xml:space="preserve"> '[3]2cnn3_f_d64r_d10s'!J14</f>
        <v>-</v>
      </c>
      <c r="H34" s="1" t="str">
        <f xml:space="preserve"> '[3]2cnn3_f_d64r_d10s'!K14</f>
        <v>-</v>
      </c>
    </row>
    <row r="35" spans="1:8" x14ac:dyDescent="0.25">
      <c r="A35" s="25" t="s">
        <v>76</v>
      </c>
      <c r="B35" s="1">
        <f xml:space="preserve"> '[3]2cnn2_f_d64r_d10s'!E14</f>
        <v>10</v>
      </c>
      <c r="C35" s="1">
        <f xml:space="preserve"> '[3]2cnn2_f_d64r_d10s'!F14</f>
        <v>0</v>
      </c>
      <c r="D35" s="1">
        <f xml:space="preserve"> '[3]2cnn2_f_d64r_d10s'!G14</f>
        <v>93376</v>
      </c>
      <c r="E35" s="1" t="str">
        <f xml:space="preserve"> '[3]2cnn2_f_d64r_d10s'!H14</f>
        <v xml:space="preserve">                650       </v>
      </c>
      <c r="F35" s="1" t="str">
        <f xml:space="preserve"> '[3]2cnn2_f_d64r_d10s'!I14</f>
        <v>-</v>
      </c>
      <c r="G35" s="1" t="str">
        <f xml:space="preserve"> '[3]2cnn2_f_d64r_d10s'!J14</f>
        <v>-</v>
      </c>
      <c r="H35" s="1" t="str">
        <f xml:space="preserve"> '[3]2cnn2_f_d64r_d10s'!K14</f>
        <v>-</v>
      </c>
    </row>
    <row r="36" spans="1:8" x14ac:dyDescent="0.25">
      <c r="A36" s="25" t="s">
        <v>74</v>
      </c>
      <c r="B36" s="1">
        <f xml:space="preserve"> '[3]2cnn1_f_d64r_d10s'!E14</f>
        <v>5</v>
      </c>
      <c r="C36" s="1">
        <f xml:space="preserve"> '[3]2cnn1_f_d64r_d10s'!F14</f>
        <v>0</v>
      </c>
      <c r="D36" s="1">
        <f xml:space="preserve"> '[3]2cnn1_f_d64r_d10s'!G14</f>
        <v>46720</v>
      </c>
      <c r="E36" s="1" t="str">
        <f xml:space="preserve"> '[3]2cnn1_f_d64r_d10s'!H14</f>
        <v xml:space="preserve">                650       </v>
      </c>
      <c r="F36" s="1" t="str">
        <f xml:space="preserve"> '[3]2cnn1_f_d64r_d10s'!I14</f>
        <v>-</v>
      </c>
      <c r="G36" s="1" t="str">
        <f xml:space="preserve"> '[3]2cnn1_f_d64r_d10s'!J14</f>
        <v>-</v>
      </c>
      <c r="H36" s="1" t="str">
        <f xml:space="preserve"> '[3]2cnn1_f_d64r_d10s'!K14</f>
        <v>-</v>
      </c>
    </row>
    <row r="37" spans="1:8" x14ac:dyDescent="0.25">
      <c r="A37" s="25" t="s">
        <v>72</v>
      </c>
      <c r="B37" s="1">
        <f xml:space="preserve"> '[3]2cnn1_44_f_d64r_d10s'!E14</f>
        <v>17</v>
      </c>
      <c r="C37" s="1">
        <f xml:space="preserve"> '[3]2cnn1_44_f_d64r_d10s'!F14</f>
        <v>0</v>
      </c>
      <c r="D37" s="1">
        <f xml:space="preserve"> '[3]2cnn1_44_f_d64r_d10s'!G14</f>
        <v>40064</v>
      </c>
      <c r="E37" s="1" t="str">
        <f xml:space="preserve"> '[3]2cnn1_44_f_d64r_d10s'!H14</f>
        <v xml:space="preserve">                650       </v>
      </c>
      <c r="F37" s="1" t="str">
        <f xml:space="preserve"> '[3]2cnn1_44_f_d64r_d10s'!I14</f>
        <v>-</v>
      </c>
      <c r="G37" s="1" t="str">
        <f xml:space="preserve"> '[3]2cnn1_44_f_d64r_d10s'!J14</f>
        <v>-</v>
      </c>
      <c r="H37" s="1" t="str">
        <f xml:space="preserve"> '[3]2cnn1_44_f_d64r_d10s'!K14</f>
        <v>-</v>
      </c>
    </row>
    <row r="38" spans="1:8" x14ac:dyDescent="0.25">
      <c r="A38" s="25" t="s">
        <v>70</v>
      </c>
      <c r="B38" s="1">
        <f xml:space="preserve"> '[3]2mp4_f_d64r_d10s'!E14</f>
        <v>0</v>
      </c>
      <c r="C38" s="1">
        <f xml:space="preserve"> '[3]2mp4_f_d64r_d10s'!F14</f>
        <v>0</v>
      </c>
      <c r="D38" s="1">
        <f xml:space="preserve"> '[3]2mp4_f_d64r_d10s'!G14</f>
        <v>3200</v>
      </c>
      <c r="E38" s="1" t="str">
        <f xml:space="preserve"> '[3]2mp4_f_d64r_d10s'!H14</f>
        <v xml:space="preserve">                650       </v>
      </c>
      <c r="F38" s="1" t="str">
        <f xml:space="preserve"> '[3]2mp4_f_d64r_d10s'!I14</f>
        <v>-</v>
      </c>
      <c r="G38" s="1" t="str">
        <f xml:space="preserve"> '[3]2mp4_f_d64r_d10s'!J14</f>
        <v>-</v>
      </c>
      <c r="H38" s="1" t="str">
        <f xml:space="preserve"> '[3]2mp4_f_d64r_d10s'!K14</f>
        <v>-</v>
      </c>
    </row>
    <row r="39" spans="1:8" x14ac:dyDescent="0.25">
      <c r="A39" s="25" t="s">
        <v>69</v>
      </c>
      <c r="B39" s="1">
        <f xml:space="preserve"> '[3]2mp1_f_d64r_d10s'!E14</f>
        <v>0</v>
      </c>
      <c r="C39" s="1">
        <f xml:space="preserve"> '[3]2mp1_f_d64r_d10s'!F14</f>
        <v>0</v>
      </c>
      <c r="D39" s="1">
        <f xml:space="preserve"> '[3]2mp1_f_d64r_d10s'!G14</f>
        <v>46720</v>
      </c>
      <c r="E39" s="1" t="str">
        <f xml:space="preserve"> '[3]2mp1_f_d64r_d10s'!H14</f>
        <v xml:space="preserve">                650       </v>
      </c>
      <c r="F39" s="1" t="str">
        <f xml:space="preserve"> '[3]2mp1_f_d64r_d10s'!I14</f>
        <v>-</v>
      </c>
      <c r="G39" s="1" t="str">
        <f xml:space="preserve"> '[3]2mp1_f_d64r_d10s'!J14</f>
        <v>-</v>
      </c>
      <c r="H39" s="1" t="str">
        <f xml:space="preserve"> '[3]2mp1_f_d64r_d10s'!K14</f>
        <v>-</v>
      </c>
    </row>
    <row r="40" spans="1:8" x14ac:dyDescent="0.25">
      <c r="A40" s="25" t="s">
        <v>68</v>
      </c>
      <c r="B40" s="1">
        <f xml:space="preserve"> [3]norm_f_d64r_d10s!E14</f>
        <v>57</v>
      </c>
      <c r="C40" s="1">
        <f xml:space="preserve"> [3]norm_f_d64r_d10s!F14</f>
        <v>0</v>
      </c>
      <c r="D40" s="1">
        <f xml:space="preserve"> [3]norm_f_d64r_d10s!G14</f>
        <v>50240</v>
      </c>
      <c r="E40" s="1" t="str">
        <f xml:space="preserve"> [3]norm_f_d64r_d10s!H14</f>
        <v xml:space="preserve">                650       </v>
      </c>
      <c r="F40" s="1" t="str">
        <f xml:space="preserve"> [3]norm_f_d64r_d10s!I14</f>
        <v>-</v>
      </c>
      <c r="G40" s="1" t="str">
        <f xml:space="preserve"> [3]norm_f_d64r_d10s!J14</f>
        <v>-</v>
      </c>
      <c r="H40" s="1" t="str">
        <f xml:space="preserve"> [3]norm_f_d64r_d10s!K14</f>
        <v>-</v>
      </c>
    </row>
    <row r="41" spans="1:8" x14ac:dyDescent="0.25">
      <c r="A41" s="25" t="s">
        <v>67</v>
      </c>
      <c r="B41" s="1">
        <f xml:space="preserve"> [3]f_d64_f_d64r_d10s!E14</f>
        <v>50240</v>
      </c>
      <c r="C41" s="1">
        <f xml:space="preserve"> [3]f_d64_f_d64r_d10s!F14</f>
        <v>0</v>
      </c>
      <c r="D41" s="1">
        <f xml:space="preserve"> [3]f_d64_f_d64r_d10s!G14</f>
        <v>4160</v>
      </c>
      <c r="E41" s="1" t="str">
        <f xml:space="preserve"> [3]f_d64_f_d64r_d10s!H14</f>
        <v xml:space="preserve">                650       </v>
      </c>
      <c r="F41" s="1" t="str">
        <f xml:space="preserve"> [3]f_d64_f_d64r_d10s!I14</f>
        <v>-</v>
      </c>
      <c r="G41" s="1" t="str">
        <f xml:space="preserve"> [3]f_d64_f_d64r_d10s!J14</f>
        <v>-</v>
      </c>
      <c r="H41" s="1" t="str">
        <f xml:space="preserve"> [3]f_d64_f_d64r_d10s!K14</f>
        <v>-</v>
      </c>
    </row>
    <row r="42" spans="1:8" x14ac:dyDescent="0.25">
      <c r="A42" s="25" t="s">
        <v>66</v>
      </c>
      <c r="B42" s="1">
        <f xml:space="preserve"> [3]f_d256_f_d64r_d10s!E14</f>
        <v>0</v>
      </c>
      <c r="C42" s="1">
        <f xml:space="preserve"> [3]f_d256_f_d64r_d10s!F14</f>
        <v>200960</v>
      </c>
      <c r="D42" s="1">
        <f xml:space="preserve"> [3]f_d256_f_d64r_d10s!G14</f>
        <v>0</v>
      </c>
      <c r="E42" s="1" t="str">
        <f xml:space="preserve"> [3]f_d256_f_d64r_d10s!H14</f>
        <v xml:space="preserve">                16448     </v>
      </c>
      <c r="F42" s="1">
        <f xml:space="preserve"> [3]f_d256_f_d64r_d10s!I14</f>
        <v>650</v>
      </c>
      <c r="G42" s="1" t="str">
        <f xml:space="preserve"> [3]f_d256_f_d64r_d10s!J14</f>
        <v>-</v>
      </c>
      <c r="H42" s="1" t="str">
        <f xml:space="preserve"> [3]f_d256_f_d64r_d10s!K14</f>
        <v>-</v>
      </c>
    </row>
    <row r="43" spans="1:8" x14ac:dyDescent="0.25">
      <c r="A43" s="25" t="s">
        <v>65</v>
      </c>
      <c r="B43" s="1">
        <f xml:space="preserve"> [3]d05_f_d64r_d10s!E14</f>
        <v>0</v>
      </c>
      <c r="C43" s="1">
        <f xml:space="preserve"> [3]d05_f_d64r_d10s!F14</f>
        <v>0</v>
      </c>
      <c r="D43" s="1">
        <f xml:space="preserve"> [3]d05_f_d64r_d10s!G14</f>
        <v>50240</v>
      </c>
      <c r="E43" s="1" t="str">
        <f xml:space="preserve"> [3]d05_f_d64r_d10s!H14</f>
        <v xml:space="preserve">                650       </v>
      </c>
      <c r="F43" s="1" t="str">
        <f xml:space="preserve"> [3]d05_f_d64r_d10s!I14</f>
        <v>-</v>
      </c>
      <c r="G43" s="1" t="str">
        <f xml:space="preserve"> [3]d05_f_d64r_d10s!J14</f>
        <v>-</v>
      </c>
      <c r="H43" s="1" t="str">
        <f xml:space="preserve"> [3]d05_f_d64r_d10s!K14</f>
        <v>-</v>
      </c>
    </row>
    <row r="44" spans="1:8" x14ac:dyDescent="0.25">
      <c r="A44" s="26" t="s">
        <v>64</v>
      </c>
      <c r="B44" s="1">
        <f xml:space="preserve"> '[3]2cdepthr_f_d64r_d10s'!E14</f>
        <v>5</v>
      </c>
      <c r="C44" s="1">
        <f xml:space="preserve"> '[3]2cdepthr_f_d64r_d10s'!F14</f>
        <v>0</v>
      </c>
      <c r="D44" s="1">
        <f xml:space="preserve"> '[3]2cdepthr_f_d64r_d10s'!G14</f>
        <v>12608</v>
      </c>
      <c r="E44" s="1" t="str">
        <f xml:space="preserve"> '[3]2cdepthr_f_d64r_d10s'!H14</f>
        <v xml:space="preserve">                650       </v>
      </c>
      <c r="F44" s="1" t="str">
        <f xml:space="preserve"> '[3]2cdepthr_f_d64r_d10s'!I14</f>
        <v>-</v>
      </c>
      <c r="G44" s="1" t="str">
        <f xml:space="preserve"> '[3]2cdepthr_f_d64r_d10s'!J14</f>
        <v>-</v>
      </c>
      <c r="H44" s="1" t="str">
        <f xml:space="preserve"> '[3]2cdepthr_f_d64r_d10s'!K14</f>
        <v>-</v>
      </c>
    </row>
    <row r="46" spans="1:8" x14ac:dyDescent="0.25">
      <c r="A46" t="s">
        <v>150</v>
      </c>
    </row>
  </sheetData>
  <phoneticPr fontId="11" type="noConversion"/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2519-F1F1-48B3-99D6-4A9D943545D6}">
  <dimension ref="A1:BC52"/>
  <sheetViews>
    <sheetView tabSelected="1" workbookViewId="0">
      <selection activeCell="N47" sqref="N47"/>
    </sheetView>
  </sheetViews>
  <sheetFormatPr defaultRowHeight="15" x14ac:dyDescent="0.25"/>
  <cols>
    <col min="1" max="1" width="29.42578125" customWidth="1"/>
    <col min="2" max="2" width="34.85546875" customWidth="1"/>
    <col min="3" max="3" width="11.5703125" style="1" bestFit="1" customWidth="1"/>
    <col min="4" max="4" width="35" bestFit="1" customWidth="1"/>
    <col min="5" max="5" width="11.85546875" style="1" bestFit="1" customWidth="1"/>
    <col min="6" max="6" width="15" bestFit="1" customWidth="1"/>
    <col min="7" max="7" width="16" customWidth="1"/>
    <col min="8" max="8" width="12.42578125" customWidth="1"/>
    <col min="9" max="9" width="6.28515625" customWidth="1"/>
    <col min="10" max="10" width="8.42578125" customWidth="1"/>
    <col min="11" max="11" width="8" bestFit="1" customWidth="1"/>
    <col min="12" max="13" width="8" customWidth="1"/>
    <col min="14" max="14" width="9" customWidth="1"/>
    <col min="15" max="17" width="8" customWidth="1"/>
    <col min="18" max="18" width="7.140625" bestFit="1" customWidth="1"/>
    <col min="19" max="19" width="9.5703125" bestFit="1" customWidth="1"/>
    <col min="20" max="20" width="14.28515625" bestFit="1" customWidth="1"/>
    <col min="21" max="21" width="11.140625" bestFit="1" customWidth="1"/>
    <col min="22" max="22" width="12.140625" bestFit="1" customWidth="1"/>
  </cols>
  <sheetData>
    <row r="1" spans="1:55" ht="24" thickBot="1" x14ac:dyDescent="0.4">
      <c r="A1" s="22" t="s">
        <v>63</v>
      </c>
      <c r="B1" s="21"/>
      <c r="C1" s="20"/>
      <c r="D1" s="18"/>
      <c r="E1" s="19"/>
      <c r="F1" s="18"/>
      <c r="G1" s="18"/>
      <c r="H1" s="18"/>
      <c r="I1" s="18"/>
      <c r="J1" s="17"/>
      <c r="K1" s="16"/>
      <c r="L1" s="16"/>
      <c r="M1" s="16"/>
      <c r="N1" s="16"/>
      <c r="O1" s="16"/>
      <c r="P1" s="16"/>
      <c r="Q1" s="16"/>
      <c r="R1" s="16">
        <v>4</v>
      </c>
      <c r="S1" s="16"/>
      <c r="T1" s="16"/>
      <c r="U1" s="15"/>
      <c r="BC1" s="6"/>
    </row>
    <row r="2" spans="1:55" x14ac:dyDescent="0.25">
      <c r="A2" t="s">
        <v>62</v>
      </c>
      <c r="B2" t="s">
        <v>61</v>
      </c>
      <c r="C2" s="14" t="s">
        <v>60</v>
      </c>
      <c r="D2" t="s">
        <v>59</v>
      </c>
      <c r="E2" s="14" t="s">
        <v>58</v>
      </c>
      <c r="F2" t="s">
        <v>57</v>
      </c>
      <c r="G2" t="s">
        <v>56</v>
      </c>
      <c r="H2" t="s">
        <v>55</v>
      </c>
      <c r="I2" t="s">
        <v>54</v>
      </c>
      <c r="J2" t="s">
        <v>53</v>
      </c>
      <c r="K2" t="s">
        <v>52</v>
      </c>
      <c r="L2" t="s">
        <v>51</v>
      </c>
      <c r="M2" t="s">
        <v>50</v>
      </c>
      <c r="N2" t="s">
        <v>49</v>
      </c>
      <c r="O2" t="s">
        <v>48</v>
      </c>
      <c r="P2" t="s">
        <v>47</v>
      </c>
      <c r="Q2" t="s">
        <v>46</v>
      </c>
      <c r="R2" t="s">
        <v>45</v>
      </c>
      <c r="S2" t="s">
        <v>44</v>
      </c>
      <c r="T2" t="s">
        <v>43</v>
      </c>
      <c r="U2" t="s">
        <v>42</v>
      </c>
      <c r="BC2" s="6" t="s">
        <v>41</v>
      </c>
    </row>
    <row r="3" spans="1:55" x14ac:dyDescent="0.25">
      <c r="A3" s="5" t="s">
        <v>40</v>
      </c>
      <c r="B3" s="5" t="s">
        <v>4</v>
      </c>
      <c r="C3" s="4">
        <v>16</v>
      </c>
      <c r="D3" s="29" t="s">
        <v>39</v>
      </c>
      <c r="E3" s="4">
        <v>64</v>
      </c>
      <c r="F3">
        <f ca="1" xml:space="preserve"> [1]f_d16r_d16r_d64r_d10s!E3</f>
        <v>61148</v>
      </c>
      <c r="G3">
        <f ca="1" xml:space="preserve"> [1]f_d16r_d16r_d64r_d10s!F3</f>
        <v>0.35010000000000002</v>
      </c>
      <c r="H3">
        <f xml:space="preserve"> [1]f_d16r_d16r_d64r_d10s!G3</f>
        <v>0.13</v>
      </c>
      <c r="I3">
        <f xml:space="preserve"> [1]f_d16r_d16r_d64r_d10s!H3</f>
        <v>1461.939393939394</v>
      </c>
      <c r="J3">
        <f ca="1" xml:space="preserve"> [1]f_d16r_d16r_d64r_d10s!I3</f>
        <v>14570</v>
      </c>
      <c r="K3">
        <f ca="1" xml:space="preserve"> [1]f_d16r_d16r_d64r_d10s!J3</f>
        <v>29084</v>
      </c>
      <c r="L3">
        <f xml:space="preserve"> [1]f_d16r_d16r_d64r_d10s!K3</f>
        <v>528</v>
      </c>
      <c r="M3" s="13">
        <f xml:space="preserve"> IF(AND(Table13[[#This Row],[Layers 3]]&lt;&gt;"Empty",Table13[[#This Row],[inference(us)]]&gt;0),Table13[[#This Row],[inference(us)]]-_xlfn.XLOOKUP("Empty",Table13[Layers 3],Table13[inference(us)]),0)</f>
        <v>21.333333333333485</v>
      </c>
      <c r="N3" s="13">
        <f ca="1" xml:space="preserve"> Table13[[#This Row],[L_Flops]]/Table13[[#This Row],[Flops]]*Table13[[#This Row],[inference(us)]]</f>
        <v>26.540503369550269</v>
      </c>
      <c r="O3" s="13">
        <f ca="1" xml:space="preserve"> Table13[[#This Row],[inference(us)]]-Table13[[#This Row],[Projected Time]]</f>
        <v>1435.3988905698436</v>
      </c>
      <c r="P3" s="13">
        <f ca="1">( Table13[[#This Row],[Projected Time]]/Table13[[#This Row],[inference(us)]])</f>
        <v>1.8154311649016642E-2</v>
      </c>
      <c r="Q3" s="13">
        <f ca="1" xml:space="preserve"> Table13[[#This Row],[Rest]]/Table13[[#This Row],[inference(us)]]</f>
        <v>0.98184568835098329</v>
      </c>
      <c r="R3" s="2">
        <f xml:space="preserve"> IF(AND(Table13[[#This Row],[Layers 3]]&lt;&gt;"Empty",Table13[[#This Row],[inference(us)]]&gt;0),Table13[[#This Row],[inference(us)]]/_xlfn.XLOOKUP("Empty",Table13[Layers 3],Table13[inference(us)]),0)</f>
        <v>1.0148085822465294</v>
      </c>
      <c r="S3" s="2">
        <f ca="1" xml:space="preserve"> Table13[[#This Row],[Parameters]]/Table13[[#This Row],[tf_modelSize]]</f>
        <v>0.23827435075554393</v>
      </c>
      <c r="T3" s="2">
        <f ca="1" xml:space="preserve"> Table13[[#This Row],[inference(us)]]/Table13[[#This Row],[tf_modelSize]]</f>
        <v>2.3908212761486785E-2</v>
      </c>
      <c r="U3" s="2">
        <f ca="1">Table13[[#This Row],[Parameters]]/Table13[[#This Row],[inference(us)]]</f>
        <v>9.9662134151397055</v>
      </c>
      <c r="BC3" s="6"/>
    </row>
    <row r="4" spans="1:55" x14ac:dyDescent="0.25">
      <c r="A4" s="5" t="s">
        <v>38</v>
      </c>
      <c r="B4" s="5" t="s">
        <v>4</v>
      </c>
      <c r="C4" s="4">
        <v>16</v>
      </c>
      <c r="D4" s="29" t="s">
        <v>37</v>
      </c>
      <c r="E4" s="4">
        <v>64</v>
      </c>
      <c r="F4">
        <f ca="1" xml:space="preserve"> [1]f_d16r_d16s_d64r_d10s!E3</f>
        <v>61272</v>
      </c>
      <c r="G4">
        <f ca="1" xml:space="preserve"> [1]f_d16r_d16s_d64r_d10s!F3</f>
        <v>0.25230000000000002</v>
      </c>
      <c r="H4">
        <f xml:space="preserve"> [1]f_d16r_d16s_d64r_d10s!G3</f>
        <v>0.18</v>
      </c>
      <c r="I4">
        <f xml:space="preserve"> [1]f_d16r_d16s_d64r_d10s!H3</f>
        <v>1578.969696969697</v>
      </c>
      <c r="J4">
        <f ca="1" xml:space="preserve"> [1]f_d16r_d16s_d64r_d10s!I3</f>
        <v>14570</v>
      </c>
      <c r="K4">
        <f ca="1" xml:space="preserve"> [1]f_d16r_d16s_d64r_d10s!J3</f>
        <v>29164</v>
      </c>
      <c r="L4">
        <f xml:space="preserve"> [1]f_d16r_d16s_d64r_d10s!K3</f>
        <v>608</v>
      </c>
      <c r="M4" s="13">
        <f xml:space="preserve"> IF(AND(Table13[[#This Row],[Layers 3]]&lt;&gt;"Empty",Table13[[#This Row],[inference(us)]]&gt;0),Table13[[#This Row],[inference(us)]]-_xlfn.XLOOKUP("Empty",Table13[Layers 3],Table13[inference(us)]),0)</f>
        <v>138.36363636363649</v>
      </c>
      <c r="N4" s="13">
        <f ca="1" xml:space="preserve"> Table13[[#This Row],[L_Flops]]/Table13[[#This Row],[Flops]]*Table13[[#This Row],[inference(us)]]</f>
        <v>32.917760792675068</v>
      </c>
      <c r="O4" s="13">
        <f ca="1" xml:space="preserve"> Table13[[#This Row],[inference(us)]]-Table13[[#This Row],[Projected Time]]</f>
        <v>1546.0519361770218</v>
      </c>
      <c r="P4" s="13">
        <f ca="1">( Table13[[#This Row],[Projected Time]]/Table13[[#This Row],[inference(us)]])</f>
        <v>2.0847620353860924E-2</v>
      </c>
      <c r="Q4" s="13">
        <f ca="1" xml:space="preserve"> Table13[[#This Row],[Rest]]/Table13[[#This Row],[inference(us)]]</f>
        <v>0.97915237964613899</v>
      </c>
      <c r="R4" s="2">
        <f xml:space="preserve"> IF(AND(Table13[[#This Row],[Layers 3]]&lt;&gt;"Empty",Table13[[#This Row],[inference(us)]]&gt;0),Table13[[#This Row],[inference(us)]]/_xlfn.XLOOKUP("Empty",Table13[Layers 3],Table13[inference(us)]),0)</f>
        <v>1.096045435422802</v>
      </c>
      <c r="S4" s="2">
        <f ca="1" xml:space="preserve"> Table13[[#This Row],[Parameters]]/Table13[[#This Row],[tf_modelSize]]</f>
        <v>0.237792139966053</v>
      </c>
      <c r="T4" s="2">
        <f ca="1" xml:space="preserve"> Table13[[#This Row],[inference(us)]]/Table13[[#This Row],[tf_modelSize]]</f>
        <v>2.5769840987232291E-2</v>
      </c>
      <c r="U4" s="2">
        <f ca="1">Table13[[#This Row],[Parameters]]/Table13[[#This Row],[inference(us)]]</f>
        <v>9.227536176256093</v>
      </c>
      <c r="BC4" s="6"/>
    </row>
    <row r="5" spans="1:55" x14ac:dyDescent="0.25">
      <c r="A5" s="5" t="s">
        <v>36</v>
      </c>
      <c r="B5" s="5" t="s">
        <v>4</v>
      </c>
      <c r="C5" s="4">
        <v>16</v>
      </c>
      <c r="D5" s="29" t="s">
        <v>35</v>
      </c>
      <c r="E5" s="4">
        <v>64</v>
      </c>
      <c r="F5">
        <f ca="1" xml:space="preserve"> [1]f_d16r_d64r_d10s!E3</f>
        <v>59636</v>
      </c>
      <c r="G5">
        <f ca="1" xml:space="preserve"> [1]f_d16r_d64r_d10s!F3</f>
        <v>0.34160000000000001</v>
      </c>
      <c r="H5">
        <f xml:space="preserve"> [1]f_d16r_d64r_d10s!G3</f>
        <v>0.33</v>
      </c>
      <c r="I5">
        <f xml:space="preserve"> [1]f_d16r_d64r_d10s!H3</f>
        <v>1440.6060606060605</v>
      </c>
      <c r="J5">
        <f ca="1" xml:space="preserve"> [1]f_d16r_d64r_d10s!I3</f>
        <v>14298</v>
      </c>
      <c r="K5">
        <f ca="1" xml:space="preserve"> [1]f_d16r_d64r_d10s!J3</f>
        <v>28556</v>
      </c>
      <c r="L5">
        <f xml:space="preserve"> [1]f_d16r_d64r_d10s!K3</f>
        <v>0</v>
      </c>
      <c r="M5" s="13">
        <f xml:space="preserve"> IF(AND(Table13[[#This Row],[Layers 3]]&lt;&gt;"Empty",Table13[[#This Row],[inference(us)]]&gt;0),Table13[[#This Row],[inference(us)]]-_xlfn.XLOOKUP("Empty",Table13[Layers 3],Table13[inference(us)]),0)</f>
        <v>0</v>
      </c>
      <c r="N5" s="13">
        <f ca="1" xml:space="preserve"> Table13[[#This Row],[L_Flops]]/Table13[[#This Row],[Flops]]*Table13[[#This Row],[inference(us)]]</f>
        <v>0</v>
      </c>
      <c r="O5" s="13">
        <f ca="1" xml:space="preserve"> Table13[[#This Row],[inference(us)]]-Table13[[#This Row],[Projected Time]]</f>
        <v>1440.6060606060605</v>
      </c>
      <c r="P5" s="13">
        <f ca="1">( Table13[[#This Row],[Projected Time]]/Table13[[#This Row],[inference(us)]])</f>
        <v>0</v>
      </c>
      <c r="Q5" s="13">
        <f ca="1" xml:space="preserve"> Table13[[#This Row],[Rest]]/Table13[[#This Row],[inference(us)]]</f>
        <v>1</v>
      </c>
      <c r="R5" s="2">
        <f xml:space="preserve"> IF(AND(Table13[[#This Row],[Layers 3]]&lt;&gt;"Empty",Table13[[#This Row],[inference(us)]]&gt;0),Table13[[#This Row],[inference(us)]]/_xlfn.XLOOKUP("Empty",Table13[Layers 3],Table13[inference(us)]),0)</f>
        <v>0</v>
      </c>
      <c r="S5" s="2">
        <f ca="1" xml:space="preserve"> Table13[[#This Row],[Parameters]]/Table13[[#This Row],[tf_modelSize]]</f>
        <v>0.23975451069823597</v>
      </c>
      <c r="T5" s="2">
        <f ca="1" xml:space="preserve"> Table13[[#This Row],[inference(us)]]/Table13[[#This Row],[tf_modelSize]]</f>
        <v>2.4156651361695293E-2</v>
      </c>
      <c r="U5" s="2">
        <f ca="1">Table13[[#This Row],[Parameters]]/Table13[[#This Row],[inference(us)]]</f>
        <v>9.9249894825410188</v>
      </c>
      <c r="BC5" s="6"/>
    </row>
    <row r="6" spans="1:55" x14ac:dyDescent="0.25">
      <c r="A6" s="5" t="s">
        <v>34</v>
      </c>
      <c r="B6" s="5" t="s">
        <v>4</v>
      </c>
      <c r="C6" s="4">
        <v>16</v>
      </c>
      <c r="D6" s="29" t="s">
        <v>4</v>
      </c>
      <c r="E6" s="4">
        <v>64</v>
      </c>
      <c r="F6">
        <f ca="1" xml:space="preserve"> [1]f_d16r_f_d64r_d10s!E3</f>
        <v>59876</v>
      </c>
      <c r="G6">
        <f ca="1" xml:space="preserve"> [1]f_d16r_f_d64r_d10s!F3</f>
        <v>0.37980000000000003</v>
      </c>
      <c r="H6">
        <f xml:space="preserve"> [1]f_d16r_f_d64r_d10s!G3</f>
        <v>0.32</v>
      </c>
      <c r="I6">
        <f xml:space="preserve"> [1]f_d16r_f_d64r_d10s!H3</f>
        <v>1433.7676767676767</v>
      </c>
      <c r="J6">
        <f ca="1" xml:space="preserve"> [1]f_d16r_f_d64r_d10s!I3</f>
        <v>14298</v>
      </c>
      <c r="K6">
        <f ca="1" xml:space="preserve"> [1]f_d16r_f_d64r_d10s!J3</f>
        <v>28556</v>
      </c>
      <c r="L6">
        <f xml:space="preserve"> [1]f_d16r_f_d64r_d10s!K3</f>
        <v>0</v>
      </c>
      <c r="M6" s="13">
        <f xml:space="preserve"> IF(AND(Table13[[#This Row],[Layers 3]]&lt;&gt;"Empty",Table13[[#This Row],[inference(us)]]&gt;0),Table13[[#This Row],[inference(us)]]-_xlfn.XLOOKUP("Empty",Table13[Layers 3],Table13[inference(us)]),0)</f>
        <v>-6.8383838383838338</v>
      </c>
      <c r="N6" s="13">
        <f ca="1" xml:space="preserve"> Table13[[#This Row],[L_Flops]]/Table13[[#This Row],[Flops]]*Table13[[#This Row],[inference(us)]]</f>
        <v>0</v>
      </c>
      <c r="O6" s="13">
        <f ca="1" xml:space="preserve"> Table13[[#This Row],[inference(us)]]-Table13[[#This Row],[Projected Time]]</f>
        <v>1433.7676767676767</v>
      </c>
      <c r="P6" s="13">
        <f ca="1">( Table13[[#This Row],[Projected Time]]/Table13[[#This Row],[inference(us)]])</f>
        <v>0</v>
      </c>
      <c r="Q6" s="13">
        <f ca="1" xml:space="preserve"> Table13[[#This Row],[Rest]]/Table13[[#This Row],[inference(us)]]</f>
        <v>1</v>
      </c>
      <c r="R6" s="2">
        <f xml:space="preserve"> IF(AND(Table13[[#This Row],[Layers 3]]&lt;&gt;"Empty",Table13[[#This Row],[inference(us)]]&gt;0),Table13[[#This Row],[inference(us)]]/_xlfn.XLOOKUP("Empty",Table13[Layers 3],Table13[inference(us)]),0)</f>
        <v>0.99525312017949796</v>
      </c>
      <c r="S6" s="2">
        <f ca="1" xml:space="preserve"> Table13[[#This Row],[Parameters]]/Table13[[#This Row],[tf_modelSize]]</f>
        <v>0.23879350658026588</v>
      </c>
      <c r="T6" s="2">
        <f ca="1" xml:space="preserve"> Table13[[#This Row],[inference(us)]]/Table13[[#This Row],[tf_modelSize]]</f>
        <v>2.3945615551601254E-2</v>
      </c>
      <c r="U6" s="2">
        <f ca="1">Table13[[#This Row],[Parameters]]/Table13[[#This Row],[inference(us)]]</f>
        <v>9.97232691996083</v>
      </c>
      <c r="BC6" s="6"/>
    </row>
    <row r="7" spans="1:55" x14ac:dyDescent="0.25">
      <c r="A7" t="s">
        <v>33</v>
      </c>
      <c r="B7" s="5" t="s">
        <v>4</v>
      </c>
      <c r="C7" s="4">
        <v>16</v>
      </c>
      <c r="D7" s="29" t="s">
        <v>32</v>
      </c>
      <c r="E7" s="4">
        <v>64</v>
      </c>
      <c r="F7">
        <f ca="1" xml:space="preserve"> [1]f_d16r_r_2p4_f_d64r_d10s!E3</f>
        <v>57348</v>
      </c>
      <c r="G7">
        <f ca="1" xml:space="preserve"> [1]f_d16r_r_2p4_f_d64r_d10s!F3</f>
        <v>0.1459</v>
      </c>
      <c r="H7">
        <f xml:space="preserve"> [1]f_d16r_r_2p4_f_d64r_d10s!G3</f>
        <v>0.17</v>
      </c>
      <c r="I7">
        <f xml:space="preserve"> [1]f_d16r_r_2p4_f_d64r_d10s!H3</f>
        <v>1410.3030303030303</v>
      </c>
      <c r="J7">
        <f ca="1" xml:space="preserve"> [1]f_d16r_r_2p4_f_d64r_d10s!I3</f>
        <v>13338</v>
      </c>
      <c r="K7">
        <f ca="1" xml:space="preserve"> [1]f_d16r_r_2p4_f_d64r_d10s!J3</f>
        <v>26640</v>
      </c>
      <c r="L7">
        <f xml:space="preserve"> [1]f_d16r_r_2p4_f_d64r_d10s!K3</f>
        <v>4</v>
      </c>
      <c r="M7" s="13">
        <f xml:space="preserve"> IF(AND(Table13[[#This Row],[Layers 3]]&lt;&gt;"Empty",Table13[[#This Row],[inference(us)]]&gt;0),Table13[[#This Row],[inference(us)]]-_xlfn.XLOOKUP("Empty",Table13[Layers 3],Table13[inference(us)]),0)</f>
        <v>-30.303030303030255</v>
      </c>
      <c r="N7" s="13">
        <f ca="1" xml:space="preserve"> Table13[[#This Row],[L_Flops]]/Table13[[#This Row],[Flops]]*Table13[[#This Row],[inference(us)]]</f>
        <v>0.21175721175721174</v>
      </c>
      <c r="O7" s="13">
        <f ca="1" xml:space="preserve"> Table13[[#This Row],[inference(us)]]-Table13[[#This Row],[Projected Time]]</f>
        <v>1410.091273091273</v>
      </c>
      <c r="P7" s="13">
        <f ca="1">( Table13[[#This Row],[Projected Time]]/Table13[[#This Row],[inference(us)]])</f>
        <v>1.5015015015015014E-4</v>
      </c>
      <c r="Q7" s="13">
        <f ca="1" xml:space="preserve"> Table13[[#This Row],[Rest]]/Table13[[#This Row],[inference(us)]]</f>
        <v>0.99984984984984981</v>
      </c>
      <c r="R7" s="2">
        <f xml:space="preserve"> IF(AND(Table13[[#This Row],[Layers 3]]&lt;&gt;"Empty",Table13[[#This Row],[inference(us)]]&gt;0),Table13[[#This Row],[inference(us)]]/_xlfn.XLOOKUP("Empty",Table13[Layers 3],Table13[inference(us)]),0)</f>
        <v>0.97896508203618005</v>
      </c>
      <c r="S7" s="2">
        <f ca="1" xml:space="preserve"> Table13[[#This Row],[Parameters]]/Table13[[#This Row],[tf_modelSize]]</f>
        <v>0.23258003766478344</v>
      </c>
      <c r="T7" s="2">
        <f ca="1" xml:space="preserve"> Table13[[#This Row],[inference(us)]]/Table13[[#This Row],[tf_modelSize]]</f>
        <v>2.4592017686807389E-2</v>
      </c>
      <c r="U7" s="2">
        <f ca="1">Table13[[#This Row],[Parameters]]/Table13[[#This Row],[inference(us)]]</f>
        <v>9.4575418994413418</v>
      </c>
      <c r="BC7" s="6"/>
    </row>
    <row r="8" spans="1:55" x14ac:dyDescent="0.25">
      <c r="A8" t="s">
        <v>31</v>
      </c>
      <c r="B8" s="5" t="s">
        <v>4</v>
      </c>
      <c r="C8" s="4">
        <v>16</v>
      </c>
      <c r="D8" s="29" t="s">
        <v>30</v>
      </c>
      <c r="E8" s="4">
        <v>64</v>
      </c>
      <c r="F8">
        <f ca="1" xml:space="preserve"> [1]f_d16r_r_2p2_f_d64r_d10s!E3</f>
        <v>58116</v>
      </c>
      <c r="G8">
        <f ca="1" xml:space="preserve"> [1]f_d16r_r_2p2_f_d64r_d10s!F3</f>
        <v>3.1099999999999999E-2</v>
      </c>
      <c r="H8">
        <f xml:space="preserve"> [1]f_d16r_r_2p2_f_d64r_d10s!G3</f>
        <v>0.28000000000000003</v>
      </c>
      <c r="I8">
        <f xml:space="preserve"> [1]f_d16r_r_2p2_f_d64r_d10s!H3</f>
        <v>1432.5757575757575</v>
      </c>
      <c r="J8">
        <f ca="1" xml:space="preserve"> [1]f_d16r_r_2p2_f_d64r_d10s!I3</f>
        <v>13530</v>
      </c>
      <c r="K8">
        <f ca="1" xml:space="preserve"> [1]f_d16r_r_2p2_f_d64r_d10s!J3</f>
        <v>27036</v>
      </c>
      <c r="L8">
        <f xml:space="preserve"> [1]f_d16r_r_2p2_f_d64r_d10s!K3</f>
        <v>16</v>
      </c>
      <c r="M8" s="13">
        <f xml:space="preserve"> IF(AND(Table13[[#This Row],[Layers 3]]&lt;&gt;"Empty",Table13[[#This Row],[inference(us)]]&gt;0),Table13[[#This Row],[inference(us)]]-_xlfn.XLOOKUP("Empty",Table13[Layers 3],Table13[inference(us)]),0)</f>
        <v>-8.0303030303030027</v>
      </c>
      <c r="N8" s="13">
        <f ca="1" xml:space="preserve"> Table13[[#This Row],[L_Flops]]/Table13[[#This Row],[Flops]]*Table13[[#This Row],[inference(us)]]</f>
        <v>0.84780337776343095</v>
      </c>
      <c r="O8" s="13">
        <f ca="1" xml:space="preserve"> Table13[[#This Row],[inference(us)]]-Table13[[#This Row],[Projected Time]]</f>
        <v>1431.727954197994</v>
      </c>
      <c r="P8" s="13">
        <f ca="1">( Table13[[#This Row],[Projected Time]]/Table13[[#This Row],[inference(us)]])</f>
        <v>5.9180352123095132E-4</v>
      </c>
      <c r="Q8" s="13">
        <f ca="1" xml:space="preserve"> Table13[[#This Row],[Rest]]/Table13[[#This Row],[inference(us)]]</f>
        <v>0.999408196478769</v>
      </c>
      <c r="R8" s="2">
        <f xml:space="preserve"> IF(AND(Table13[[#This Row],[Layers 3]]&lt;&gt;"Empty",Table13[[#This Row],[inference(us)]]&gt;0),Table13[[#This Row],[inference(us)]]/_xlfn.XLOOKUP("Empty",Table13[Layers 3],Table13[inference(us)]),0)</f>
        <v>0.99442574673958772</v>
      </c>
      <c r="S8" s="2">
        <f ca="1" xml:space="preserve"> Table13[[#This Row],[Parameters]]/Table13[[#This Row],[tf_modelSize]]</f>
        <v>0.23281024158579394</v>
      </c>
      <c r="T8" s="2">
        <f ca="1" xml:space="preserve"> Table13[[#This Row],[inference(us)]]/Table13[[#This Row],[tf_modelSize]]</f>
        <v>2.4650281464239754E-2</v>
      </c>
      <c r="U8" s="2">
        <f ca="1">Table13[[#This Row],[Parameters]]/Table13[[#This Row],[inference(us)]]</f>
        <v>9.4445267054468545</v>
      </c>
      <c r="BC8" s="6"/>
    </row>
    <row r="9" spans="1:55" x14ac:dyDescent="0.25">
      <c r="A9" t="s">
        <v>29</v>
      </c>
      <c r="B9" s="5" t="s">
        <v>4</v>
      </c>
      <c r="C9" s="4">
        <v>16</v>
      </c>
      <c r="D9" s="29" t="s">
        <v>28</v>
      </c>
      <c r="E9" s="4">
        <v>64</v>
      </c>
      <c r="F9">
        <f ca="1" xml:space="preserve"> [1]f_d16r_r_2p1_f_d64r_d10s!E3</f>
        <v>59396</v>
      </c>
      <c r="G9">
        <f ca="1" xml:space="preserve"> [1]f_d16r_r_2p1_f_d64r_d10s!F3</f>
        <v>0.32640000000000002</v>
      </c>
      <c r="H9">
        <f xml:space="preserve"> [1]f_d16r_r_2p1_f_d64r_d10s!G3</f>
        <v>0.31</v>
      </c>
      <c r="I9">
        <f xml:space="preserve"> [1]f_d16r_r_2p1_f_d64r_d10s!H3</f>
        <v>1466.4242424242425</v>
      </c>
      <c r="J9">
        <f ca="1" xml:space="preserve"> [1]f_d16r_r_2p1_f_d64r_d10s!I3</f>
        <v>13850</v>
      </c>
      <c r="K9">
        <f ca="1" xml:space="preserve"> [1]f_d16r_r_2p1_f_d64r_d10s!J3</f>
        <v>27696</v>
      </c>
      <c r="L9">
        <f xml:space="preserve"> [1]f_d16r_r_2p1_f_d64r_d10s!K3</f>
        <v>36</v>
      </c>
      <c r="M9" s="13">
        <f xml:space="preserve"> IF(AND(Table13[[#This Row],[Layers 3]]&lt;&gt;"Empty",Table13[[#This Row],[inference(us)]]&gt;0),Table13[[#This Row],[inference(us)]]-_xlfn.XLOOKUP("Empty",Table13[Layers 3],Table13[inference(us)]),0)</f>
        <v>25.818181818181984</v>
      </c>
      <c r="N9" s="13">
        <f ca="1" xml:space="preserve"> Table13[[#This Row],[L_Flops]]/Table13[[#This Row],[Flops]]*Table13[[#This Row],[inference(us)]]</f>
        <v>1.9060973688356706</v>
      </c>
      <c r="O9" s="13">
        <f ca="1" xml:space="preserve"> Table13[[#This Row],[inference(us)]]-Table13[[#This Row],[Projected Time]]</f>
        <v>1464.5181450554069</v>
      </c>
      <c r="P9" s="13">
        <f ca="1">( Table13[[#This Row],[Projected Time]]/Table13[[#This Row],[inference(us)]])</f>
        <v>1.2998266897746968E-3</v>
      </c>
      <c r="Q9" s="13">
        <f ca="1" xml:space="preserve"> Table13[[#This Row],[Rest]]/Table13[[#This Row],[inference(us)]]</f>
        <v>0.99870017331022531</v>
      </c>
      <c r="R9" s="2">
        <f xml:space="preserve"> IF(AND(Table13[[#This Row],[Layers 3]]&lt;&gt;"Empty",Table13[[#This Row],[inference(us)]]&gt;0),Table13[[#This Row],[inference(us)]]/_xlfn.XLOOKUP("Empty",Table13[Layers 3],Table13[inference(us)]),0)</f>
        <v>1.0179217501051747</v>
      </c>
      <c r="S9" s="2">
        <f ca="1" xml:space="preserve"> Table13[[#This Row],[Parameters]]/Table13[[#This Row],[tf_modelSize]]</f>
        <v>0.23318068556805172</v>
      </c>
      <c r="T9" s="2">
        <f ca="1" xml:space="preserve"> Table13[[#This Row],[inference(us)]]/Table13[[#This Row],[tf_modelSize]]</f>
        <v>2.4688939363328211E-2</v>
      </c>
      <c r="U9" s="2">
        <f ca="1">Table13[[#This Row],[Parameters]]/Table13[[#This Row],[inference(us)]]</f>
        <v>9.4447429327161512</v>
      </c>
      <c r="BC9" s="6"/>
    </row>
    <row r="10" spans="1:55" x14ac:dyDescent="0.25">
      <c r="A10" t="s">
        <v>27</v>
      </c>
      <c r="B10" s="5" t="s">
        <v>4</v>
      </c>
      <c r="C10" s="4">
        <v>16</v>
      </c>
      <c r="D10" s="29" t="s">
        <v>26</v>
      </c>
      <c r="E10" s="4">
        <v>64</v>
      </c>
      <c r="F10">
        <f ca="1" xml:space="preserve"> [1]f_d16r_r_2cnn_f_d64r_d10s!E3</f>
        <v>206124</v>
      </c>
      <c r="G10">
        <f ca="1" xml:space="preserve"> [1]f_d16r_r_2cnn_f_d64r_d10s!F3</f>
        <v>0.34350000000000003</v>
      </c>
      <c r="H10">
        <f xml:space="preserve"> [1]f_d16r_r_2cnn_f_d64r_d10s!G3</f>
        <v>0.3</v>
      </c>
      <c r="I10">
        <f xml:space="preserve"> [1]f_d16r_r_2cnn_f_d64r_d10s!H3</f>
        <v>5821.212121212121</v>
      </c>
      <c r="J10">
        <f ca="1" xml:space="preserve"> [1]f_d16r_r_2cnn_f_d64r_d10s!I3</f>
        <v>50458</v>
      </c>
      <c r="K10">
        <f ca="1" xml:space="preserve"> [1]f_d16r_r_2cnn_f_d64r_d10s!J3</f>
        <v>105420</v>
      </c>
      <c r="L10">
        <f xml:space="preserve"> [1]f_d16r_r_2cnn_f_d64r_d10s!K3</f>
        <v>5184</v>
      </c>
      <c r="M10" s="13">
        <f xml:space="preserve"> IF(AND(Table13[[#This Row],[Layers 3]]&lt;&gt;"Empty",Table13[[#This Row],[inference(us)]]&gt;0),Table13[[#This Row],[inference(us)]]-_xlfn.XLOOKUP("Empty",Table13[Layers 3],Table13[inference(us)]),0)</f>
        <v>4380.6060606060601</v>
      </c>
      <c r="N10" s="13">
        <f ca="1" xml:space="preserve"> Table13[[#This Row],[L_Flops]]/Table13[[#This Row],[Flops]]*Table13[[#This Row],[inference(us)]]</f>
        <v>286.25653231230916</v>
      </c>
      <c r="O10" s="13">
        <f ca="1" xml:space="preserve"> Table13[[#This Row],[inference(us)]]-Table13[[#This Row],[Projected Time]]</f>
        <v>5534.955588899812</v>
      </c>
      <c r="P10" s="13">
        <f ca="1">( Table13[[#This Row],[Projected Time]]/Table13[[#This Row],[inference(us)]])</f>
        <v>4.9174729652817294E-2</v>
      </c>
      <c r="Q10" s="13">
        <f ca="1" xml:space="preserve"> Table13[[#This Row],[Rest]]/Table13[[#This Row],[inference(us)]]</f>
        <v>0.95082527034718278</v>
      </c>
      <c r="R10" s="2">
        <f xml:space="preserve"> IF(AND(Table13[[#This Row],[Layers 3]]&lt;&gt;"Empty",Table13[[#This Row],[inference(us)]]&gt;0),Table13[[#This Row],[inference(us)]]/_xlfn.XLOOKUP("Empty",Table13[Layers 3],Table13[inference(us)]),0)</f>
        <v>4.0408077408498109</v>
      </c>
      <c r="S10" s="2">
        <f ca="1" xml:space="preserve"> Table13[[#This Row],[Parameters]]/Table13[[#This Row],[tf_modelSize]]</f>
        <v>0.2447943956065281</v>
      </c>
      <c r="T10" s="2">
        <f ca="1" xml:space="preserve"> Table13[[#This Row],[inference(us)]]/Table13[[#This Row],[tf_modelSize]]</f>
        <v>2.8241311643535546E-2</v>
      </c>
      <c r="U10" s="2">
        <f ca="1">Table13[[#This Row],[Parameters]]/Table13[[#This Row],[inference(us)]]</f>
        <v>8.6679541905257675</v>
      </c>
      <c r="BC10" s="6"/>
    </row>
    <row r="11" spans="1:55" x14ac:dyDescent="0.25">
      <c r="A11" t="s">
        <v>25</v>
      </c>
      <c r="B11" s="5" t="s">
        <v>4</v>
      </c>
      <c r="C11" s="4">
        <v>16</v>
      </c>
      <c r="D11" s="29" t="s">
        <v>24</v>
      </c>
      <c r="E11" s="4">
        <v>64</v>
      </c>
      <c r="F11">
        <f ca="1" xml:space="preserve"> [1]f_d16r_r_2cnn16_f_d64r_d10s!E3</f>
        <v>94572</v>
      </c>
      <c r="G11">
        <f ca="1" xml:space="preserve"> [1]f_d16r_r_2cnn16_f_d64r_d10s!F3</f>
        <v>0.35670000000000002</v>
      </c>
      <c r="H11">
        <f xml:space="preserve"> [1]f_d16r_r_2cnn16_f_d64r_d10s!G3</f>
        <v>0.3</v>
      </c>
      <c r="I11">
        <f xml:space="preserve"> [1]f_d16r_r_2cnn16_f_d64r_d10s!H3</f>
        <v>2510.2323232323233</v>
      </c>
      <c r="J11">
        <f ca="1" xml:space="preserve"> [1]f_d16r_r_2cnn16_f_d64r_d10s!I3</f>
        <v>22570</v>
      </c>
      <c r="K11">
        <f ca="1" xml:space="preserve"> [1]f_d16r_r_2cnn16_f_d64r_d10s!J3</f>
        <v>46236</v>
      </c>
      <c r="L11">
        <f xml:space="preserve"> [1]f_d16r_r_2cnn16_f_d64r_d10s!K3</f>
        <v>1296</v>
      </c>
      <c r="M11" s="13">
        <f xml:space="preserve"> IF(AND(Table13[[#This Row],[Layers 3]]&lt;&gt;"Empty",Table13[[#This Row],[inference(us)]]&gt;0),Table13[[#This Row],[inference(us)]]-_xlfn.XLOOKUP("Empty",Table13[Layers 3],Table13[inference(us)]),0)</f>
        <v>1069.6262626262628</v>
      </c>
      <c r="N11" s="13">
        <f ca="1" xml:space="preserve"> Table13[[#This Row],[L_Flops]]/Table13[[#This Row],[Flops]]*Table13[[#This Row],[inference(us)]]</f>
        <v>70.362079135502441</v>
      </c>
      <c r="O11" s="13">
        <f ca="1" xml:space="preserve"> Table13[[#This Row],[inference(us)]]-Table13[[#This Row],[Projected Time]]</f>
        <v>2439.8702440968209</v>
      </c>
      <c r="P11" s="13">
        <f ca="1">( Table13[[#This Row],[Projected Time]]/Table13[[#This Row],[inference(us)]])</f>
        <v>2.8030106410589149E-2</v>
      </c>
      <c r="Q11" s="13">
        <f ca="1" xml:space="preserve"> Table13[[#This Row],[Rest]]/Table13[[#This Row],[inference(us)]]</f>
        <v>0.97196989358941088</v>
      </c>
      <c r="R11" s="2">
        <f xml:space="preserve"> IF(AND(Table13[[#This Row],[Layers 3]]&lt;&gt;"Empty",Table13[[#This Row],[inference(us)]]&gt;0),Table13[[#This Row],[inference(us)]]/_xlfn.XLOOKUP("Empty",Table13[Layers 3],Table13[inference(us)]),0)</f>
        <v>1.7424835226475952</v>
      </c>
      <c r="S11" s="2">
        <f ca="1" xml:space="preserve"> Table13[[#This Row],[Parameters]]/Table13[[#This Row],[tf_modelSize]]</f>
        <v>0.23865414710485133</v>
      </c>
      <c r="T11" s="2">
        <f ca="1" xml:space="preserve"> Table13[[#This Row],[inference(us)]]/Table13[[#This Row],[tf_modelSize]]</f>
        <v>2.6543081707400957E-2</v>
      </c>
      <c r="U11" s="2">
        <f ca="1">Table13[[#This Row],[Parameters]]/Table13[[#This Row],[inference(us)]]</f>
        <v>8.9911996555512186</v>
      </c>
      <c r="BC11" s="6"/>
    </row>
    <row r="12" spans="1:55" x14ac:dyDescent="0.25">
      <c r="A12" t="s">
        <v>23</v>
      </c>
      <c r="B12" s="5" t="s">
        <v>4</v>
      </c>
      <c r="C12" s="4">
        <v>16</v>
      </c>
      <c r="D12" s="29" t="s">
        <v>22</v>
      </c>
      <c r="E12" s="4">
        <v>64</v>
      </c>
      <c r="F12">
        <f ca="1" xml:space="preserve"> [1]f_d16r_r_2mp4_f_d64r_d10s!E3</f>
        <v>57352</v>
      </c>
      <c r="G12">
        <f ca="1" xml:space="preserve"> [1]f_d16r_r_2mp4_f_d64r_d10s!F3</f>
        <v>0.1245</v>
      </c>
      <c r="H12">
        <f xml:space="preserve"> [1]f_d16r_r_2mp4_f_d64r_d10s!G3</f>
        <v>0.1</v>
      </c>
      <c r="I12">
        <f xml:space="preserve"> [1]f_d16r_r_2mp4_f_d64r_d10s!H3</f>
        <v>1410.939393939394</v>
      </c>
      <c r="J12">
        <f ca="1" xml:space="preserve"> [1]f_d16r_r_2mp4_f_d64r_d10s!I3</f>
        <v>13338</v>
      </c>
      <c r="K12">
        <f ca="1" xml:space="preserve"> [1]f_d16r_r_2mp4_f_d64r_d10s!J3</f>
        <v>26640</v>
      </c>
      <c r="L12">
        <f xml:space="preserve"> [1]f_d16r_r_2mp4_f_d64r_d10s!K3</f>
        <v>4</v>
      </c>
      <c r="M12" s="13">
        <f xml:space="preserve"> IF(AND(Table13[[#This Row],[Layers 3]]&lt;&gt;"Empty",Table13[[#This Row],[inference(us)]]&gt;0),Table13[[#This Row],[inference(us)]]-_xlfn.XLOOKUP("Empty",Table13[Layers 3],Table13[inference(us)]),0)</f>
        <v>-29.666666666666515</v>
      </c>
      <c r="N12" s="13">
        <f ca="1" xml:space="preserve"> Table13[[#This Row],[L_Flops]]/Table13[[#This Row],[Flops]]*Table13[[#This Row],[inference(us)]]</f>
        <v>0.21185276185276186</v>
      </c>
      <c r="O12" s="13">
        <f ca="1" xml:space="preserve"> Table13[[#This Row],[inference(us)]]-Table13[[#This Row],[Projected Time]]</f>
        <v>1410.7275411775413</v>
      </c>
      <c r="P12" s="13">
        <f ca="1">( Table13[[#This Row],[Projected Time]]/Table13[[#This Row],[inference(us)]])</f>
        <v>1.5015015015015014E-4</v>
      </c>
      <c r="Q12" s="13">
        <f ca="1" xml:space="preserve"> Table13[[#This Row],[Rest]]/Table13[[#This Row],[inference(us)]]</f>
        <v>0.99984984984984993</v>
      </c>
      <c r="R12" s="2">
        <f xml:space="preserve"> IF(AND(Table13[[#This Row],[Layers 3]]&lt;&gt;"Empty",Table13[[#This Row],[inference(us)]]&gt;0),Table13[[#This Row],[inference(us)]]/_xlfn.XLOOKUP("Empty",Table13[Layers 3],Table13[inference(us)]),0)</f>
        <v>0.97940681531342033</v>
      </c>
      <c r="S12" s="2">
        <f ca="1" xml:space="preserve"> Table13[[#This Row],[Parameters]]/Table13[[#This Row],[tf_modelSize]]</f>
        <v>0.23256381643185939</v>
      </c>
      <c r="T12" s="2">
        <f ca="1" xml:space="preserve"> Table13[[#This Row],[inference(us)]]/Table13[[#This Row],[tf_modelSize]]</f>
        <v>2.4601398276248326E-2</v>
      </c>
      <c r="U12" s="2">
        <f ca="1">Table13[[#This Row],[Parameters]]/Table13[[#This Row],[inference(us)]]</f>
        <v>9.4532763471574928</v>
      </c>
      <c r="BC12" s="6"/>
    </row>
    <row r="13" spans="1:55" x14ac:dyDescent="0.25">
      <c r="A13" t="s">
        <v>21</v>
      </c>
      <c r="B13" s="5" t="s">
        <v>4</v>
      </c>
      <c r="C13" s="4">
        <v>16</v>
      </c>
      <c r="D13" s="29" t="s">
        <v>20</v>
      </c>
      <c r="E13" s="4">
        <v>64</v>
      </c>
      <c r="F13">
        <f ca="1" xml:space="preserve"> [1]f_d16r_r_2mp1_f_d64r_d10s!E3</f>
        <v>59396</v>
      </c>
      <c r="G13">
        <f ca="1" xml:space="preserve"> [1]f_d16r_r_2mp1_f_d64r_d10s!F3</f>
        <v>0.31669999999999998</v>
      </c>
      <c r="H13">
        <f xml:space="preserve"> [1]f_d16r_r_2mp1_f_d64r_d10s!G3</f>
        <v>0.31</v>
      </c>
      <c r="I13">
        <f xml:space="preserve"> [1]f_d16r_r_2mp1_f_d64r_d10s!H3</f>
        <v>1468.4646464646464</v>
      </c>
      <c r="J13">
        <f ca="1" xml:space="preserve"> [1]f_d16r_r_2mp1_f_d64r_d10s!I3</f>
        <v>13850</v>
      </c>
      <c r="K13">
        <f ca="1" xml:space="preserve"> [1]f_d16r_r_2mp1_f_d64r_d10s!J3</f>
        <v>27696</v>
      </c>
      <c r="L13">
        <f xml:space="preserve"> [1]f_d16r_r_2mp1_f_d64r_d10s!K3</f>
        <v>36</v>
      </c>
      <c r="M13" s="13">
        <f xml:space="preserve"> IF(AND(Table13[[#This Row],[Layers 3]]&lt;&gt;"Empty",Table13[[#This Row],[inference(us)]]&gt;0),Table13[[#This Row],[inference(us)]]-_xlfn.XLOOKUP("Empty",Table13[Layers 3],Table13[inference(us)]),0)</f>
        <v>27.858585858585911</v>
      </c>
      <c r="N13" s="13">
        <f ca="1" xml:space="preserve"> Table13[[#This Row],[L_Flops]]/Table13[[#This Row],[Flops]]*Table13[[#This Row],[inference(us)]]</f>
        <v>1.9087495404653119</v>
      </c>
      <c r="O13" s="13">
        <f ca="1" xml:space="preserve"> Table13[[#This Row],[inference(us)]]-Table13[[#This Row],[Projected Time]]</f>
        <v>1466.5558969241811</v>
      </c>
      <c r="P13" s="13">
        <f ca="1">( Table13[[#This Row],[Projected Time]]/Table13[[#This Row],[inference(us)]])</f>
        <v>1.2998266897746968E-3</v>
      </c>
      <c r="Q13" s="13">
        <f ca="1" xml:space="preserve"> Table13[[#This Row],[Rest]]/Table13[[#This Row],[inference(us)]]</f>
        <v>0.99870017331022531</v>
      </c>
      <c r="R13" s="2">
        <f xml:space="preserve"> IF(AND(Table13[[#This Row],[Layers 3]]&lt;&gt;"Empty",Table13[[#This Row],[inference(us)]]&gt;0),Table13[[#This Row],[inference(us)]]/_xlfn.XLOOKUP("Empty",Table13[Layers 3],Table13[inference(us)]),0)</f>
        <v>1.0193381012480718</v>
      </c>
      <c r="S13" s="2">
        <f ca="1" xml:space="preserve"> Table13[[#This Row],[Parameters]]/Table13[[#This Row],[tf_modelSize]]</f>
        <v>0.23318068556805172</v>
      </c>
      <c r="T13" s="2">
        <f ca="1" xml:space="preserve"> Table13[[#This Row],[inference(us)]]/Table13[[#This Row],[tf_modelSize]]</f>
        <v>2.4723291913001658E-2</v>
      </c>
      <c r="U13" s="2">
        <f ca="1">Table13[[#This Row],[Parameters]]/Table13[[#This Row],[inference(us)]]</f>
        <v>9.4316196398354641</v>
      </c>
      <c r="BC13" s="6"/>
    </row>
    <row r="14" spans="1:55" x14ac:dyDescent="0.25">
      <c r="A14" t="s">
        <v>19</v>
      </c>
      <c r="B14" s="5" t="s">
        <v>4</v>
      </c>
      <c r="C14" s="4">
        <v>16</v>
      </c>
      <c r="D14" s="29" t="s">
        <v>18</v>
      </c>
      <c r="E14" s="4">
        <v>64</v>
      </c>
      <c r="F14">
        <f ca="1" xml:space="preserve"> [1]f_d16r_norm_d64r_d10s!E3</f>
        <v>59940</v>
      </c>
      <c r="G14">
        <f ca="1" xml:space="preserve"> [1]f_d16r_norm_d64r_d10s!F3</f>
        <v>0.36030000000000001</v>
      </c>
      <c r="H14">
        <f xml:space="preserve"> [1]f_d16r_norm_d64r_d10s!G3</f>
        <v>0.27</v>
      </c>
      <c r="I14">
        <f xml:space="preserve"> [1]f_d16r_norm_d64r_d10s!H3</f>
        <v>1445.9191919191919</v>
      </c>
      <c r="J14">
        <f ca="1" xml:space="preserve"> [1]f_d16r_norm_d64r_d10s!I3</f>
        <v>14331</v>
      </c>
      <c r="K14">
        <f ca="1" xml:space="preserve"> [1]f_d16r_norm_d64r_d10s!J3</f>
        <v>28604</v>
      </c>
      <c r="L14">
        <f xml:space="preserve"> [1]f_d16r_norm_d64r_d10s!K3</f>
        <v>16</v>
      </c>
      <c r="M14" s="3">
        <f xml:space="preserve"> IF(AND(Table13[[#This Row],[Layers 3]]&lt;&gt;"Empty",Table13[[#This Row],[inference(us)]]&gt;0),Table13[[#This Row],[inference(us)]]-_xlfn.XLOOKUP("Empty",Table13[Layers 3],Table13[inference(us)]),0)</f>
        <v>5.3131313131314073</v>
      </c>
      <c r="N14" s="3">
        <f ca="1" xml:space="preserve"> Table13[[#This Row],[L_Flops]]/Table13[[#This Row],[Flops]]*Table13[[#This Row],[inference(us)]]</f>
        <v>0.80879272376965006</v>
      </c>
      <c r="O14" s="3">
        <f ca="1" xml:space="preserve"> Table13[[#This Row],[inference(us)]]-Table13[[#This Row],[Projected Time]]</f>
        <v>1445.1103991954224</v>
      </c>
      <c r="P14" s="3">
        <f ca="1">( Table13[[#This Row],[Projected Time]]/Table13[[#This Row],[inference(us)]])</f>
        <v>5.5936232694728011E-4</v>
      </c>
      <c r="Q14" s="3">
        <f ca="1" xml:space="preserve"> Table13[[#This Row],[Rest]]/Table13[[#This Row],[inference(us)]]</f>
        <v>0.9994406376730528</v>
      </c>
      <c r="R14" s="2">
        <f xml:space="preserve"> IF(AND(Table13[[#This Row],[Layers 3]]&lt;&gt;"Empty",Table13[[#This Row],[inference(us)]]&gt;0),Table13[[#This Row],[inference(us)]]/_xlfn.XLOOKUP("Empty",Table13[Layers 3],Table13[inference(us)]),0)</f>
        <v>1.0036881222829899</v>
      </c>
      <c r="S14" s="2">
        <f ca="1" xml:space="preserve"> Table13[[#This Row],[Parameters]]/Table13[[#This Row],[tf_modelSize]]</f>
        <v>0.2390890890890891</v>
      </c>
      <c r="T14" s="2">
        <f ca="1" xml:space="preserve"> Table13[[#This Row],[inference(us)]]/Table13[[#This Row],[tf_modelSize]]</f>
        <v>2.4122775974627825E-2</v>
      </c>
      <c r="U14" s="2">
        <f ca="1">Table13[[#This Row],[Parameters]]/Table13[[#This Row],[inference(us)]]</f>
        <v>9.9113422659382735</v>
      </c>
      <c r="BC14" s="6"/>
    </row>
    <row r="15" spans="1:55" x14ac:dyDescent="0.25">
      <c r="A15" s="12" t="s">
        <v>17</v>
      </c>
      <c r="B15" s="12" t="s">
        <v>4</v>
      </c>
      <c r="C15" s="11">
        <v>16</v>
      </c>
      <c r="D15" s="12" t="s">
        <v>16</v>
      </c>
      <c r="E15" s="11">
        <v>64</v>
      </c>
      <c r="G15" s="10"/>
      <c r="H15" s="9"/>
      <c r="I15" s="8"/>
      <c r="J15" s="8"/>
      <c r="K15" s="8"/>
      <c r="L15" s="8"/>
      <c r="M15" s="3">
        <f xml:space="preserve"> IF(AND(Table13[[#This Row],[Layers 3]]&lt;&gt;"Empty",Table13[[#This Row],[inference(us)]]&gt;0),Table13[[#This Row],[inference(us)]]-_xlfn.XLOOKUP("Empty",Table13[Layers 3],Table13[inference(us)]),0)</f>
        <v>0</v>
      </c>
      <c r="N15" s="3" t="e">
        <f xml:space="preserve"> Table13[[#This Row],[L_Flops]]/Table13[[#This Row],[Flops]]*Table13[[#This Row],[inference(us)]]</f>
        <v>#DIV/0!</v>
      </c>
      <c r="O15" s="3" t="e">
        <f xml:space="preserve"> Table13[[#This Row],[inference(us)]]-Table13[[#This Row],[Projected Time]]</f>
        <v>#DIV/0!</v>
      </c>
      <c r="P15" s="3" t="e">
        <f>( Table13[[#This Row],[Projected Time]]/Table13[[#This Row],[inference(us)]])</f>
        <v>#DIV/0!</v>
      </c>
      <c r="Q15" s="3" t="e">
        <f xml:space="preserve"> Table13[[#This Row],[Rest]]/Table13[[#This Row],[inference(us)]]</f>
        <v>#DIV/0!</v>
      </c>
      <c r="R15" s="2">
        <f xml:space="preserve"> IF(AND(Table13[[#This Row],[Layers 3]]&lt;&gt;"Empty",Table13[[#This Row],[inference(us)]]&gt;0),Table13[[#This Row],[inference(us)]]/_xlfn.XLOOKUP("Empty",Table13[Layers 3],Table13[inference(us)]),0)</f>
        <v>0</v>
      </c>
      <c r="S15" s="2" t="e">
        <f xml:space="preserve"> Table13[[#This Row],[Parameters]]/Table13[[#This Row],[tf_modelSize]]</f>
        <v>#DIV/0!</v>
      </c>
      <c r="T15" s="2" t="e">
        <f xml:space="preserve"> Table13[[#This Row],[inference(us)]]/Table13[[#This Row],[tf_modelSize]]</f>
        <v>#DIV/0!</v>
      </c>
      <c r="U15" s="2" t="e">
        <f>Table13[[#This Row],[Parameters]]/Table13[[#This Row],[inference(us)]]</f>
        <v>#DIV/0!</v>
      </c>
      <c r="BC15" s="6"/>
    </row>
    <row r="16" spans="1:55" x14ac:dyDescent="0.25">
      <c r="A16" s="12" t="s">
        <v>17</v>
      </c>
      <c r="B16" s="12" t="s">
        <v>4</v>
      </c>
      <c r="C16" s="11">
        <v>16</v>
      </c>
      <c r="D16" s="12" t="s">
        <v>15</v>
      </c>
      <c r="E16" s="11">
        <v>64</v>
      </c>
      <c r="G16" s="10"/>
      <c r="H16" s="9"/>
      <c r="I16" s="8"/>
      <c r="J16" s="8"/>
      <c r="K16" s="8"/>
      <c r="L16" s="8"/>
      <c r="M16" s="3">
        <f xml:space="preserve"> IF(AND(Table13[[#This Row],[Layers 3]]&lt;&gt;"Empty",Table13[[#This Row],[inference(us)]]&gt;0),Table13[[#This Row],[inference(us)]]-_xlfn.XLOOKUP("Empty",Table13[Layers 3],Table13[inference(us)]),0)</f>
        <v>0</v>
      </c>
      <c r="N16" s="3" t="e">
        <f xml:space="preserve"> Table13[[#This Row],[L_Flops]]/Table13[[#This Row],[Flops]]*Table13[[#This Row],[inference(us)]]</f>
        <v>#DIV/0!</v>
      </c>
      <c r="O16" s="3" t="e">
        <f xml:space="preserve"> Table13[[#This Row],[inference(us)]]-Table13[[#This Row],[Projected Time]]</f>
        <v>#DIV/0!</v>
      </c>
      <c r="P16" s="3" t="e">
        <f>( Table13[[#This Row],[Projected Time]]/Table13[[#This Row],[inference(us)]])</f>
        <v>#DIV/0!</v>
      </c>
      <c r="Q16" s="3" t="e">
        <f xml:space="preserve"> Table13[[#This Row],[Rest]]/Table13[[#This Row],[inference(us)]]</f>
        <v>#DIV/0!</v>
      </c>
      <c r="R16" s="2">
        <f xml:space="preserve"> IF(AND(Table13[[#This Row],[Layers 3]]&lt;&gt;"Empty",Table13[[#This Row],[inference(us)]]&gt;0),Table13[[#This Row],[inference(us)]]/_xlfn.XLOOKUP("Empty",Table13[Layers 3],Table13[inference(us)]),0)</f>
        <v>0</v>
      </c>
      <c r="S16" s="2" t="e">
        <f xml:space="preserve"> Table13[[#This Row],[Parameters]]/Table13[[#This Row],[tf_modelSize]]</f>
        <v>#DIV/0!</v>
      </c>
      <c r="T16" s="2" t="e">
        <f xml:space="preserve"> Table13[[#This Row],[inference(us)]]/Table13[[#This Row],[tf_modelSize]]</f>
        <v>#DIV/0!</v>
      </c>
      <c r="U16" s="2" t="e">
        <f>Table13[[#This Row],[Parameters]]/Table13[[#This Row],[inference(us)]]</f>
        <v>#DIV/0!</v>
      </c>
      <c r="BC16" s="6"/>
    </row>
    <row r="17" spans="1:55" x14ac:dyDescent="0.25">
      <c r="A17" s="12" t="s">
        <v>17</v>
      </c>
      <c r="B17" s="12" t="s">
        <v>4</v>
      </c>
      <c r="C17" s="11">
        <v>16</v>
      </c>
      <c r="D17" s="12" t="s">
        <v>14</v>
      </c>
      <c r="E17" s="11">
        <v>64</v>
      </c>
      <c r="G17" s="10"/>
      <c r="H17" s="9"/>
      <c r="I17" s="8"/>
      <c r="J17" s="8"/>
      <c r="K17" s="8"/>
      <c r="L17" s="8"/>
      <c r="M17" s="3">
        <f xml:space="preserve"> IF(AND(Table13[[#This Row],[Layers 3]]&lt;&gt;"Empty",Table13[[#This Row],[inference(us)]]&gt;0),Table13[[#This Row],[inference(us)]]-_xlfn.XLOOKUP("Empty",Table13[Layers 3],Table13[inference(us)]),0)</f>
        <v>0</v>
      </c>
      <c r="N17" s="3" t="e">
        <f xml:space="preserve"> Table13[[#This Row],[L_Flops]]/Table13[[#This Row],[Flops]]*Table13[[#This Row],[inference(us)]]</f>
        <v>#DIV/0!</v>
      </c>
      <c r="O17" s="3" t="e">
        <f xml:space="preserve"> Table13[[#This Row],[inference(us)]]-Table13[[#This Row],[Projected Time]]</f>
        <v>#DIV/0!</v>
      </c>
      <c r="P17" s="3" t="e">
        <f>( Table13[[#This Row],[Projected Time]]/Table13[[#This Row],[inference(us)]])</f>
        <v>#DIV/0!</v>
      </c>
      <c r="Q17" s="3" t="e">
        <f xml:space="preserve"> Table13[[#This Row],[Rest]]/Table13[[#This Row],[inference(us)]]</f>
        <v>#DIV/0!</v>
      </c>
      <c r="R17" s="2">
        <f xml:space="preserve"> IF(AND(Table13[[#This Row],[Layers 3]]&lt;&gt;"Empty",Table13[[#This Row],[inference(us)]]&gt;0),Table13[[#This Row],[inference(us)]]/_xlfn.XLOOKUP("Empty",Table13[Layers 3],Table13[inference(us)]),0)</f>
        <v>0</v>
      </c>
      <c r="S17" s="2" t="e">
        <f xml:space="preserve"> Table13[[#This Row],[Parameters]]/Table13[[#This Row],[tf_modelSize]]</f>
        <v>#DIV/0!</v>
      </c>
      <c r="T17" s="2" t="e">
        <f xml:space="preserve"> Table13[[#This Row],[inference(us)]]/Table13[[#This Row],[tf_modelSize]]</f>
        <v>#DIV/0!</v>
      </c>
      <c r="U17" s="2" t="e">
        <f>Table13[[#This Row],[Parameters]]/Table13[[#This Row],[inference(us)]]</f>
        <v>#DIV/0!</v>
      </c>
      <c r="BC17" s="6"/>
    </row>
    <row r="18" spans="1:55" x14ac:dyDescent="0.25">
      <c r="A18" s="12" t="s">
        <v>17</v>
      </c>
      <c r="B18" s="12" t="s">
        <v>4</v>
      </c>
      <c r="C18" s="11">
        <v>16</v>
      </c>
      <c r="D18" s="12" t="s">
        <v>13</v>
      </c>
      <c r="E18" s="11">
        <v>64</v>
      </c>
      <c r="G18" s="10"/>
      <c r="H18" s="9"/>
      <c r="I18" s="8"/>
      <c r="J18" s="8"/>
      <c r="K18" s="8"/>
      <c r="L18" s="8"/>
      <c r="M18" s="3">
        <f xml:space="preserve"> IF(AND(Table13[[#This Row],[Layers 3]]&lt;&gt;"Empty",Table13[[#This Row],[inference(us)]]&gt;0),Table13[[#This Row],[inference(us)]]-_xlfn.XLOOKUP("Empty",Table13[Layers 3],Table13[inference(us)]),0)</f>
        <v>0</v>
      </c>
      <c r="N18" s="3" t="e">
        <f xml:space="preserve"> Table13[[#This Row],[L_Flops]]/Table13[[#This Row],[Flops]]*Table13[[#This Row],[inference(us)]]</f>
        <v>#DIV/0!</v>
      </c>
      <c r="O18" s="3" t="e">
        <f xml:space="preserve"> Table13[[#This Row],[inference(us)]]-Table13[[#This Row],[Projected Time]]</f>
        <v>#DIV/0!</v>
      </c>
      <c r="P18" s="3" t="e">
        <f>( Table13[[#This Row],[Projected Time]]/Table13[[#This Row],[inference(us)]])</f>
        <v>#DIV/0!</v>
      </c>
      <c r="Q18" s="3" t="e">
        <f xml:space="preserve"> Table13[[#This Row],[Rest]]/Table13[[#This Row],[inference(us)]]</f>
        <v>#DIV/0!</v>
      </c>
      <c r="R18" s="2">
        <f xml:space="preserve"> IF(AND(Table13[[#This Row],[Layers 3]]&lt;&gt;"Empty",Table13[[#This Row],[inference(us)]]&gt;0),Table13[[#This Row],[inference(us)]]/_xlfn.XLOOKUP("Empty",Table13[Layers 3],Table13[inference(us)]),0)</f>
        <v>0</v>
      </c>
      <c r="S18" s="2" t="e">
        <f xml:space="preserve"> Table13[[#This Row],[Parameters]]/Table13[[#This Row],[tf_modelSize]]</f>
        <v>#DIV/0!</v>
      </c>
      <c r="T18" s="2" t="e">
        <f xml:space="preserve"> Table13[[#This Row],[inference(us)]]/Table13[[#This Row],[tf_modelSize]]</f>
        <v>#DIV/0!</v>
      </c>
      <c r="U18" s="2" t="e">
        <f>Table13[[#This Row],[Parameters]]/Table13[[#This Row],[inference(us)]]</f>
        <v>#DIV/0!</v>
      </c>
      <c r="BC18" s="6"/>
    </row>
    <row r="19" spans="1:55" x14ac:dyDescent="0.25">
      <c r="A19" s="12" t="s">
        <v>17</v>
      </c>
      <c r="B19" s="12" t="s">
        <v>4</v>
      </c>
      <c r="C19" s="11">
        <v>16</v>
      </c>
      <c r="D19" s="12" t="s">
        <v>12</v>
      </c>
      <c r="E19" s="11">
        <v>64</v>
      </c>
      <c r="G19" s="10"/>
      <c r="H19" s="9"/>
      <c r="I19" s="8"/>
      <c r="J19" s="8"/>
      <c r="K19" s="8"/>
      <c r="L19" s="8"/>
      <c r="M19" s="7">
        <f xml:space="preserve"> IF(AND(Table13[[#This Row],[Layers 3]]&lt;&gt;"Empty",Table13[[#This Row],[inference(us)]]&gt;0),Table13[[#This Row],[inference(us)]]-_xlfn.XLOOKUP("Empty",Table13[Layers 3],Table13[inference(us)]),0)</f>
        <v>0</v>
      </c>
      <c r="N19" s="7" t="e">
        <f xml:space="preserve"> Table13[[#This Row],[L_Flops]]/Table13[[#This Row],[Flops]]*Table13[[#This Row],[inference(us)]]</f>
        <v>#DIV/0!</v>
      </c>
      <c r="O19" s="7" t="e">
        <f xml:space="preserve"> Table13[[#This Row],[inference(us)]]-Table13[[#This Row],[Projected Time]]</f>
        <v>#DIV/0!</v>
      </c>
      <c r="P19" s="7" t="e">
        <f>( Table13[[#This Row],[Projected Time]]/Table13[[#This Row],[inference(us)]])</f>
        <v>#DIV/0!</v>
      </c>
      <c r="Q19" s="7" t="e">
        <f xml:space="preserve"> Table13[[#This Row],[Rest]]/Table13[[#This Row],[inference(us)]]</f>
        <v>#DIV/0!</v>
      </c>
      <c r="R19" s="2">
        <f xml:space="preserve"> IF(AND(Table13[[#This Row],[Layers 3]]&lt;&gt;"Empty",Table13[[#This Row],[inference(us)]]&gt;0),Table13[[#This Row],[inference(us)]]/_xlfn.XLOOKUP("Empty",Table13[Layers 3],Table13[inference(us)]),0)</f>
        <v>0</v>
      </c>
      <c r="S19" s="2" t="e">
        <f xml:space="preserve"> Table13[[#This Row],[Parameters]]/Table13[[#This Row],[tf_modelSize]]</f>
        <v>#DIV/0!</v>
      </c>
      <c r="T19" s="2" t="e">
        <f xml:space="preserve"> Table13[[#This Row],[inference(us)]]/Table13[[#This Row],[tf_modelSize]]</f>
        <v>#DIV/0!</v>
      </c>
      <c r="U19" s="2" t="e">
        <f>Table13[[#This Row],[Parameters]]/Table13[[#This Row],[inference(us)]]</f>
        <v>#DIV/0!</v>
      </c>
      <c r="BC19" s="6"/>
    </row>
    <row r="20" spans="1:55" x14ac:dyDescent="0.25">
      <c r="A20" t="s">
        <v>11</v>
      </c>
      <c r="B20" s="5" t="s">
        <v>4</v>
      </c>
      <c r="C20" s="4">
        <v>16</v>
      </c>
      <c r="D20" s="29" t="s">
        <v>10</v>
      </c>
      <c r="E20" s="4">
        <v>64</v>
      </c>
      <c r="F20">
        <f ca="1" xml:space="preserve"> [1]f_d16r_d64r_d64r_d10s!E3</f>
        <v>76704</v>
      </c>
      <c r="G20">
        <f ca="1" xml:space="preserve"> [1]f_d16r_d64r_d64r_d10s!F3</f>
        <v>0.40239999999999998</v>
      </c>
      <c r="H20">
        <f xml:space="preserve"> [1]f_d16r_d64r_d64r_d10s!G3</f>
        <v>0.36</v>
      </c>
      <c r="I20">
        <f xml:space="preserve"> [1]f_d16r_d64r_d64r_d10s!H3</f>
        <v>1719.3535353535353</v>
      </c>
      <c r="J20">
        <f ca="1" xml:space="preserve"> [1]f_d16r_d64r_d64r_d10s!I3</f>
        <v>18458</v>
      </c>
      <c r="K20">
        <f ca="1" xml:space="preserve"> [1]f_d16r_d64r_d64r_d10s!J3</f>
        <v>36812</v>
      </c>
      <c r="L20">
        <f xml:space="preserve"> [1]f_d16r_d64r_d64r_d10s!K3</f>
        <v>2112</v>
      </c>
      <c r="M20" s="7">
        <f xml:space="preserve"> IF(AND(Table13[[#This Row],[Layers 3]]&lt;&gt;"Empty",Table13[[#This Row],[inference(us)]]&gt;0),Table13[[#This Row],[inference(us)]]-_xlfn.XLOOKUP("Empty",Table13[Layers 3],Table13[inference(us)]),0)</f>
        <v>278.74747474747483</v>
      </c>
      <c r="N20" s="7">
        <f ca="1" xml:space="preserve"> Table13[[#This Row],[L_Flops]]/Table13[[#This Row],[Flops]]*Table13[[#This Row],[inference(us)]]</f>
        <v>98.643775580426663</v>
      </c>
      <c r="O20" s="7">
        <f ca="1" xml:space="preserve"> Table13[[#This Row],[inference(us)]]-Table13[[#This Row],[Projected Time]]</f>
        <v>1620.7097597731088</v>
      </c>
      <c r="P20" s="7">
        <f ca="1">( Table13[[#This Row],[Projected Time]]/Table13[[#This Row],[inference(us)]])</f>
        <v>5.73725958926437E-2</v>
      </c>
      <c r="Q20" s="7">
        <f ca="1" xml:space="preserve"> Table13[[#This Row],[Rest]]/Table13[[#This Row],[inference(us)]]</f>
        <v>0.94262740410735635</v>
      </c>
      <c r="R20" s="2">
        <f xml:space="preserve"> IF(AND(Table13[[#This Row],[Layers 3]]&lt;&gt;"Empty",Table13[[#This Row],[inference(us)]]&gt;0),Table13[[#This Row],[inference(us)]]/_xlfn.XLOOKUP("Empty",Table13[Layers 3],Table13[inference(us)]),0)</f>
        <v>1.1934931987098585</v>
      </c>
      <c r="S20" s="2">
        <f ca="1" xml:space="preserve"> Table13[[#This Row],[Parameters]]/Table13[[#This Row],[tf_modelSize]]</f>
        <v>0.24063934084272007</v>
      </c>
      <c r="T20" s="2">
        <f ca="1" xml:space="preserve"> Table13[[#This Row],[inference(us)]]/Table13[[#This Row],[tf_modelSize]]</f>
        <v>2.2415435118814341E-2</v>
      </c>
      <c r="U20" s="2">
        <f ca="1">Table13[[#This Row],[Parameters]]/Table13[[#This Row],[inference(us)]]</f>
        <v>10.73543027682474</v>
      </c>
      <c r="BC20" s="6"/>
    </row>
    <row r="21" spans="1:55" x14ac:dyDescent="0.25">
      <c r="A21" t="s">
        <v>9</v>
      </c>
      <c r="B21" s="5" t="s">
        <v>4</v>
      </c>
      <c r="C21" s="4">
        <v>16</v>
      </c>
      <c r="D21" s="29" t="s">
        <v>8</v>
      </c>
      <c r="E21" s="4">
        <v>64</v>
      </c>
      <c r="F21">
        <f ca="1" xml:space="preserve"> [1]f_d16r_d256r_d64r_d10s!E3</f>
        <v>138912</v>
      </c>
      <c r="G21">
        <f ca="1" xml:space="preserve"> [1]f_d16r_d256r_d64r_d10s!F3</f>
        <v>0.38979999999999998</v>
      </c>
      <c r="H21">
        <f xml:space="preserve"> [1]f_d16r_d256r_d64r_d10s!G3</f>
        <v>0.41</v>
      </c>
      <c r="I21">
        <f xml:space="preserve"> [1]f_d16r_d256r_d64r_d10s!H3</f>
        <v>2749.2525252525252</v>
      </c>
      <c r="J21">
        <f ca="1" xml:space="preserve"> [1]f_d16r_d256r_d64r_d10s!I3</f>
        <v>34010</v>
      </c>
      <c r="K21">
        <f ca="1" xml:space="preserve"> [1]f_d16r_d256r_d64r_d10s!J3</f>
        <v>67724</v>
      </c>
      <c r="L21">
        <f xml:space="preserve"> [1]f_d16r_d256r_d64r_d10s!K3</f>
        <v>8448</v>
      </c>
      <c r="M21" s="3">
        <f xml:space="preserve"> IF(AND(Table13[[#This Row],[Layers 3]]&lt;&gt;"Empty",Table13[[#This Row],[inference(us)]]&gt;0),Table13[[#This Row],[inference(us)]]-_xlfn.XLOOKUP("Empty",Table13[Layers 3],Table13[inference(us)]),0)</f>
        <v>1308.6464646464647</v>
      </c>
      <c r="N21" s="3">
        <f ca="1" xml:space="preserve"> Table13[[#This Row],[L_Flops]]/Table13[[#This Row],[Flops]]*Table13[[#This Row],[inference(us)]]</f>
        <v>342.94615399759812</v>
      </c>
      <c r="O21" s="3">
        <f ca="1" xml:space="preserve"> Table13[[#This Row],[inference(us)]]-Table13[[#This Row],[Projected Time]]</f>
        <v>2406.3063712549269</v>
      </c>
      <c r="P21" s="3">
        <f ca="1">( Table13[[#This Row],[Projected Time]]/Table13[[#This Row],[inference(us)]])</f>
        <v>0.12474159825172761</v>
      </c>
      <c r="Q21" s="3">
        <f ca="1" xml:space="preserve"> Table13[[#This Row],[Rest]]/Table13[[#This Row],[inference(us)]]</f>
        <v>0.8752584017482723</v>
      </c>
      <c r="R21" s="2">
        <f xml:space="preserve"> IF(AND(Table13[[#This Row],[Layers 3]]&lt;&gt;"Empty",Table13[[#This Row],[inference(us)]]&gt;0),Table13[[#This Row],[inference(us)]]/_xlfn.XLOOKUP("Empty",Table13[Layers 3],Table13[inference(us)]),0)</f>
        <v>1.9083999439068855</v>
      </c>
      <c r="S21" s="2">
        <f ca="1" xml:space="preserve"> Table13[[#This Row],[Parameters]]/Table13[[#This Row],[tf_modelSize]]</f>
        <v>0.24483126007832295</v>
      </c>
      <c r="T21" s="2">
        <f ca="1" xml:space="preserve"> Table13[[#This Row],[inference(us)]]/Table13[[#This Row],[tf_modelSize]]</f>
        <v>1.979132490535393E-2</v>
      </c>
      <c r="U21" s="2">
        <f ca="1">Table13[[#This Row],[Parameters]]/Table13[[#This Row],[inference(us)]]</f>
        <v>12.370635177238258</v>
      </c>
    </row>
    <row r="22" spans="1:55" x14ac:dyDescent="0.25">
      <c r="A22" t="s">
        <v>7</v>
      </c>
      <c r="B22" s="5" t="s">
        <v>4</v>
      </c>
      <c r="C22" s="4">
        <v>16</v>
      </c>
      <c r="D22" s="29" t="s">
        <v>6</v>
      </c>
      <c r="E22" s="4">
        <v>64</v>
      </c>
      <c r="F22">
        <f ca="1" xml:space="preserve"> [1]f_d16r_drop05_d64r_d10s!E3</f>
        <v>59636</v>
      </c>
      <c r="G22">
        <f ca="1" xml:space="preserve"> [1]f_d16r_drop05_d64r_d10s!F3</f>
        <v>0.45910000000000001</v>
      </c>
      <c r="H22">
        <f xml:space="preserve"> [1]f_d16r_drop05_d64r_d10s!G3</f>
        <v>0.33</v>
      </c>
      <c r="I22">
        <f xml:space="preserve"> [1]f_d16r_drop05_d64r_d10s!H3</f>
        <v>1438.3333333333333</v>
      </c>
      <c r="J22">
        <f ca="1" xml:space="preserve"> [1]f_d16r_drop05_d64r_d10s!I3</f>
        <v>14298</v>
      </c>
      <c r="K22">
        <f ca="1" xml:space="preserve"> [1]f_d16r_drop05_d64r_d10s!J3</f>
        <v>28556</v>
      </c>
      <c r="L22">
        <f xml:space="preserve"> [1]f_d16r_drop05_d64r_d10s!K3</f>
        <v>0</v>
      </c>
      <c r="M22" s="3">
        <f xml:space="preserve"> IF(AND(Table13[[#This Row],[Layers 3]]&lt;&gt;"Empty",Table13[[#This Row],[inference(us)]]&gt;0),Table13[[#This Row],[inference(us)]]-_xlfn.XLOOKUP("Empty",Table13[Layers 3],Table13[inference(us)]),0)</f>
        <v>-2.2727272727272521</v>
      </c>
      <c r="N22" s="3">
        <f ca="1" xml:space="preserve"> Table13[[#This Row],[L_Flops]]/Table13[[#This Row],[Flops]]*Table13[[#This Row],[inference(us)]]</f>
        <v>0</v>
      </c>
      <c r="O22" s="3">
        <f ca="1" xml:space="preserve"> Table13[[#This Row],[inference(us)]]-Table13[[#This Row],[Projected Time]]</f>
        <v>1438.3333333333333</v>
      </c>
      <c r="P22" s="3">
        <f ca="1">( Table13[[#This Row],[Projected Time]]/Table13[[#This Row],[inference(us)]])</f>
        <v>0</v>
      </c>
      <c r="Q22" s="3">
        <f ca="1" xml:space="preserve"> Table13[[#This Row],[Rest]]/Table13[[#This Row],[inference(us)]]</f>
        <v>1</v>
      </c>
      <c r="R22" s="2">
        <f xml:space="preserve"> IF(AND(Table13[[#This Row],[Layers 3]]&lt;&gt;"Empty",Table13[[#This Row],[inference(us)]]&gt;0),Table13[[#This Row],[inference(us)]]/_xlfn.XLOOKUP("Empty",Table13[Layers 3],Table13[inference(us)]),0)</f>
        <v>0.99842238115271353</v>
      </c>
      <c r="S22" s="2">
        <f ca="1" xml:space="preserve"> Table13[[#This Row],[Parameters]]/Table13[[#This Row],[tf_modelSize]]</f>
        <v>0.23975451069823597</v>
      </c>
      <c r="T22" s="2">
        <f ca="1" xml:space="preserve"> Table13[[#This Row],[inference(us)]]/Table13[[#This Row],[tf_modelSize]]</f>
        <v>2.4118541373219754E-2</v>
      </c>
      <c r="U22" s="2">
        <f ca="1">Table13[[#This Row],[Parameters]]/Table13[[#This Row],[inference(us)]]</f>
        <v>9.9406720741599077</v>
      </c>
    </row>
    <row r="23" spans="1:55" x14ac:dyDescent="0.25">
      <c r="A23" t="s">
        <v>5</v>
      </c>
      <c r="B23" t="s">
        <v>4</v>
      </c>
      <c r="C23" s="4">
        <v>16</v>
      </c>
      <c r="D23" s="29" t="s">
        <v>3</v>
      </c>
      <c r="E23" s="4">
        <v>64</v>
      </c>
      <c r="F23">
        <f ca="1" xml:space="preserve"> [1]f_d16r_r_2cdepthr_f_d64r_d10s!E3</f>
        <v>57920</v>
      </c>
      <c r="G23">
        <f ca="1" xml:space="preserve"> [1]f_d16r_r_2cdepthr_f_d64r_d10s!F3</f>
        <v>0.1135</v>
      </c>
      <c r="H23">
        <f xml:space="preserve"> [1]f_d16r_r_2cdepthr_f_d64r_d10s!G3</f>
        <v>0.09</v>
      </c>
      <c r="I23">
        <f xml:space="preserve"> [1]f_d16r_r_2cdepthr_f_d64r_d10s!H3</f>
        <v>1440.2929292929293</v>
      </c>
      <c r="J23">
        <f ca="1" xml:space="preserve"> [1]f_d16r_r_2cdepthr_f_d64r_d10s!I3</f>
        <v>13535</v>
      </c>
      <c r="K23">
        <f ca="1" xml:space="preserve"> [1]f_d16r_r_2cdepthr_f_d64r_d10s!J3</f>
        <v>27056</v>
      </c>
      <c r="L23">
        <f xml:space="preserve"> [1]f_d16r_r_2cdepthr_f_d64r_d10s!K3</f>
        <v>36</v>
      </c>
      <c r="M23" s="3">
        <f xml:space="preserve"> IF(AND(Table13[[#This Row],[Layers 3]]&lt;&gt;"Empty",Table13[[#This Row],[inference(us)]]&gt;0),Table13[[#This Row],[inference(us)]]-_xlfn.XLOOKUP("Empty",Table13[Layers 3],Table13[inference(us)]),0)</f>
        <v>-0.31313131313117992</v>
      </c>
      <c r="N23" s="3">
        <f ca="1" xml:space="preserve"> Table13[[#This Row],[L_Flops]]/Table13[[#This Row],[Flops]]*Table13[[#This Row],[inference(us)]]</f>
        <v>1.9164157840976292</v>
      </c>
      <c r="O23" s="3">
        <f ca="1" xml:space="preserve"> Table13[[#This Row],[inference(us)]]-Table13[[#This Row],[Projected Time]]</f>
        <v>1438.3765135088317</v>
      </c>
      <c r="P23" s="3">
        <f ca="1">( Table13[[#This Row],[Projected Time]]/Table13[[#This Row],[inference(us)]])</f>
        <v>1.3305736250739208E-3</v>
      </c>
      <c r="Q23" s="3">
        <f ca="1" xml:space="preserve"> Table13[[#This Row],[Rest]]/Table13[[#This Row],[inference(us)]]</f>
        <v>0.99866942637492606</v>
      </c>
      <c r="R23" s="2">
        <f xml:space="preserve"> IF(AND(Table13[[#This Row],[Layers 3]]&lt;&gt;"Empty",Table13[[#This Row],[inference(us)]]&gt;0),Table13[[#This Row],[inference(us)]]/_xlfn.XLOOKUP("Empty",Table13[Layers 3],Table13[inference(us)]),0)</f>
        <v>0.9997826391810406</v>
      </c>
      <c r="S23" s="2">
        <f ca="1" xml:space="preserve"> Table13[[#This Row],[Parameters]]/Table13[[#This Row],[tf_modelSize]]</f>
        <v>0.23368439226519336</v>
      </c>
      <c r="T23" s="2">
        <f ca="1" xml:space="preserve"> Table13[[#This Row],[inference(us)]]/Table13[[#This Row],[tf_modelSize]]</f>
        <v>2.4866935933924885E-2</v>
      </c>
      <c r="U23" s="2">
        <f ca="1">Table13[[#This Row],[Parameters]]/Table13[[#This Row],[inference(us)]]</f>
        <v>9.3973939083660021</v>
      </c>
    </row>
    <row r="25" spans="1:55" x14ac:dyDescent="0.25">
      <c r="A25" t="s">
        <v>2</v>
      </c>
    </row>
    <row r="26" spans="1:55" x14ac:dyDescent="0.25">
      <c r="A26" t="s">
        <v>1</v>
      </c>
    </row>
    <row r="27" spans="1:55" x14ac:dyDescent="0.25">
      <c r="A27" t="s">
        <v>0</v>
      </c>
    </row>
    <row r="28" spans="1:55" x14ac:dyDescent="0.25">
      <c r="A28" t="s">
        <v>151</v>
      </c>
    </row>
    <row r="29" spans="1:55" x14ac:dyDescent="0.25">
      <c r="A29" t="s">
        <v>152</v>
      </c>
    </row>
    <row r="31" spans="1:55" x14ac:dyDescent="0.25">
      <c r="A31" s="23" t="s">
        <v>62</v>
      </c>
      <c r="B31" s="24" t="s">
        <v>143</v>
      </c>
      <c r="C31" s="24" t="s">
        <v>144</v>
      </c>
      <c r="D31" s="24" t="s">
        <v>145</v>
      </c>
      <c r="E31" s="24" t="s">
        <v>146</v>
      </c>
      <c r="F31" s="24" t="s">
        <v>147</v>
      </c>
      <c r="G31" s="24" t="s">
        <v>148</v>
      </c>
      <c r="H31" s="27" t="s">
        <v>149</v>
      </c>
    </row>
    <row r="32" spans="1:55" x14ac:dyDescent="0.25">
      <c r="A32" s="34" t="s">
        <v>40</v>
      </c>
      <c r="B32">
        <v>11</v>
      </c>
      <c r="C32" s="1">
        <v>1</v>
      </c>
      <c r="D32">
        <v>1</v>
      </c>
      <c r="E32" s="1">
        <v>1</v>
      </c>
      <c r="F32">
        <v>1</v>
      </c>
      <c r="G32" s="1">
        <v>1</v>
      </c>
      <c r="H32">
        <v>1</v>
      </c>
      <c r="I32" s="1"/>
    </row>
    <row r="33" spans="1:1" x14ac:dyDescent="0.25">
      <c r="A33" s="34" t="s">
        <v>38</v>
      </c>
    </row>
    <row r="34" spans="1:1" x14ac:dyDescent="0.25">
      <c r="A34" s="34" t="s">
        <v>36</v>
      </c>
    </row>
    <row r="35" spans="1:1" x14ac:dyDescent="0.25">
      <c r="A35" s="34" t="s">
        <v>34</v>
      </c>
    </row>
    <row r="36" spans="1:1" x14ac:dyDescent="0.25">
      <c r="A36" s="25" t="s">
        <v>33</v>
      </c>
    </row>
    <row r="37" spans="1:1" x14ac:dyDescent="0.25">
      <c r="A37" s="25" t="s">
        <v>31</v>
      </c>
    </row>
    <row r="38" spans="1:1" x14ac:dyDescent="0.25">
      <c r="A38" s="25" t="s">
        <v>29</v>
      </c>
    </row>
    <row r="39" spans="1:1" x14ac:dyDescent="0.25">
      <c r="A39" s="25" t="s">
        <v>27</v>
      </c>
    </row>
    <row r="40" spans="1:1" x14ac:dyDescent="0.25">
      <c r="A40" s="25" t="s">
        <v>25</v>
      </c>
    </row>
    <row r="41" spans="1:1" x14ac:dyDescent="0.25">
      <c r="A41" s="25" t="s">
        <v>23</v>
      </c>
    </row>
    <row r="42" spans="1:1" x14ac:dyDescent="0.25">
      <c r="A42" s="25" t="s">
        <v>21</v>
      </c>
    </row>
    <row r="43" spans="1:1" x14ac:dyDescent="0.25">
      <c r="A43" s="25" t="s">
        <v>19</v>
      </c>
    </row>
    <row r="44" spans="1:1" x14ac:dyDescent="0.25">
      <c r="A44" s="36" t="s">
        <v>17</v>
      </c>
    </row>
    <row r="45" spans="1:1" x14ac:dyDescent="0.25">
      <c r="A45" s="36" t="s">
        <v>17</v>
      </c>
    </row>
    <row r="46" spans="1:1" x14ac:dyDescent="0.25">
      <c r="A46" s="36" t="s">
        <v>17</v>
      </c>
    </row>
    <row r="47" spans="1:1" x14ac:dyDescent="0.25">
      <c r="A47" s="36" t="s">
        <v>17</v>
      </c>
    </row>
    <row r="48" spans="1:1" x14ac:dyDescent="0.25">
      <c r="A48" s="36" t="s">
        <v>17</v>
      </c>
    </row>
    <row r="49" spans="1:1" x14ac:dyDescent="0.25">
      <c r="A49" s="25" t="s">
        <v>11</v>
      </c>
    </row>
    <row r="50" spans="1:1" x14ac:dyDescent="0.25">
      <c r="A50" s="25" t="s">
        <v>9</v>
      </c>
    </row>
    <row r="51" spans="1:1" x14ac:dyDescent="0.25">
      <c r="A51" s="25" t="s">
        <v>7</v>
      </c>
    </row>
    <row r="52" spans="1:1" x14ac:dyDescent="0.25">
      <c r="A52" s="26" t="s">
        <v>5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2DDD-8FC5-45EE-9239-BAA3810D100D}">
  <dimension ref="A1:H5"/>
  <sheetViews>
    <sheetView workbookViewId="0">
      <selection activeCell="E41" sqref="E41"/>
    </sheetView>
  </sheetViews>
  <sheetFormatPr defaultRowHeight="15" x14ac:dyDescent="0.25"/>
  <cols>
    <col min="1" max="1" width="29.85546875" bestFit="1" customWidth="1"/>
    <col min="2" max="2" width="11.7109375" bestFit="1" customWidth="1"/>
    <col min="3" max="3" width="11.85546875" bestFit="1" customWidth="1"/>
    <col min="4" max="4" width="10.7109375" bestFit="1" customWidth="1"/>
    <col min="5" max="5" width="7.5703125" bestFit="1" customWidth="1"/>
    <col min="6" max="6" width="10.7109375" bestFit="1" customWidth="1"/>
    <col min="8" max="8" width="7.140625" bestFit="1" customWidth="1"/>
  </cols>
  <sheetData>
    <row r="1" spans="1:8" x14ac:dyDescent="0.25">
      <c r="A1" t="s">
        <v>62</v>
      </c>
      <c r="B1" t="s">
        <v>61</v>
      </c>
      <c r="C1" t="s">
        <v>97</v>
      </c>
      <c r="D1" t="s">
        <v>98</v>
      </c>
      <c r="E1" t="s">
        <v>99</v>
      </c>
      <c r="F1" t="s">
        <v>100</v>
      </c>
      <c r="G1" t="s">
        <v>131</v>
      </c>
      <c r="H1" t="s">
        <v>134</v>
      </c>
    </row>
    <row r="2" spans="1:8" x14ac:dyDescent="0.25">
      <c r="A2" t="s">
        <v>87</v>
      </c>
      <c r="B2" t="s">
        <v>125</v>
      </c>
      <c r="C2" t="s">
        <v>129</v>
      </c>
      <c r="D2" t="s">
        <v>125</v>
      </c>
      <c r="E2" t="s">
        <v>130</v>
      </c>
      <c r="F2" t="s">
        <v>125</v>
      </c>
      <c r="G2" t="s">
        <v>132</v>
      </c>
      <c r="H2" t="s">
        <v>133</v>
      </c>
    </row>
    <row r="3" spans="1:8" x14ac:dyDescent="0.25">
      <c r="A3" t="s">
        <v>88</v>
      </c>
      <c r="B3" t="s">
        <v>126</v>
      </c>
    </row>
    <row r="4" spans="1:8" x14ac:dyDescent="0.25">
      <c r="A4" t="s">
        <v>89</v>
      </c>
      <c r="B4" t="s">
        <v>127</v>
      </c>
    </row>
    <row r="5" spans="1:8" x14ac:dyDescent="0.25">
      <c r="A5" t="s">
        <v>90</v>
      </c>
      <c r="B5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DA65-CD9A-4AB1-AC17-E5C5FD7373AF}">
  <dimension ref="A1:F29"/>
  <sheetViews>
    <sheetView zoomScale="115" zoomScaleNormal="115" workbookViewId="0">
      <selection activeCell="F39" sqref="F38:F39"/>
    </sheetView>
  </sheetViews>
  <sheetFormatPr defaultRowHeight="15" x14ac:dyDescent="0.25"/>
  <cols>
    <col min="1" max="1" width="19.7109375" bestFit="1" customWidth="1"/>
    <col min="2" max="2" width="9.42578125" bestFit="1" customWidth="1"/>
    <col min="3" max="3" width="15.140625" bestFit="1" customWidth="1"/>
    <col min="4" max="4" width="9.42578125" bestFit="1" customWidth="1"/>
    <col min="5" max="5" width="10" bestFit="1" customWidth="1"/>
    <col min="6" max="6" width="9.42578125" bestFit="1" customWidth="1"/>
  </cols>
  <sheetData>
    <row r="1" spans="1:6" x14ac:dyDescent="0.25">
      <c r="A1" t="s">
        <v>62</v>
      </c>
      <c r="B1" t="s">
        <v>61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5">
      <c r="A2" t="s">
        <v>101</v>
      </c>
      <c r="B2" t="s">
        <v>4</v>
      </c>
      <c r="C2" t="s">
        <v>118</v>
      </c>
    </row>
    <row r="3" spans="1:6" x14ac:dyDescent="0.25">
      <c r="A3" t="s">
        <v>105</v>
      </c>
      <c r="B3" t="s">
        <v>4</v>
      </c>
      <c r="C3" t="s">
        <v>118</v>
      </c>
    </row>
    <row r="4" spans="1:6" x14ac:dyDescent="0.25">
      <c r="A4" t="s">
        <v>102</v>
      </c>
      <c r="B4" t="s">
        <v>4</v>
      </c>
      <c r="C4" t="s">
        <v>118</v>
      </c>
    </row>
    <row r="5" spans="1:6" x14ac:dyDescent="0.25">
      <c r="A5" t="s">
        <v>106</v>
      </c>
      <c r="B5" t="s">
        <v>4</v>
      </c>
      <c r="C5" t="s">
        <v>118</v>
      </c>
    </row>
    <row r="6" spans="1:6" x14ac:dyDescent="0.25">
      <c r="A6" t="s">
        <v>103</v>
      </c>
      <c r="B6" t="s">
        <v>4</v>
      </c>
      <c r="C6" t="s">
        <v>118</v>
      </c>
    </row>
    <row r="7" spans="1:6" x14ac:dyDescent="0.25">
      <c r="A7" t="s">
        <v>107</v>
      </c>
      <c r="B7" t="s">
        <v>4</v>
      </c>
      <c r="C7" t="s">
        <v>118</v>
      </c>
    </row>
    <row r="8" spans="1:6" x14ac:dyDescent="0.25">
      <c r="A8" t="s">
        <v>104</v>
      </c>
      <c r="B8" t="s">
        <v>4</v>
      </c>
      <c r="C8" t="s">
        <v>118</v>
      </c>
    </row>
    <row r="9" spans="1:6" x14ac:dyDescent="0.25">
      <c r="A9" t="s">
        <v>85</v>
      </c>
      <c r="B9" t="s">
        <v>4</v>
      </c>
      <c r="C9" t="s">
        <v>117</v>
      </c>
    </row>
    <row r="10" spans="1:6" x14ac:dyDescent="0.25">
      <c r="A10" t="s">
        <v>94</v>
      </c>
      <c r="B10" t="s">
        <v>4</v>
      </c>
      <c r="C10" t="s">
        <v>117</v>
      </c>
    </row>
    <row r="11" spans="1:6" x14ac:dyDescent="0.25">
      <c r="A11" t="s">
        <v>91</v>
      </c>
      <c r="B11" t="s">
        <v>4</v>
      </c>
      <c r="C11" t="s">
        <v>117</v>
      </c>
    </row>
    <row r="12" spans="1:6" x14ac:dyDescent="0.25">
      <c r="A12" t="s">
        <v>95</v>
      </c>
      <c r="B12" t="s">
        <v>4</v>
      </c>
      <c r="C12" t="s">
        <v>117</v>
      </c>
    </row>
    <row r="13" spans="1:6" x14ac:dyDescent="0.25">
      <c r="A13" t="s">
        <v>92</v>
      </c>
      <c r="B13" t="s">
        <v>4</v>
      </c>
      <c r="C13" t="s">
        <v>117</v>
      </c>
    </row>
    <row r="14" spans="1:6" x14ac:dyDescent="0.25">
      <c r="A14" t="s">
        <v>96</v>
      </c>
      <c r="B14" t="s">
        <v>4</v>
      </c>
      <c r="C14" t="s">
        <v>117</v>
      </c>
    </row>
    <row r="15" spans="1:6" x14ac:dyDescent="0.25">
      <c r="A15" t="s">
        <v>93</v>
      </c>
      <c r="B15" t="s">
        <v>4</v>
      </c>
      <c r="C15" t="s">
        <v>117</v>
      </c>
    </row>
    <row r="16" spans="1:6" x14ac:dyDescent="0.25">
      <c r="A16" t="s">
        <v>108</v>
      </c>
      <c r="B16" t="s">
        <v>4</v>
      </c>
      <c r="C16" t="s">
        <v>124</v>
      </c>
    </row>
    <row r="17" spans="1:3" x14ac:dyDescent="0.25">
      <c r="A17" t="s">
        <v>112</v>
      </c>
      <c r="B17" t="s">
        <v>4</v>
      </c>
      <c r="C17" t="s">
        <v>122</v>
      </c>
    </row>
    <row r="18" spans="1:3" x14ac:dyDescent="0.25">
      <c r="A18" t="s">
        <v>115</v>
      </c>
      <c r="B18" t="s">
        <v>4</v>
      </c>
      <c r="C18" t="s">
        <v>122</v>
      </c>
    </row>
    <row r="19" spans="1:3" x14ac:dyDescent="0.25">
      <c r="A19" t="s">
        <v>109</v>
      </c>
      <c r="B19" t="s">
        <v>4</v>
      </c>
      <c r="C19" t="s">
        <v>119</v>
      </c>
    </row>
    <row r="20" spans="1:3" x14ac:dyDescent="0.25">
      <c r="A20" t="s">
        <v>36</v>
      </c>
      <c r="B20" t="s">
        <v>4</v>
      </c>
      <c r="C20" t="s">
        <v>119</v>
      </c>
    </row>
    <row r="21" spans="1:3" x14ac:dyDescent="0.25">
      <c r="A21" t="s">
        <v>110</v>
      </c>
      <c r="B21" t="s">
        <v>4</v>
      </c>
      <c r="C21" t="s">
        <v>120</v>
      </c>
    </row>
    <row r="22" spans="1:3" x14ac:dyDescent="0.25">
      <c r="A22" t="s">
        <v>101</v>
      </c>
      <c r="B22" t="s">
        <v>4</v>
      </c>
      <c r="C22" t="s">
        <v>118</v>
      </c>
    </row>
    <row r="23" spans="1:3" x14ac:dyDescent="0.25">
      <c r="A23" t="s">
        <v>104</v>
      </c>
      <c r="B23" t="s">
        <v>4</v>
      </c>
      <c r="C23" t="s">
        <v>118</v>
      </c>
    </row>
    <row r="24" spans="1:3" x14ac:dyDescent="0.25">
      <c r="A24" t="s">
        <v>111</v>
      </c>
      <c r="B24" t="s">
        <v>4</v>
      </c>
      <c r="C24" t="s">
        <v>121</v>
      </c>
    </row>
    <row r="25" spans="1:3" x14ac:dyDescent="0.25">
      <c r="A25" t="s">
        <v>114</v>
      </c>
      <c r="B25" t="s">
        <v>4</v>
      </c>
      <c r="C25" t="s">
        <v>121</v>
      </c>
    </row>
    <row r="26" spans="1:3" x14ac:dyDescent="0.25">
      <c r="A26" t="s">
        <v>113</v>
      </c>
      <c r="B26" t="s">
        <v>4</v>
      </c>
      <c r="C26" t="s">
        <v>123</v>
      </c>
    </row>
    <row r="27" spans="1:3" x14ac:dyDescent="0.25">
      <c r="A27" t="s">
        <v>116</v>
      </c>
      <c r="B27" t="s">
        <v>4</v>
      </c>
      <c r="C27" t="s">
        <v>123</v>
      </c>
    </row>
    <row r="28" spans="1:3" x14ac:dyDescent="0.25">
      <c r="A28" t="s">
        <v>85</v>
      </c>
      <c r="B28" t="s">
        <v>4</v>
      </c>
      <c r="C28" t="s">
        <v>123</v>
      </c>
    </row>
    <row r="29" spans="1:3" x14ac:dyDescent="0.25">
      <c r="A29" t="s">
        <v>93</v>
      </c>
      <c r="B29" t="s">
        <v>4</v>
      </c>
      <c r="C29" t="s">
        <v>123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F9AF-1B2A-4B2A-8C9C-0AD045F99E4B}">
  <dimension ref="A1:E1"/>
  <sheetViews>
    <sheetView workbookViewId="0">
      <selection activeCell="G14" sqref="G14"/>
    </sheetView>
  </sheetViews>
  <sheetFormatPr defaultRowHeight="15" x14ac:dyDescent="0.25"/>
  <cols>
    <col min="5" max="5" width="10.42578125" bestFit="1" customWidth="1"/>
  </cols>
  <sheetData>
    <row r="1" spans="1:5" x14ac:dyDescent="0.25">
      <c r="A1" t="s">
        <v>138</v>
      </c>
      <c r="B1" t="s">
        <v>139</v>
      </c>
      <c r="C1" t="s">
        <v>140</v>
      </c>
      <c r="D1" t="s">
        <v>141</v>
      </c>
      <c r="E1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3878-1FD1-4882-9109-BAAEF109B4FE}">
  <dimension ref="A1"/>
  <sheetViews>
    <sheetView workbookViewId="0">
      <selection activeCell="I48" sqref="I4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Lyr1Cng</vt:lpstr>
      <vt:lpstr>Lry2Cng</vt:lpstr>
      <vt:lpstr>Lry3Cng</vt:lpstr>
      <vt:lpstr>2dCnn</vt:lpstr>
      <vt:lpstr>Dense</vt:lpstr>
      <vt:lpstr>SpecialTest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Hall</dc:creator>
  <cp:lastModifiedBy>justin Hall</cp:lastModifiedBy>
  <dcterms:created xsi:type="dcterms:W3CDTF">2015-06-05T18:17:20Z</dcterms:created>
  <dcterms:modified xsi:type="dcterms:W3CDTF">2023-10-30T10:18:51Z</dcterms:modified>
</cp:coreProperties>
</file>