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Spring 2019\Quality-Engineering\Assignment 6\"/>
    </mc:Choice>
  </mc:AlternateContent>
  <bookViews>
    <workbookView xWindow="0" yWindow="0" windowWidth="10215" windowHeight="7680" firstSheet="1" activeTab="3"/>
  </bookViews>
  <sheets>
    <sheet name="Problem 1" sheetId="1" r:id="rId1"/>
    <sheet name="Problem 2" sheetId="2" r:id="rId2"/>
    <sheet name="Problem 3" sheetId="3" r:id="rId3"/>
    <sheet name="Problem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7" i="3"/>
  <c r="E13" i="3"/>
  <c r="K3" i="3"/>
  <c r="K4" i="3"/>
  <c r="K5" i="3"/>
  <c r="K6" i="3"/>
  <c r="K7" i="3"/>
  <c r="K8" i="3"/>
  <c r="K9" i="3"/>
  <c r="K2" i="3"/>
  <c r="J3" i="3"/>
  <c r="J4" i="3"/>
  <c r="J5" i="3"/>
  <c r="J6" i="3"/>
  <c r="J7" i="3"/>
  <c r="J8" i="3"/>
  <c r="J9" i="3"/>
  <c r="J2" i="3"/>
  <c r="I3" i="3"/>
  <c r="I4" i="3"/>
  <c r="I5" i="3"/>
  <c r="I6" i="3"/>
  <c r="I7" i="3"/>
  <c r="I8" i="3"/>
  <c r="I9" i="3"/>
  <c r="I2" i="3"/>
  <c r="C21" i="2"/>
  <c r="C19" i="2"/>
  <c r="E14" i="1"/>
  <c r="D21" i="1"/>
  <c r="D19" i="1"/>
  <c r="D16" i="1"/>
  <c r="D16" i="4"/>
  <c r="D15" i="4"/>
  <c r="D18" i="4"/>
  <c r="G15" i="4"/>
  <c r="C18" i="2"/>
  <c r="D12" i="4"/>
  <c r="C16" i="2"/>
  <c r="M9" i="4"/>
  <c r="N9" i="4"/>
  <c r="P9" i="4"/>
  <c r="Q9" i="4"/>
  <c r="R9" i="4"/>
  <c r="L9" i="4"/>
  <c r="R4" i="4"/>
  <c r="R5" i="4"/>
  <c r="R6" i="4"/>
  <c r="R7" i="4"/>
  <c r="R8" i="4"/>
  <c r="R3" i="4"/>
  <c r="Q4" i="4"/>
  <c r="Q5" i="4"/>
  <c r="Q6" i="4"/>
  <c r="Q7" i="4"/>
  <c r="Q8" i="4"/>
  <c r="Q3" i="4"/>
  <c r="P4" i="4"/>
  <c r="P5" i="4"/>
  <c r="P6" i="4"/>
  <c r="P7" i="4"/>
  <c r="P8" i="4"/>
  <c r="P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N3" i="4"/>
  <c r="M3" i="4"/>
  <c r="L3" i="4"/>
  <c r="G16" i="3"/>
  <c r="G13" i="3"/>
  <c r="D17" i="3"/>
  <c r="D15" i="3"/>
  <c r="D13" i="3"/>
  <c r="G10" i="3"/>
  <c r="F10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F18" i="2"/>
  <c r="M13" i="2"/>
  <c r="L13" i="2"/>
  <c r="M4" i="2"/>
  <c r="M5" i="2"/>
  <c r="M6" i="2"/>
  <c r="M7" i="2"/>
  <c r="M8" i="2"/>
  <c r="M9" i="2"/>
  <c r="M10" i="2"/>
  <c r="M11" i="2"/>
  <c r="M12" i="2"/>
  <c r="M3" i="2"/>
  <c r="L4" i="2"/>
  <c r="L5" i="2"/>
  <c r="L6" i="2"/>
  <c r="L7" i="2"/>
  <c r="L8" i="2"/>
  <c r="L9" i="2"/>
  <c r="L10" i="2"/>
  <c r="L11" i="2"/>
  <c r="L12" i="2"/>
  <c r="L3" i="2"/>
  <c r="J13" i="2"/>
  <c r="I13" i="2"/>
  <c r="J12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12" i="2"/>
  <c r="I3" i="2"/>
  <c r="D17" i="1"/>
  <c r="H16" i="1" s="1"/>
  <c r="D14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12" i="1"/>
  <c r="E1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<sst xmlns="http://schemas.openxmlformats.org/spreadsheetml/2006/main" count="82" uniqueCount="41">
  <si>
    <t>Part No.</t>
  </si>
  <si>
    <t>Meas 1</t>
  </si>
  <si>
    <t>Meas 2</t>
  </si>
  <si>
    <t>Meas 3</t>
  </si>
  <si>
    <t>xbar</t>
  </si>
  <si>
    <t>R</t>
  </si>
  <si>
    <t>Means:</t>
  </si>
  <si>
    <t>UCL</t>
  </si>
  <si>
    <t>LCL</t>
  </si>
  <si>
    <t>sigma^2_G</t>
  </si>
  <si>
    <t>sigma_G</t>
  </si>
  <si>
    <t>sigma_tot</t>
  </si>
  <si>
    <t>sigma_prod</t>
  </si>
  <si>
    <t>% Gauge</t>
  </si>
  <si>
    <t>Spec 100 +/- 15</t>
  </si>
  <si>
    <t>P/T</t>
  </si>
  <si>
    <t>P/T &gt; 0.10 so the gauge is inadequate</t>
  </si>
  <si>
    <t>Operator 1</t>
  </si>
  <si>
    <t>part</t>
  </si>
  <si>
    <t>Operator 2</t>
  </si>
  <si>
    <t>Xbar_1</t>
  </si>
  <si>
    <t>Xbar_2</t>
  </si>
  <si>
    <t>R_1</t>
  </si>
  <si>
    <t>R_2</t>
  </si>
  <si>
    <t>MEANS:</t>
  </si>
  <si>
    <t>Mean Range</t>
  </si>
  <si>
    <t>sigma_repeat</t>
  </si>
  <si>
    <t>sigma_reproduce</t>
  </si>
  <si>
    <t>stddev_measERr</t>
  </si>
  <si>
    <t>Part</t>
  </si>
  <si>
    <t>Meas 4</t>
  </si>
  <si>
    <t>MEAN:</t>
  </si>
  <si>
    <t>sigma_total</t>
  </si>
  <si>
    <t>% var Gauge</t>
  </si>
  <si>
    <t>P/T &gt; 0.1 -&gt; Gauge inadequate</t>
  </si>
  <si>
    <t>Operator 3</t>
  </si>
  <si>
    <t>xbar_1</t>
  </si>
  <si>
    <t>xbar_2</t>
  </si>
  <si>
    <t>xbar_3</t>
  </si>
  <si>
    <t>R_3</t>
  </si>
  <si>
    <t>Mean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</si>
</sst>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</a:t>
            </a:r>
            <a:r>
              <a:rPr lang="en-US" baseline="0"/>
              <a:t> for X Bar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'Problem 1'!$E$1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'Problem 1'!$E$2:$E$11</c:f>
              <c:numCache>
                <c:formatCode>General</c:formatCode>
                <c:ptCount val="10"/>
                <c:pt idx="0">
                  <c:v>100.33333333333333</c:v>
                </c:pt>
                <c:pt idx="1">
                  <c:v>95</c:v>
                </c:pt>
                <c:pt idx="2">
                  <c:v>101.33333333333333</c:v>
                </c:pt>
                <c:pt idx="3">
                  <c:v>96</c:v>
                </c:pt>
                <c:pt idx="4">
                  <c:v>97.333333333333329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'Problem 1'!$G$1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1'!$G$2:$G$11</c:f>
              <c:numCache>
                <c:formatCode>General</c:formatCode>
                <c:ptCount val="10"/>
                <c:pt idx="0">
                  <c:v>100.55289999999999</c:v>
                </c:pt>
                <c:pt idx="1">
                  <c:v>100.55289999999999</c:v>
                </c:pt>
                <c:pt idx="2">
                  <c:v>100.55289999999999</c:v>
                </c:pt>
                <c:pt idx="3">
                  <c:v>100.55289999999999</c:v>
                </c:pt>
                <c:pt idx="4">
                  <c:v>100.55289999999999</c:v>
                </c:pt>
                <c:pt idx="5">
                  <c:v>100.55289999999999</c:v>
                </c:pt>
                <c:pt idx="6">
                  <c:v>100.55289999999999</c:v>
                </c:pt>
                <c:pt idx="7">
                  <c:v>100.55289999999999</c:v>
                </c:pt>
                <c:pt idx="8">
                  <c:v>100.55289999999999</c:v>
                </c:pt>
                <c:pt idx="9">
                  <c:v>100.55289999999999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'Problem 1'!$H$1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1'!$H$2:$H$11</c:f>
              <c:numCache>
                <c:formatCode>General</c:formatCode>
                <c:ptCount val="10"/>
                <c:pt idx="0">
                  <c:v>95.847099999999983</c:v>
                </c:pt>
                <c:pt idx="1">
                  <c:v>95.847099999999983</c:v>
                </c:pt>
                <c:pt idx="2">
                  <c:v>95.847099999999983</c:v>
                </c:pt>
                <c:pt idx="3">
                  <c:v>95.847099999999983</c:v>
                </c:pt>
                <c:pt idx="4">
                  <c:v>95.847099999999983</c:v>
                </c:pt>
                <c:pt idx="5">
                  <c:v>95.847099999999983</c:v>
                </c:pt>
                <c:pt idx="6">
                  <c:v>95.847099999999983</c:v>
                </c:pt>
                <c:pt idx="7">
                  <c:v>95.847099999999983</c:v>
                </c:pt>
                <c:pt idx="8">
                  <c:v>95.847099999999983</c:v>
                </c:pt>
                <c:pt idx="9">
                  <c:v>95.847099999999983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1568"/>
        <c:axId val="535891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'Problem 1'!$A$1</c15:sqref>
                        </c15:formulaRef>
                      </c:ext>
                    </c:extLst>
                    <c:strCache>
                      <c:ptCount val="1"/>
                      <c:pt idx="0">
                        <c:v>Part No.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'Problem 1'!$A$2:$A$11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1'!$B$1</c15:sqref>
                        </c15:formulaRef>
                      </c:ext>
                    </c:extLst>
                    <c:strCache>
                      <c:ptCount val="1"/>
                      <c:pt idx="0">
                        <c:v>Meas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101</c:v>
                      </c:pt>
                      <c:pt idx="3">
                        <c:v>96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1'!$C$1</c15:sqref>
                        </c15:formulaRef>
                      </c:ext>
                    </c:extLst>
                    <c:strCache>
                      <c:ptCount val="1"/>
                      <c:pt idx="0">
                        <c:v>Meas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</c:v>
                      </c:pt>
                      <c:pt idx="1">
                        <c:v>93</c:v>
                      </c:pt>
                      <c:pt idx="2">
                        <c:v>103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97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1'!$D$1</c15:sqref>
                        </c15:formulaRef>
                      </c:ext>
                    </c:extLst>
                    <c:strCache>
                      <c:ptCount val="1"/>
                      <c:pt idx="0">
                        <c:v>Meas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97</c:v>
                      </c:pt>
                      <c:pt idx="4">
                        <c:v>96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1'!$F$1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8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1960"/>
        <c:crosses val="autoZero"/>
        <c:auto val="1"/>
        <c:lblAlgn val="ctr"/>
        <c:lblOffset val="100"/>
        <c:noMultiLvlLbl val="0"/>
      </c:catAx>
      <c:valAx>
        <c:axId val="535891960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 for</a:t>
            </a:r>
            <a:r>
              <a:rPr lang="en-US" baseline="0"/>
              <a:t> 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'Problem 1'!$F$1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'Problem 1'!$F$2:$F$11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'Problem 1'!$I$1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1'!$I$2:$I$11</c:f>
              <c:numCache>
                <c:formatCode>General</c:formatCode>
                <c:ptCount val="10"/>
                <c:pt idx="0">
                  <c:v>5.9201999999999995</c:v>
                </c:pt>
                <c:pt idx="1">
                  <c:v>5.9201999999999995</c:v>
                </c:pt>
                <c:pt idx="2">
                  <c:v>5.9201999999999995</c:v>
                </c:pt>
                <c:pt idx="3">
                  <c:v>5.9201999999999995</c:v>
                </c:pt>
                <c:pt idx="4">
                  <c:v>5.9201999999999995</c:v>
                </c:pt>
                <c:pt idx="5">
                  <c:v>5.9201999999999995</c:v>
                </c:pt>
                <c:pt idx="6">
                  <c:v>5.9201999999999995</c:v>
                </c:pt>
                <c:pt idx="7">
                  <c:v>5.9201999999999995</c:v>
                </c:pt>
                <c:pt idx="8">
                  <c:v>5.9201999999999995</c:v>
                </c:pt>
                <c:pt idx="9">
                  <c:v>5.9201999999999995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'Problem 1'!$J$1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1'!$J$2:$J$11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07248"/>
        <c:axId val="535908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'Problem 1'!$A$1</c15:sqref>
                        </c15:formulaRef>
                      </c:ext>
                    </c:extLst>
                    <c:strCache>
                      <c:ptCount val="1"/>
                      <c:pt idx="0">
                        <c:v>Part No.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'Problem 1'!$A$2:$A$11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1'!$B$1</c15:sqref>
                        </c15:formulaRef>
                      </c:ext>
                    </c:extLst>
                    <c:strCache>
                      <c:ptCount val="1"/>
                      <c:pt idx="0">
                        <c:v>Meas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101</c:v>
                      </c:pt>
                      <c:pt idx="3">
                        <c:v>96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1'!$C$1</c15:sqref>
                        </c15:formulaRef>
                      </c:ext>
                    </c:extLst>
                    <c:strCache>
                      <c:ptCount val="1"/>
                      <c:pt idx="0">
                        <c:v>Meas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</c:v>
                      </c:pt>
                      <c:pt idx="1">
                        <c:v>93</c:v>
                      </c:pt>
                      <c:pt idx="2">
                        <c:v>103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97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1'!$D$1</c15:sqref>
                        </c15:formulaRef>
                      </c:ext>
                    </c:extLst>
                    <c:strCache>
                      <c:ptCount val="1"/>
                      <c:pt idx="0">
                        <c:v>Meas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97</c:v>
                      </c:pt>
                      <c:pt idx="4">
                        <c:v>96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1'!$E$1</c15:sqref>
                        </c15:formulaRef>
                      </c:ext>
                    </c:extLst>
                    <c:strCache>
                      <c:ptCount val="1"/>
                      <c:pt idx="0">
                        <c:v>xbar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100.33333333333333</c:v>
                      </c:pt>
                      <c:pt idx="1">
                        <c:v>95</c:v>
                      </c:pt>
                      <c:pt idx="2">
                        <c:v>101.33333333333333</c:v>
                      </c:pt>
                      <c:pt idx="3">
                        <c:v>96</c:v>
                      </c:pt>
                      <c:pt idx="4">
                        <c:v>97.333333333333329</c:v>
                      </c:pt>
                      <c:pt idx="5">
                        <c:v>98.333333333333329</c:v>
                      </c:pt>
                      <c:pt idx="6">
                        <c:v>96.666666666666671</c:v>
                      </c:pt>
                      <c:pt idx="7">
                        <c:v>99</c:v>
                      </c:pt>
                      <c:pt idx="8">
                        <c:v>99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1'!$G$1</c15:sqref>
                        </c15:formulaRef>
                      </c:ext>
                    </c:extLst>
                    <c:strCache>
                      <c:ptCount val="1"/>
                      <c:pt idx="0">
                        <c:v>UCL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100.55289999999999</c:v>
                      </c:pt>
                      <c:pt idx="1">
                        <c:v>100.55289999999999</c:v>
                      </c:pt>
                      <c:pt idx="2">
                        <c:v>100.55289999999999</c:v>
                      </c:pt>
                      <c:pt idx="3">
                        <c:v>100.55289999999999</c:v>
                      </c:pt>
                      <c:pt idx="4">
                        <c:v>100.55289999999999</c:v>
                      </c:pt>
                      <c:pt idx="5">
                        <c:v>100.55289999999999</c:v>
                      </c:pt>
                      <c:pt idx="6">
                        <c:v>100.55289999999999</c:v>
                      </c:pt>
                      <c:pt idx="7">
                        <c:v>100.55289999999999</c:v>
                      </c:pt>
                      <c:pt idx="8">
                        <c:v>100.55289999999999</c:v>
                      </c:pt>
                      <c:pt idx="9">
                        <c:v>100.55289999999999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1'!$H$1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1'!$H$2:$H$11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95.847099999999983</c:v>
                      </c:pt>
                      <c:pt idx="1">
                        <c:v>95.847099999999983</c:v>
                      </c:pt>
                      <c:pt idx="2">
                        <c:v>95.847099999999983</c:v>
                      </c:pt>
                      <c:pt idx="3">
                        <c:v>95.847099999999983</c:v>
                      </c:pt>
                      <c:pt idx="4">
                        <c:v>95.847099999999983</c:v>
                      </c:pt>
                      <c:pt idx="5">
                        <c:v>95.847099999999983</c:v>
                      </c:pt>
                      <c:pt idx="6">
                        <c:v>95.847099999999983</c:v>
                      </c:pt>
                      <c:pt idx="7">
                        <c:v>95.847099999999983</c:v>
                      </c:pt>
                      <c:pt idx="8">
                        <c:v>95.847099999999983</c:v>
                      </c:pt>
                      <c:pt idx="9">
                        <c:v>95.847099999999983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9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8032"/>
        <c:crosses val="autoZero"/>
        <c:auto val="1"/>
        <c:lblAlgn val="ctr"/>
        <c:lblOffset val="100"/>
        <c:noMultiLvlLbl val="0"/>
      </c:catAx>
      <c:valAx>
        <c:axId val="535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Char xbar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'Problem 3'!$F$1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'Problem 3'!$F$2:$F$9</c:f>
              <c:numCache>
                <c:formatCode>General</c:formatCode>
                <c:ptCount val="8"/>
                <c:pt idx="0">
                  <c:v>100.25</c:v>
                </c:pt>
                <c:pt idx="1">
                  <c:v>96.25</c:v>
                </c:pt>
                <c:pt idx="2">
                  <c:v>100.25</c:v>
                </c:pt>
                <c:pt idx="3">
                  <c:v>97</c:v>
                </c:pt>
                <c:pt idx="4">
                  <c:v>97.5</c:v>
                </c:pt>
                <c:pt idx="5">
                  <c:v>98.5</c:v>
                </c:pt>
                <c:pt idx="6">
                  <c:v>96.25</c:v>
                </c:pt>
                <c:pt idx="7">
                  <c:v>98.75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'Problem 3'!$I$1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3'!$I$2:$I$9</c:f>
              <c:numCache>
                <c:formatCode>General</c:formatCode>
                <c:ptCount val="8"/>
                <c:pt idx="0">
                  <c:v>100.554125</c:v>
                </c:pt>
                <c:pt idx="1">
                  <c:v>100.554125</c:v>
                </c:pt>
                <c:pt idx="2">
                  <c:v>100.554125</c:v>
                </c:pt>
                <c:pt idx="3">
                  <c:v>100.554125</c:v>
                </c:pt>
                <c:pt idx="4">
                  <c:v>100.554125</c:v>
                </c:pt>
                <c:pt idx="5">
                  <c:v>100.554125</c:v>
                </c:pt>
                <c:pt idx="6">
                  <c:v>100.554125</c:v>
                </c:pt>
                <c:pt idx="7">
                  <c:v>100.554125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'Problem 3'!$J$1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3'!$J$2:$J$9</c:f>
              <c:numCache>
                <c:formatCode>General</c:formatCode>
                <c:ptCount val="8"/>
                <c:pt idx="0">
                  <c:v>95.633375000000001</c:v>
                </c:pt>
                <c:pt idx="1">
                  <c:v>95.633375000000001</c:v>
                </c:pt>
                <c:pt idx="2">
                  <c:v>95.633375000000001</c:v>
                </c:pt>
                <c:pt idx="3">
                  <c:v>95.633375000000001</c:v>
                </c:pt>
                <c:pt idx="4">
                  <c:v>95.633375000000001</c:v>
                </c:pt>
                <c:pt idx="5">
                  <c:v>95.633375000000001</c:v>
                </c:pt>
                <c:pt idx="6">
                  <c:v>95.633375000000001</c:v>
                </c:pt>
                <c:pt idx="7">
                  <c:v>95.633375000000001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66312"/>
        <c:axId val="54576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'Problem 3'!$A$1</c15:sqref>
                        </c15:formulaRef>
                      </c:ext>
                    </c:extLst>
                    <c:strCache>
                      <c:ptCount val="1"/>
                      <c:pt idx="0">
                        <c:v>Part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'Problem 3'!$A$2:$A$9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3'!$B$1</c15:sqref>
                        </c15:formulaRef>
                      </c:ext>
                    </c:extLst>
                    <c:strCache>
                      <c:ptCount val="1"/>
                      <c:pt idx="0">
                        <c:v>Meas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101</c:v>
                      </c:pt>
                      <c:pt idx="3">
                        <c:v>96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3'!$C$1</c15:sqref>
                        </c15:formulaRef>
                      </c:ext>
                    </c:extLst>
                    <c:strCache>
                      <c:ptCount val="1"/>
                      <c:pt idx="0">
                        <c:v>Meas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101</c:v>
                      </c:pt>
                      <c:pt idx="1">
                        <c:v>93</c:v>
                      </c:pt>
                      <c:pt idx="2">
                        <c:v>103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97</c:v>
                      </c:pt>
                      <c:pt idx="7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3'!$D$1</c15:sqref>
                        </c15:formulaRef>
                      </c:ext>
                    </c:extLst>
                    <c:strCache>
                      <c:ptCount val="1"/>
                      <c:pt idx="0">
                        <c:v>Meas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97</c:v>
                      </c:pt>
                      <c:pt idx="4">
                        <c:v>96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3'!$E$1</c15:sqref>
                        </c15:formulaRef>
                      </c:ext>
                    </c:extLst>
                    <c:strCache>
                      <c:ptCount val="1"/>
                      <c:pt idx="0">
                        <c:v>Meas 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</c:v>
                      </c:pt>
                      <c:pt idx="3">
                        <c:v>100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3'!$G$1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3'!$K$1</c15:sqref>
                        </c15:formulaRef>
                      </c:ext>
                    </c:extLst>
                    <c:strCache>
                      <c:ptCount val="1"/>
                      <c:pt idx="0">
                        <c:v>UCL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7.7017500000000005</c:v>
                      </c:pt>
                      <c:pt idx="1">
                        <c:v>7.7017500000000005</c:v>
                      </c:pt>
                      <c:pt idx="2">
                        <c:v>7.7017500000000005</c:v>
                      </c:pt>
                      <c:pt idx="3">
                        <c:v>7.7017500000000005</c:v>
                      </c:pt>
                      <c:pt idx="4">
                        <c:v>7.7017500000000005</c:v>
                      </c:pt>
                      <c:pt idx="5">
                        <c:v>7.7017500000000005</c:v>
                      </c:pt>
                      <c:pt idx="6">
                        <c:v>7.7017500000000005</c:v>
                      </c:pt>
                      <c:pt idx="7">
                        <c:v>7.7017500000000005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3'!$L$1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57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7488"/>
        <c:crosses val="autoZero"/>
        <c:auto val="1"/>
        <c:lblAlgn val="ctr"/>
        <c:lblOffset val="100"/>
        <c:noMultiLvlLbl val="0"/>
      </c:catAx>
      <c:valAx>
        <c:axId val="545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 for</a:t>
            </a:r>
            <a:r>
              <a:rPr lang="en-US" baseline="0"/>
              <a:t> 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'Problem 3'!$G$1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'Problem 3'!$G$2:$G$9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'Problem 3'!$K$1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3'!$K$2:$K$9</c:f>
              <c:numCache>
                <c:formatCode>General</c:formatCode>
                <c:ptCount val="8"/>
                <c:pt idx="0">
                  <c:v>7.7017500000000005</c:v>
                </c:pt>
                <c:pt idx="1">
                  <c:v>7.7017500000000005</c:v>
                </c:pt>
                <c:pt idx="2">
                  <c:v>7.7017500000000005</c:v>
                </c:pt>
                <c:pt idx="3">
                  <c:v>7.7017500000000005</c:v>
                </c:pt>
                <c:pt idx="4">
                  <c:v>7.7017500000000005</c:v>
                </c:pt>
                <c:pt idx="5">
                  <c:v>7.7017500000000005</c:v>
                </c:pt>
                <c:pt idx="6">
                  <c:v>7.7017500000000005</c:v>
                </c:pt>
                <c:pt idx="7">
                  <c:v>7.7017500000000005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'Problem 3'!$L$1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'Problem 3'!$L$2:$L$9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97208"/>
        <c:axId val="533297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'Problem 3'!$A$1</c15:sqref>
                        </c15:formulaRef>
                      </c:ext>
                    </c:extLst>
                    <c:strCache>
                      <c:ptCount val="1"/>
                      <c:pt idx="0">
                        <c:v>Part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'Problem 3'!$A$2:$A$9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3'!$B$1</c15:sqref>
                        </c15:formulaRef>
                      </c:ext>
                    </c:extLst>
                    <c:strCache>
                      <c:ptCount val="1"/>
                      <c:pt idx="0">
                        <c:v>Meas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101</c:v>
                      </c:pt>
                      <c:pt idx="3">
                        <c:v>96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3'!$C$1</c15:sqref>
                        </c15:formulaRef>
                      </c:ext>
                    </c:extLst>
                    <c:strCache>
                      <c:ptCount val="1"/>
                      <c:pt idx="0">
                        <c:v>Meas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101</c:v>
                      </c:pt>
                      <c:pt idx="1">
                        <c:v>93</c:v>
                      </c:pt>
                      <c:pt idx="2">
                        <c:v>103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97</c:v>
                      </c:pt>
                      <c:pt idx="7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3'!$D$1</c15:sqref>
                        </c15:formulaRef>
                      </c:ext>
                    </c:extLst>
                    <c:strCache>
                      <c:ptCount val="1"/>
                      <c:pt idx="0">
                        <c:v>Meas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97</c:v>
                      </c:pt>
                      <c:pt idx="4">
                        <c:v>96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3'!$E$1</c15:sqref>
                        </c15:formulaRef>
                      </c:ext>
                    </c:extLst>
                    <c:strCache>
                      <c:ptCount val="1"/>
                      <c:pt idx="0">
                        <c:v>Meas 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</c:v>
                      </c:pt>
                      <c:pt idx="3">
                        <c:v>100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95</c:v>
                      </c:pt>
                      <c:pt idx="7">
                        <c:v>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3'!$F$1</c15:sqref>
                        </c15:formulaRef>
                      </c:ext>
                    </c:extLst>
                    <c:strCache>
                      <c:ptCount val="1"/>
                      <c:pt idx="0">
                        <c:v>xbar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100.25</c:v>
                      </c:pt>
                      <c:pt idx="1">
                        <c:v>96.25</c:v>
                      </c:pt>
                      <c:pt idx="2">
                        <c:v>100.25</c:v>
                      </c:pt>
                      <c:pt idx="3">
                        <c:v>97</c:v>
                      </c:pt>
                      <c:pt idx="4">
                        <c:v>97.5</c:v>
                      </c:pt>
                      <c:pt idx="5">
                        <c:v>98.5</c:v>
                      </c:pt>
                      <c:pt idx="6">
                        <c:v>96.25</c:v>
                      </c:pt>
                      <c:pt idx="7">
                        <c:v>98.75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3'!$I$1</c15:sqref>
                        </c15:formulaRef>
                      </c:ext>
                    </c:extLst>
                    <c:strCache>
                      <c:ptCount val="1"/>
                      <c:pt idx="0">
                        <c:v>UCL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100.554125</c:v>
                      </c:pt>
                      <c:pt idx="1">
                        <c:v>100.554125</c:v>
                      </c:pt>
                      <c:pt idx="2">
                        <c:v>100.554125</c:v>
                      </c:pt>
                      <c:pt idx="3">
                        <c:v>100.554125</c:v>
                      </c:pt>
                      <c:pt idx="4">
                        <c:v>100.554125</c:v>
                      </c:pt>
                      <c:pt idx="5">
                        <c:v>100.554125</c:v>
                      </c:pt>
                      <c:pt idx="6">
                        <c:v>100.554125</c:v>
                      </c:pt>
                      <c:pt idx="7">
                        <c:v>100.554125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'Problem 3'!$J$1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'Problem 3'!$J$2:$J$9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95.633375000000001</c:v>
                      </c:pt>
                      <c:pt idx="1">
                        <c:v>95.633375000000001</c:v>
                      </c:pt>
                      <c:pt idx="2">
                        <c:v>95.633375000000001</c:v>
                      </c:pt>
                      <c:pt idx="3">
                        <c:v>95.633375000000001</c:v>
                      </c:pt>
                      <c:pt idx="4">
                        <c:v>95.633375000000001</c:v>
                      </c:pt>
                      <c:pt idx="5">
                        <c:v>95.633375000000001</c:v>
                      </c:pt>
                      <c:pt idx="6">
                        <c:v>95.633375000000001</c:v>
                      </c:pt>
                      <c:pt idx="7">
                        <c:v>95.633375000000001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329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7992"/>
        <c:crosses val="autoZero"/>
        <c:auto val="1"/>
        <c:lblAlgn val="ctr"/>
        <c:lblOffset val="100"/>
        <c:noMultiLvlLbl val="0"/>
      </c:catAx>
      <c:valAx>
        <c:axId val="5332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142875</xdr:colOff>
      <xdr:row>0</xdr:row>
      <xdr:rowOff>0</xdr:rowOff>
    </xdr:from>
    <xdr:to>
      <xdr:col>17</xdr:col>
      <xdr:colOff>447675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119062</xdr:colOff>
      <xdr:row>15</xdr:row>
      <xdr:rowOff>128587</xdr:rowOff>
    </xdr:from>
    <xdr:to>
      <xdr:col>17</xdr:col>
      <xdr:colOff>423862</xdr:colOff>
      <xdr:row>30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457200</xdr:colOff>
      <xdr:row>9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62484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219075</xdr:colOff>
      <xdr:row>0</xdr:row>
      <xdr:rowOff>0</xdr:rowOff>
    </xdr:from>
    <xdr:to>
      <xdr:col>20</xdr:col>
      <xdr:colOff>523875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119062</xdr:colOff>
      <xdr:row>16</xdr:row>
      <xdr:rowOff>61912</xdr:rowOff>
    </xdr:from>
    <xdr:to>
      <xdr:col>17</xdr:col>
      <xdr:colOff>423862</xdr:colOff>
      <xdr:row>30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workbookViewId="0">
      <selection activeCell="G1" sqref="G1:J11"/>
    </sheetView>
  </sheetViews>
  <sheetFormatPr defaultRowHeight="15" x14ac:dyDescent="0.25"/>
  <cols>
    <col min="3" max="3" width="13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5" t="s">
        <v>7</v>
      </c>
      <c r="H1" s="5" t="s">
        <v>8</v>
      </c>
      <c r="I1" s="5" t="s">
        <v>7</v>
      </c>
      <c r="J1" s="5" t="s">
        <v>8</v>
      </c>
    </row>
    <row r="2" spans="1:10" x14ac:dyDescent="0.25">
      <c r="A2" s="1">
        <v>1</v>
      </c>
      <c r="B2" s="1">
        <v>100</v>
      </c>
      <c r="C2" s="1">
        <v>101</v>
      </c>
      <c r="D2" s="2">
        <v>100</v>
      </c>
      <c r="E2" s="3">
        <f>AVERAGE(B2:D2)</f>
        <v>100.33333333333333</v>
      </c>
      <c r="F2">
        <f>MAX(B2:D2)-MIN(B2:D2)</f>
        <v>1</v>
      </c>
      <c r="G2">
        <f>$E$12+1.023*$F$12</f>
        <v>100.55289999999999</v>
      </c>
      <c r="H2">
        <f>$E$12-1.023*$F$12</f>
        <v>95.847099999999983</v>
      </c>
      <c r="I2">
        <f>2.574*$F$12</f>
        <v>5.9201999999999995</v>
      </c>
      <c r="J2">
        <v>0</v>
      </c>
    </row>
    <row r="3" spans="1:10" x14ac:dyDescent="0.25">
      <c r="A3" s="1">
        <v>2</v>
      </c>
      <c r="B3" s="1">
        <v>95</v>
      </c>
      <c r="C3" s="1">
        <v>93</v>
      </c>
      <c r="D3" s="2">
        <v>97</v>
      </c>
      <c r="E3" s="3">
        <f t="shared" ref="E3:E11" si="0">AVERAGE(B3:D3)</f>
        <v>95</v>
      </c>
      <c r="F3">
        <f t="shared" ref="F3:F11" si="1">MAX(B3:D3)-MIN(B3:D3)</f>
        <v>4</v>
      </c>
      <c r="G3">
        <f t="shared" ref="G3:G11" si="2">$E$12+1.023*$F$12</f>
        <v>100.55289999999999</v>
      </c>
      <c r="H3">
        <f t="shared" ref="H3:H11" si="3">$E$12-1.023*$F$12</f>
        <v>95.847099999999983</v>
      </c>
      <c r="I3">
        <f t="shared" ref="I3:I11" si="4">2.574*$F$12</f>
        <v>5.9201999999999995</v>
      </c>
      <c r="J3">
        <v>0</v>
      </c>
    </row>
    <row r="4" spans="1:10" x14ac:dyDescent="0.25">
      <c r="A4" s="1">
        <v>3</v>
      </c>
      <c r="B4" s="1">
        <v>101</v>
      </c>
      <c r="C4" s="1">
        <v>103</v>
      </c>
      <c r="D4" s="2">
        <v>100</v>
      </c>
      <c r="E4" s="3">
        <f t="shared" si="0"/>
        <v>101.33333333333333</v>
      </c>
      <c r="F4">
        <f t="shared" si="1"/>
        <v>3</v>
      </c>
      <c r="G4">
        <f t="shared" si="2"/>
        <v>100.55289999999999</v>
      </c>
      <c r="H4">
        <f t="shared" si="3"/>
        <v>95.847099999999983</v>
      </c>
      <c r="I4">
        <f t="shared" si="4"/>
        <v>5.9201999999999995</v>
      </c>
      <c r="J4">
        <v>0</v>
      </c>
    </row>
    <row r="5" spans="1:10" x14ac:dyDescent="0.25">
      <c r="A5" s="1">
        <v>4</v>
      </c>
      <c r="B5" s="1">
        <v>96</v>
      </c>
      <c r="C5" s="1">
        <v>95</v>
      </c>
      <c r="D5" s="2">
        <v>97</v>
      </c>
      <c r="E5" s="3">
        <f t="shared" si="0"/>
        <v>96</v>
      </c>
      <c r="F5">
        <f t="shared" si="1"/>
        <v>2</v>
      </c>
      <c r="G5">
        <f t="shared" si="2"/>
        <v>100.55289999999999</v>
      </c>
      <c r="H5">
        <f t="shared" si="3"/>
        <v>95.847099999999983</v>
      </c>
      <c r="I5">
        <f t="shared" si="4"/>
        <v>5.9201999999999995</v>
      </c>
      <c r="J5">
        <v>0</v>
      </c>
    </row>
    <row r="6" spans="1:10" x14ac:dyDescent="0.25">
      <c r="A6" s="1">
        <v>5</v>
      </c>
      <c r="B6" s="1">
        <v>98</v>
      </c>
      <c r="C6" s="1">
        <v>98</v>
      </c>
      <c r="D6" s="2">
        <v>96</v>
      </c>
      <c r="E6" s="3">
        <f t="shared" si="0"/>
        <v>97.333333333333329</v>
      </c>
      <c r="F6">
        <f t="shared" si="1"/>
        <v>2</v>
      </c>
      <c r="G6">
        <f t="shared" si="2"/>
        <v>100.55289999999999</v>
      </c>
      <c r="H6">
        <f t="shared" si="3"/>
        <v>95.847099999999983</v>
      </c>
      <c r="I6">
        <f t="shared" si="4"/>
        <v>5.9201999999999995</v>
      </c>
      <c r="J6">
        <v>0</v>
      </c>
    </row>
    <row r="7" spans="1:10" x14ac:dyDescent="0.25">
      <c r="A7" s="1">
        <v>6</v>
      </c>
      <c r="B7" s="1">
        <v>99</v>
      </c>
      <c r="C7" s="1">
        <v>98</v>
      </c>
      <c r="D7" s="2">
        <v>98</v>
      </c>
      <c r="E7" s="3">
        <f t="shared" si="0"/>
        <v>98.333333333333329</v>
      </c>
      <c r="F7">
        <f t="shared" si="1"/>
        <v>1</v>
      </c>
      <c r="G7">
        <f t="shared" si="2"/>
        <v>100.55289999999999</v>
      </c>
      <c r="H7">
        <f t="shared" si="3"/>
        <v>95.847099999999983</v>
      </c>
      <c r="I7">
        <f t="shared" si="4"/>
        <v>5.9201999999999995</v>
      </c>
      <c r="J7">
        <v>0</v>
      </c>
    </row>
    <row r="8" spans="1:10" x14ac:dyDescent="0.25">
      <c r="A8" s="1">
        <v>7</v>
      </c>
      <c r="B8" s="1">
        <v>95</v>
      </c>
      <c r="C8" s="1">
        <v>97</v>
      </c>
      <c r="D8" s="2">
        <v>98</v>
      </c>
      <c r="E8" s="3">
        <f t="shared" si="0"/>
        <v>96.666666666666671</v>
      </c>
      <c r="F8">
        <f t="shared" si="1"/>
        <v>3</v>
      </c>
      <c r="G8">
        <f t="shared" si="2"/>
        <v>100.55289999999999</v>
      </c>
      <c r="H8">
        <f t="shared" si="3"/>
        <v>95.847099999999983</v>
      </c>
      <c r="I8">
        <f t="shared" si="4"/>
        <v>5.9201999999999995</v>
      </c>
      <c r="J8">
        <v>0</v>
      </c>
    </row>
    <row r="9" spans="1:10" x14ac:dyDescent="0.25">
      <c r="A9" s="1">
        <v>8</v>
      </c>
      <c r="B9" s="1">
        <v>100</v>
      </c>
      <c r="C9" s="1">
        <v>99</v>
      </c>
      <c r="D9" s="2">
        <v>98</v>
      </c>
      <c r="E9" s="3">
        <f t="shared" si="0"/>
        <v>99</v>
      </c>
      <c r="F9">
        <f t="shared" si="1"/>
        <v>2</v>
      </c>
      <c r="G9">
        <f t="shared" si="2"/>
        <v>100.55289999999999</v>
      </c>
      <c r="H9">
        <f t="shared" si="3"/>
        <v>95.847099999999983</v>
      </c>
      <c r="I9">
        <f t="shared" si="4"/>
        <v>5.9201999999999995</v>
      </c>
      <c r="J9">
        <v>0</v>
      </c>
    </row>
    <row r="10" spans="1:10" x14ac:dyDescent="0.25">
      <c r="A10" s="1">
        <v>9</v>
      </c>
      <c r="B10" s="1">
        <v>100</v>
      </c>
      <c r="C10" s="1">
        <v>100</v>
      </c>
      <c r="D10" s="2">
        <v>97</v>
      </c>
      <c r="E10" s="3">
        <f t="shared" si="0"/>
        <v>99</v>
      </c>
      <c r="F10">
        <f t="shared" si="1"/>
        <v>3</v>
      </c>
      <c r="G10">
        <f t="shared" si="2"/>
        <v>100.55289999999999</v>
      </c>
      <c r="H10">
        <f t="shared" si="3"/>
        <v>95.847099999999983</v>
      </c>
      <c r="I10">
        <f t="shared" si="4"/>
        <v>5.9201999999999995</v>
      </c>
      <c r="J10">
        <v>0</v>
      </c>
    </row>
    <row r="11" spans="1:10" x14ac:dyDescent="0.25">
      <c r="A11" s="1">
        <v>10</v>
      </c>
      <c r="B11" s="1">
        <v>100</v>
      </c>
      <c r="C11" s="1">
        <v>98</v>
      </c>
      <c r="D11" s="2">
        <v>99</v>
      </c>
      <c r="E11" s="3">
        <f t="shared" si="0"/>
        <v>99</v>
      </c>
      <c r="F11">
        <f t="shared" si="1"/>
        <v>2</v>
      </c>
      <c r="G11">
        <f t="shared" si="2"/>
        <v>100.55289999999999</v>
      </c>
      <c r="H11">
        <f t="shared" si="3"/>
        <v>95.847099999999983</v>
      </c>
      <c r="I11">
        <f t="shared" si="4"/>
        <v>5.9201999999999995</v>
      </c>
      <c r="J11">
        <v>0</v>
      </c>
    </row>
    <row r="12" spans="1:10" x14ac:dyDescent="0.25">
      <c r="D12" t="s">
        <v>6</v>
      </c>
      <c r="E12" s="6">
        <f>AVERAGE(E2:E11)</f>
        <v>98.199999999999989</v>
      </c>
      <c r="F12" s="6">
        <f>AVERAGE(F2:F11)</f>
        <v>2.2999999999999998</v>
      </c>
    </row>
    <row r="14" spans="1:10" x14ac:dyDescent="0.25">
      <c r="C14" t="s">
        <v>11</v>
      </c>
      <c r="D14">
        <f>_xlfn.STDEV.S(B2:D11)</f>
        <v>2.1719211264017728</v>
      </c>
      <c r="E14">
        <f>_xlfn.VAR.S(B2:D11)</f>
        <v>4.7172413793103463</v>
      </c>
      <c r="G14" t="s">
        <v>14</v>
      </c>
    </row>
    <row r="16" spans="1:10" x14ac:dyDescent="0.25">
      <c r="C16" t="s">
        <v>9</v>
      </c>
      <c r="D16">
        <f>(F12/1.693)^2</f>
        <v>1.8456177394218014</v>
      </c>
      <c r="G16" t="s">
        <v>15</v>
      </c>
      <c r="H16">
        <f>(6*D17)/(30)</f>
        <v>0.27170702894270521</v>
      </c>
    </row>
    <row r="17" spans="3:7" x14ac:dyDescent="0.25">
      <c r="C17" t="s">
        <v>10</v>
      </c>
      <c r="D17">
        <f>SQRT(D16)</f>
        <v>1.3585351447135261</v>
      </c>
    </row>
    <row r="18" spans="3:7" x14ac:dyDescent="0.25">
      <c r="G18" t="s">
        <v>16</v>
      </c>
    </row>
    <row r="19" spans="3:7" x14ac:dyDescent="0.25">
      <c r="C19" t="s">
        <v>12</v>
      </c>
      <c r="D19">
        <f>SQRT(D14^2-D16^2)</f>
        <v>1.1449613701963506</v>
      </c>
    </row>
    <row r="21" spans="3:7" x14ac:dyDescent="0.25">
      <c r="C21" t="s">
        <v>13</v>
      </c>
      <c r="D21">
        <f>D17/D14</f>
        <v>0.62549930022745104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8" sqref="C18"/>
    </sheetView>
  </sheetViews>
  <sheetFormatPr defaultRowHeight="15" x14ac:dyDescent="0.25"/>
  <cols>
    <col min="2" max="2" width="18.85546875" customWidth="1"/>
  </cols>
  <sheetData>
    <row r="1" spans="1:13" ht="15.75" thickTop="1" x14ac:dyDescent="0.25">
      <c r="A1" s="7"/>
      <c r="B1" s="8" t="s">
        <v>17</v>
      </c>
      <c r="C1" s="9"/>
      <c r="D1" s="10"/>
      <c r="E1" s="8" t="s">
        <v>19</v>
      </c>
      <c r="F1" s="9"/>
      <c r="G1" s="10"/>
    </row>
    <row r="2" spans="1:13" x14ac:dyDescent="0.25">
      <c r="A2" s="7" t="s">
        <v>18</v>
      </c>
      <c r="B2" s="11" t="s">
        <v>1</v>
      </c>
      <c r="C2" s="1" t="s">
        <v>2</v>
      </c>
      <c r="D2" s="12" t="s">
        <v>3</v>
      </c>
      <c r="E2" s="11" t="s">
        <v>1</v>
      </c>
      <c r="F2" s="1" t="s">
        <v>2</v>
      </c>
      <c r="G2" s="12" t="s">
        <v>3</v>
      </c>
      <c r="I2" s="1" t="s">
        <v>20</v>
      </c>
      <c r="J2" s="1" t="s">
        <v>21</v>
      </c>
      <c r="L2" s="1" t="s">
        <v>22</v>
      </c>
      <c r="M2" s="1" t="s">
        <v>23</v>
      </c>
    </row>
    <row r="3" spans="1:13" x14ac:dyDescent="0.25">
      <c r="A3" s="7">
        <v>1</v>
      </c>
      <c r="B3" s="11">
        <v>50</v>
      </c>
      <c r="C3" s="1">
        <v>49</v>
      </c>
      <c r="D3" s="12">
        <v>50</v>
      </c>
      <c r="E3" s="11">
        <v>50</v>
      </c>
      <c r="F3" s="1">
        <v>48</v>
      </c>
      <c r="G3" s="12">
        <v>51</v>
      </c>
      <c r="I3" s="1">
        <f>AVERAGE(B3:D3)</f>
        <v>49.666666666666664</v>
      </c>
      <c r="J3" s="1">
        <f>AVERAGE(E3:G3)</f>
        <v>49.666666666666664</v>
      </c>
      <c r="L3" s="1">
        <f>MAX(B3:D3)-MIN(B3:D3)</f>
        <v>1</v>
      </c>
      <c r="M3" s="1">
        <f>MAX(E3:G3)-MIN(E3:G3)</f>
        <v>3</v>
      </c>
    </row>
    <row r="4" spans="1:13" x14ac:dyDescent="0.25">
      <c r="A4" s="7">
        <v>2</v>
      </c>
      <c r="B4" s="11">
        <v>52</v>
      </c>
      <c r="C4" s="1">
        <v>52</v>
      </c>
      <c r="D4" s="12">
        <v>51</v>
      </c>
      <c r="E4" s="11">
        <v>51</v>
      </c>
      <c r="F4" s="1">
        <v>51</v>
      </c>
      <c r="G4" s="12">
        <v>51</v>
      </c>
      <c r="I4" s="1">
        <f t="shared" ref="I4:I12" si="0">AVERAGE(B4:D4)</f>
        <v>51.666666666666664</v>
      </c>
      <c r="J4" s="1">
        <f t="shared" ref="J4:J11" si="1">AVERAGE(E4:G4)</f>
        <v>51</v>
      </c>
      <c r="L4" s="1">
        <f t="shared" ref="L4:L12" si="2">MAX(B4:D4)-MIN(B4:D4)</f>
        <v>1</v>
      </c>
      <c r="M4" s="1">
        <f t="shared" ref="M4:M12" si="3">MAX(E4:G4)-MIN(E4:G4)</f>
        <v>0</v>
      </c>
    </row>
    <row r="5" spans="1:13" x14ac:dyDescent="0.25">
      <c r="A5" s="7">
        <v>3</v>
      </c>
      <c r="B5" s="11">
        <v>53</v>
      </c>
      <c r="C5" s="1">
        <v>50</v>
      </c>
      <c r="D5" s="12">
        <v>50</v>
      </c>
      <c r="E5" s="11">
        <v>54</v>
      </c>
      <c r="F5" s="1">
        <v>52</v>
      </c>
      <c r="G5" s="12">
        <v>51</v>
      </c>
      <c r="I5" s="1">
        <f t="shared" si="0"/>
        <v>51</v>
      </c>
      <c r="J5" s="1">
        <f t="shared" si="1"/>
        <v>52.333333333333336</v>
      </c>
      <c r="L5" s="1">
        <f t="shared" si="2"/>
        <v>3</v>
      </c>
      <c r="M5" s="1">
        <f t="shared" si="3"/>
        <v>3</v>
      </c>
    </row>
    <row r="6" spans="1:13" x14ac:dyDescent="0.25">
      <c r="A6" s="7">
        <v>4</v>
      </c>
      <c r="B6" s="11">
        <v>49</v>
      </c>
      <c r="C6" s="1">
        <v>51</v>
      </c>
      <c r="D6" s="12">
        <v>50</v>
      </c>
      <c r="E6" s="11">
        <v>48</v>
      </c>
      <c r="F6" s="1">
        <v>50</v>
      </c>
      <c r="G6" s="12">
        <v>51</v>
      </c>
      <c r="I6" s="1">
        <f t="shared" si="0"/>
        <v>50</v>
      </c>
      <c r="J6" s="1">
        <f t="shared" si="1"/>
        <v>49.666666666666664</v>
      </c>
      <c r="L6" s="1">
        <f t="shared" si="2"/>
        <v>2</v>
      </c>
      <c r="M6" s="1">
        <f t="shared" si="3"/>
        <v>3</v>
      </c>
    </row>
    <row r="7" spans="1:13" x14ac:dyDescent="0.25">
      <c r="A7" s="7">
        <v>5</v>
      </c>
      <c r="B7" s="11">
        <v>48</v>
      </c>
      <c r="C7" s="1">
        <v>49</v>
      </c>
      <c r="D7" s="12">
        <v>48</v>
      </c>
      <c r="E7" s="11">
        <v>48</v>
      </c>
      <c r="F7" s="1">
        <v>49</v>
      </c>
      <c r="G7" s="12">
        <v>48</v>
      </c>
      <c r="I7" s="1">
        <f t="shared" si="0"/>
        <v>48.333333333333336</v>
      </c>
      <c r="J7" s="1">
        <f t="shared" si="1"/>
        <v>48.333333333333336</v>
      </c>
      <c r="L7" s="1">
        <f t="shared" si="2"/>
        <v>1</v>
      </c>
      <c r="M7" s="1">
        <f t="shared" si="3"/>
        <v>1</v>
      </c>
    </row>
    <row r="8" spans="1:13" x14ac:dyDescent="0.25">
      <c r="A8" s="7">
        <v>6</v>
      </c>
      <c r="B8" s="11">
        <v>52</v>
      </c>
      <c r="C8" s="1">
        <v>50</v>
      </c>
      <c r="D8" s="12">
        <v>50</v>
      </c>
      <c r="E8" s="11">
        <v>52</v>
      </c>
      <c r="F8" s="1">
        <v>50</v>
      </c>
      <c r="G8" s="12">
        <v>50</v>
      </c>
      <c r="I8" s="1">
        <f t="shared" si="0"/>
        <v>50.666666666666664</v>
      </c>
      <c r="J8" s="1">
        <f t="shared" si="1"/>
        <v>50.666666666666664</v>
      </c>
      <c r="L8" s="1">
        <f t="shared" si="2"/>
        <v>2</v>
      </c>
      <c r="M8" s="1">
        <f t="shared" si="3"/>
        <v>2</v>
      </c>
    </row>
    <row r="9" spans="1:13" x14ac:dyDescent="0.25">
      <c r="A9" s="7">
        <v>7</v>
      </c>
      <c r="B9" s="11">
        <v>51</v>
      </c>
      <c r="C9" s="1">
        <v>51</v>
      </c>
      <c r="D9" s="12">
        <v>51</v>
      </c>
      <c r="E9" s="11">
        <v>51</v>
      </c>
      <c r="F9" s="1">
        <v>50</v>
      </c>
      <c r="G9" s="12">
        <v>50</v>
      </c>
      <c r="I9" s="1">
        <f t="shared" si="0"/>
        <v>51</v>
      </c>
      <c r="J9" s="1">
        <f t="shared" si="1"/>
        <v>50.333333333333336</v>
      </c>
      <c r="L9" s="1">
        <f t="shared" si="2"/>
        <v>0</v>
      </c>
      <c r="M9" s="1">
        <f t="shared" si="3"/>
        <v>1</v>
      </c>
    </row>
    <row r="10" spans="1:13" x14ac:dyDescent="0.25">
      <c r="A10" s="7">
        <v>8</v>
      </c>
      <c r="B10" s="11">
        <v>52</v>
      </c>
      <c r="C10" s="1">
        <v>50</v>
      </c>
      <c r="D10" s="12">
        <v>49</v>
      </c>
      <c r="E10" s="11">
        <v>53</v>
      </c>
      <c r="F10" s="1">
        <v>48</v>
      </c>
      <c r="G10" s="12">
        <v>50</v>
      </c>
      <c r="I10" s="1">
        <f t="shared" si="0"/>
        <v>50.333333333333336</v>
      </c>
      <c r="J10" s="1">
        <f t="shared" si="1"/>
        <v>50.333333333333336</v>
      </c>
      <c r="L10" s="1">
        <f t="shared" si="2"/>
        <v>3</v>
      </c>
      <c r="M10" s="1">
        <f t="shared" si="3"/>
        <v>5</v>
      </c>
    </row>
    <row r="11" spans="1:13" x14ac:dyDescent="0.25">
      <c r="A11" s="7">
        <v>9</v>
      </c>
      <c r="B11" s="11">
        <v>50</v>
      </c>
      <c r="C11" s="1">
        <v>51</v>
      </c>
      <c r="D11" s="12">
        <v>50</v>
      </c>
      <c r="E11" s="11">
        <v>51</v>
      </c>
      <c r="F11" s="1">
        <v>48</v>
      </c>
      <c r="G11" s="12">
        <v>49</v>
      </c>
      <c r="I11" s="1">
        <f t="shared" si="0"/>
        <v>50.333333333333336</v>
      </c>
      <c r="J11" s="1">
        <f t="shared" si="1"/>
        <v>49.333333333333336</v>
      </c>
      <c r="L11" s="1">
        <f t="shared" si="2"/>
        <v>1</v>
      </c>
      <c r="M11" s="1">
        <f t="shared" si="3"/>
        <v>3</v>
      </c>
    </row>
    <row r="12" spans="1:13" ht="15.75" thickBot="1" x14ac:dyDescent="0.3">
      <c r="A12" s="7">
        <v>10</v>
      </c>
      <c r="B12" s="11">
        <v>47</v>
      </c>
      <c r="C12" s="1">
        <v>46</v>
      </c>
      <c r="D12" s="12">
        <v>49</v>
      </c>
      <c r="E12" s="11">
        <v>46</v>
      </c>
      <c r="F12" s="1">
        <v>47</v>
      </c>
      <c r="G12" s="12">
        <v>48</v>
      </c>
      <c r="I12" s="19">
        <f t="shared" si="0"/>
        <v>47.333333333333336</v>
      </c>
      <c r="J12" s="17">
        <f>AVERAGE(E12:G12)</f>
        <v>47</v>
      </c>
      <c r="L12" s="17">
        <f t="shared" si="2"/>
        <v>3</v>
      </c>
      <c r="M12" s="17">
        <f t="shared" si="3"/>
        <v>2</v>
      </c>
    </row>
    <row r="13" spans="1:13" ht="15.75" thickTop="1" x14ac:dyDescent="0.25">
      <c r="H13" t="s">
        <v>24</v>
      </c>
      <c r="I13" s="21">
        <f>AVERAGE(I3:I12)</f>
        <v>50.033333333333324</v>
      </c>
      <c r="J13" s="21">
        <f>AVERAGE(J3:J12)</f>
        <v>49.86666666666666</v>
      </c>
      <c r="L13" s="20">
        <f>AVERAGE(L3:L12)</f>
        <v>1.7</v>
      </c>
      <c r="M13" s="20">
        <f>AVERAGE(M3:M12)</f>
        <v>2.2999999999999998</v>
      </c>
    </row>
    <row r="16" spans="1:13" x14ac:dyDescent="0.25">
      <c r="B16" t="s">
        <v>25</v>
      </c>
      <c r="C16">
        <f>(L13+M13)/2</f>
        <v>2</v>
      </c>
    </row>
    <row r="18" spans="2:6" x14ac:dyDescent="0.25">
      <c r="B18" t="s">
        <v>26</v>
      </c>
      <c r="C18">
        <f>C16/1.693</f>
        <v>1.1813349084465445</v>
      </c>
      <c r="E18" t="s">
        <v>15</v>
      </c>
      <c r="F18">
        <f>C18*6/20</f>
        <v>0.3544004725339634</v>
      </c>
    </row>
    <row r="19" spans="2:6" x14ac:dyDescent="0.25">
      <c r="B19" t="s">
        <v>27</v>
      </c>
      <c r="C19">
        <f>(I13-J13)/1.128</f>
        <v>0.14775413711583715</v>
      </c>
    </row>
    <row r="20" spans="2:6" x14ac:dyDescent="0.25">
      <c r="E20" t="s">
        <v>34</v>
      </c>
    </row>
    <row r="21" spans="2:6" x14ac:dyDescent="0.25">
      <c r="B21" t="s">
        <v>28</v>
      </c>
      <c r="C21">
        <f>SQRT(C19^2+C18^2)</f>
        <v>1.1905391429723138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20" sqref="E20"/>
    </sheetView>
  </sheetViews>
  <sheetFormatPr defaultRowHeight="15" x14ac:dyDescent="0.25"/>
  <sheetData>
    <row r="1" spans="1:12" x14ac:dyDescent="0.25">
      <c r="A1" t="s">
        <v>29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I1" s="5" t="s">
        <v>7</v>
      </c>
      <c r="J1" s="5" t="s">
        <v>8</v>
      </c>
      <c r="K1" s="5" t="s">
        <v>7</v>
      </c>
      <c r="L1" s="5" t="s">
        <v>8</v>
      </c>
    </row>
    <row r="2" spans="1:12" x14ac:dyDescent="0.25">
      <c r="A2">
        <v>1</v>
      </c>
      <c r="B2">
        <v>100</v>
      </c>
      <c r="C2">
        <v>101</v>
      </c>
      <c r="D2">
        <v>100</v>
      </c>
      <c r="E2">
        <v>100</v>
      </c>
      <c r="F2">
        <f>AVERAGE(B2:E2)</f>
        <v>100.25</v>
      </c>
      <c r="G2">
        <f>MAX(B2:E2)-MIN(B2:E2)</f>
        <v>1</v>
      </c>
      <c r="I2">
        <f>$F$10+0.729*$G$10</f>
        <v>100.554125</v>
      </c>
      <c r="J2">
        <f>$F$10-0.729*$G$10</f>
        <v>95.633375000000001</v>
      </c>
      <c r="K2">
        <f>2.282*$G$10</f>
        <v>7.7017500000000005</v>
      </c>
      <c r="L2">
        <v>0</v>
      </c>
    </row>
    <row r="3" spans="1:12" x14ac:dyDescent="0.25">
      <c r="A3">
        <v>2</v>
      </c>
      <c r="B3">
        <v>95</v>
      </c>
      <c r="C3">
        <v>93</v>
      </c>
      <c r="D3">
        <v>97</v>
      </c>
      <c r="E3">
        <v>100</v>
      </c>
      <c r="F3">
        <f t="shared" ref="F3:F9" si="0">AVERAGE(B3:E3)</f>
        <v>96.25</v>
      </c>
      <c r="G3">
        <f t="shared" ref="G3:G9" si="1">MAX(B3:E3)-MIN(B3:E3)</f>
        <v>7</v>
      </c>
      <c r="I3">
        <f t="shared" ref="I3:I11" si="2">$F$10+0.729*$G$10</f>
        <v>100.554125</v>
      </c>
      <c r="J3">
        <f t="shared" ref="J3:J9" si="3">$F$10-0.729*$G$10</f>
        <v>95.633375000000001</v>
      </c>
      <c r="K3">
        <f t="shared" ref="K3:K9" si="4">2.282*$G$10</f>
        <v>7.7017500000000005</v>
      </c>
      <c r="L3">
        <v>0</v>
      </c>
    </row>
    <row r="4" spans="1:12" x14ac:dyDescent="0.25">
      <c r="A4">
        <v>3</v>
      </c>
      <c r="B4">
        <v>101</v>
      </c>
      <c r="C4">
        <v>103</v>
      </c>
      <c r="D4">
        <v>100</v>
      </c>
      <c r="E4">
        <v>97</v>
      </c>
      <c r="F4">
        <f t="shared" si="0"/>
        <v>100.25</v>
      </c>
      <c r="G4">
        <f t="shared" si="1"/>
        <v>6</v>
      </c>
      <c r="I4">
        <f t="shared" si="2"/>
        <v>100.554125</v>
      </c>
      <c r="J4">
        <f t="shared" si="3"/>
        <v>95.633375000000001</v>
      </c>
      <c r="K4">
        <f t="shared" si="4"/>
        <v>7.7017500000000005</v>
      </c>
      <c r="L4">
        <v>0</v>
      </c>
    </row>
    <row r="5" spans="1:12" x14ac:dyDescent="0.25">
      <c r="A5">
        <v>4</v>
      </c>
      <c r="B5">
        <v>96</v>
      </c>
      <c r="C5">
        <v>95</v>
      </c>
      <c r="D5">
        <v>97</v>
      </c>
      <c r="E5">
        <v>100</v>
      </c>
      <c r="F5">
        <f t="shared" si="0"/>
        <v>97</v>
      </c>
      <c r="G5">
        <f t="shared" si="1"/>
        <v>5</v>
      </c>
      <c r="I5">
        <f t="shared" si="2"/>
        <v>100.554125</v>
      </c>
      <c r="J5">
        <f t="shared" si="3"/>
        <v>95.633375000000001</v>
      </c>
      <c r="K5">
        <f t="shared" si="4"/>
        <v>7.7017500000000005</v>
      </c>
      <c r="L5">
        <v>0</v>
      </c>
    </row>
    <row r="6" spans="1:12" x14ac:dyDescent="0.25">
      <c r="A6">
        <v>5</v>
      </c>
      <c r="B6">
        <v>98</v>
      </c>
      <c r="C6">
        <v>98</v>
      </c>
      <c r="D6">
        <v>96</v>
      </c>
      <c r="E6">
        <v>98</v>
      </c>
      <c r="F6">
        <f t="shared" si="0"/>
        <v>97.5</v>
      </c>
      <c r="G6">
        <f t="shared" si="1"/>
        <v>2</v>
      </c>
      <c r="I6">
        <f t="shared" si="2"/>
        <v>100.554125</v>
      </c>
      <c r="J6">
        <f t="shared" si="3"/>
        <v>95.633375000000001</v>
      </c>
      <c r="K6">
        <f t="shared" si="4"/>
        <v>7.7017500000000005</v>
      </c>
      <c r="L6">
        <v>0</v>
      </c>
    </row>
    <row r="7" spans="1:12" x14ac:dyDescent="0.25">
      <c r="A7">
        <v>6</v>
      </c>
      <c r="B7">
        <v>99</v>
      </c>
      <c r="C7">
        <v>98</v>
      </c>
      <c r="D7">
        <v>98</v>
      </c>
      <c r="E7">
        <v>99</v>
      </c>
      <c r="F7">
        <f t="shared" si="0"/>
        <v>98.5</v>
      </c>
      <c r="G7">
        <f t="shared" si="1"/>
        <v>1</v>
      </c>
      <c r="I7">
        <f t="shared" si="2"/>
        <v>100.554125</v>
      </c>
      <c r="J7">
        <f t="shared" si="3"/>
        <v>95.633375000000001</v>
      </c>
      <c r="K7">
        <f t="shared" si="4"/>
        <v>7.7017500000000005</v>
      </c>
      <c r="L7">
        <v>0</v>
      </c>
    </row>
    <row r="8" spans="1:12" x14ac:dyDescent="0.25">
      <c r="A8">
        <v>7</v>
      </c>
      <c r="B8">
        <v>95</v>
      </c>
      <c r="C8">
        <v>97</v>
      </c>
      <c r="D8">
        <v>98</v>
      </c>
      <c r="E8">
        <v>95</v>
      </c>
      <c r="F8">
        <f t="shared" si="0"/>
        <v>96.25</v>
      </c>
      <c r="G8">
        <f t="shared" si="1"/>
        <v>3</v>
      </c>
      <c r="I8">
        <f t="shared" si="2"/>
        <v>100.554125</v>
      </c>
      <c r="J8">
        <f t="shared" si="3"/>
        <v>95.633375000000001</v>
      </c>
      <c r="K8">
        <f t="shared" si="4"/>
        <v>7.7017500000000005</v>
      </c>
      <c r="L8">
        <v>0</v>
      </c>
    </row>
    <row r="9" spans="1:12" x14ac:dyDescent="0.25">
      <c r="A9">
        <v>8</v>
      </c>
      <c r="B9">
        <v>100</v>
      </c>
      <c r="C9">
        <v>99</v>
      </c>
      <c r="D9">
        <v>98</v>
      </c>
      <c r="E9">
        <v>98</v>
      </c>
      <c r="F9">
        <f t="shared" si="0"/>
        <v>98.75</v>
      </c>
      <c r="G9">
        <f t="shared" si="1"/>
        <v>2</v>
      </c>
      <c r="I9">
        <f t="shared" si="2"/>
        <v>100.554125</v>
      </c>
      <c r="J9">
        <f t="shared" si="3"/>
        <v>95.633375000000001</v>
      </c>
      <c r="K9">
        <f t="shared" si="4"/>
        <v>7.7017500000000005</v>
      </c>
      <c r="L9">
        <v>0</v>
      </c>
    </row>
    <row r="10" spans="1:12" x14ac:dyDescent="0.25">
      <c r="E10" t="s">
        <v>31</v>
      </c>
      <c r="F10">
        <f>AVERAGE(F2:F9)</f>
        <v>98.09375</v>
      </c>
      <c r="G10">
        <f>AVERAGE(G2:G9)</f>
        <v>3.375</v>
      </c>
    </row>
    <row r="13" spans="1:12" x14ac:dyDescent="0.25">
      <c r="C13" t="s">
        <v>10</v>
      </c>
      <c r="D13">
        <f>G10/2.059</f>
        <v>1.6391452161243321</v>
      </c>
      <c r="E13">
        <f>D13*D13</f>
        <v>2.6867970395432832</v>
      </c>
      <c r="F13" t="s">
        <v>33</v>
      </c>
      <c r="G13">
        <f>D13/D15</f>
        <v>0.7534517888567277</v>
      </c>
    </row>
    <row r="15" spans="1:12" x14ac:dyDescent="0.25">
      <c r="C15" t="s">
        <v>32</v>
      </c>
      <c r="D15">
        <f>_xlfn.STDEV.S(B2:E9)</f>
        <v>2.1755143996824766</v>
      </c>
      <c r="E15">
        <f t="shared" ref="E14:E17" si="5">D15*D15</f>
        <v>4.7328629032258069</v>
      </c>
    </row>
    <row r="16" spans="1:12" x14ac:dyDescent="0.25">
      <c r="F16" t="s">
        <v>15</v>
      </c>
      <c r="G16">
        <f>6*D13/30</f>
        <v>0.32782904322486645</v>
      </c>
    </row>
    <row r="17" spans="3:6" x14ac:dyDescent="0.25">
      <c r="C17" t="s">
        <v>12</v>
      </c>
      <c r="D17">
        <f>SQRT(D15^2-D13^2)</f>
        <v>1.4304075865579446</v>
      </c>
      <c r="E17">
        <f t="shared" si="5"/>
        <v>2.0460658636825237</v>
      </c>
    </row>
    <row r="18" spans="3:6" x14ac:dyDescent="0.25">
      <c r="F18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B1" workbookViewId="0">
      <selection activeCell="G15" sqref="G15"/>
    </sheetView>
  </sheetViews>
  <sheetFormatPr defaultRowHeight="15" x14ac:dyDescent="0.25"/>
  <cols>
    <col min="3" max="3" width="18.42578125" customWidth="1"/>
  </cols>
  <sheetData>
    <row r="1" spans="1:18" ht="15.75" thickTop="1" x14ac:dyDescent="0.25">
      <c r="A1" s="7"/>
      <c r="B1" s="8" t="s">
        <v>17</v>
      </c>
      <c r="C1" s="9"/>
      <c r="D1" s="10"/>
      <c r="E1" s="8" t="s">
        <v>19</v>
      </c>
      <c r="F1" s="9"/>
      <c r="G1" s="10"/>
      <c r="H1" s="8" t="s">
        <v>35</v>
      </c>
      <c r="I1" s="9"/>
      <c r="J1" s="10"/>
    </row>
    <row r="2" spans="1:18" x14ac:dyDescent="0.25">
      <c r="A2" s="7" t="s">
        <v>18</v>
      </c>
      <c r="B2" s="11" t="s">
        <v>1</v>
      </c>
      <c r="C2" s="1" t="s">
        <v>2</v>
      </c>
      <c r="D2" s="12" t="s">
        <v>3</v>
      </c>
      <c r="E2" s="11" t="s">
        <v>1</v>
      </c>
      <c r="F2" s="1" t="s">
        <v>2</v>
      </c>
      <c r="G2" s="12" t="s">
        <v>3</v>
      </c>
      <c r="H2" s="11" t="s">
        <v>1</v>
      </c>
      <c r="I2" s="1" t="s">
        <v>2</v>
      </c>
      <c r="J2" s="12" t="s">
        <v>3</v>
      </c>
      <c r="L2" t="s">
        <v>36</v>
      </c>
      <c r="M2" t="s">
        <v>37</v>
      </c>
      <c r="N2" t="s">
        <v>38</v>
      </c>
      <c r="P2" t="s">
        <v>22</v>
      </c>
      <c r="Q2" t="s">
        <v>23</v>
      </c>
      <c r="R2" t="s">
        <v>39</v>
      </c>
    </row>
    <row r="3" spans="1:18" x14ac:dyDescent="0.25">
      <c r="A3" s="7">
        <v>1</v>
      </c>
      <c r="B3" s="11">
        <v>50</v>
      </c>
      <c r="C3" s="1">
        <v>49</v>
      </c>
      <c r="D3" s="12">
        <v>50</v>
      </c>
      <c r="E3" s="11">
        <v>50</v>
      </c>
      <c r="F3" s="1">
        <v>48</v>
      </c>
      <c r="G3" s="12">
        <v>51</v>
      </c>
      <c r="H3" s="11">
        <v>52</v>
      </c>
      <c r="I3" s="1">
        <v>50</v>
      </c>
      <c r="J3" s="12">
        <v>49</v>
      </c>
      <c r="L3">
        <f>AVERAGE(B3:D3)</f>
        <v>49.666666666666664</v>
      </c>
      <c r="M3">
        <f>AVERAGE(E3:G3)</f>
        <v>49.666666666666664</v>
      </c>
      <c r="N3">
        <f>AVERAGE(H3:J3)</f>
        <v>50.333333333333336</v>
      </c>
      <c r="P3" s="16">
        <f>MAX(B3:D3)-MIN(B3:D3)</f>
        <v>1</v>
      </c>
      <c r="Q3" s="16">
        <f>MAX(E3:G3)-MIN(E3:G3)</f>
        <v>3</v>
      </c>
      <c r="R3" s="16">
        <f>MAX(H3:J3)-MIN(H3:J3)</f>
        <v>3</v>
      </c>
    </row>
    <row r="4" spans="1:18" x14ac:dyDescent="0.25">
      <c r="A4" s="7">
        <v>2</v>
      </c>
      <c r="B4" s="11">
        <v>52</v>
      </c>
      <c r="C4" s="1">
        <v>52</v>
      </c>
      <c r="D4" s="12">
        <v>51</v>
      </c>
      <c r="E4" s="11">
        <v>51</v>
      </c>
      <c r="F4" s="1">
        <v>51</v>
      </c>
      <c r="G4" s="12">
        <v>51</v>
      </c>
      <c r="H4" s="11">
        <v>50</v>
      </c>
      <c r="I4" s="1">
        <v>51</v>
      </c>
      <c r="J4" s="12">
        <v>50</v>
      </c>
      <c r="L4">
        <f>AVERAGE(B4:D4)</f>
        <v>51.666666666666664</v>
      </c>
      <c r="M4">
        <f>AVERAGE(E4:G4)</f>
        <v>51</v>
      </c>
      <c r="N4">
        <f>AVERAGE(H4:J4)</f>
        <v>50.333333333333336</v>
      </c>
      <c r="P4" s="16">
        <f>MAX(B4:D4)-MIN(B4:D4)</f>
        <v>1</v>
      </c>
      <c r="Q4" s="16">
        <f t="shared" ref="Q4:Q8" si="0">MAX(E4:G4)-MIN(E4:G4)</f>
        <v>0</v>
      </c>
      <c r="R4" s="16">
        <f t="shared" ref="R4:R8" si="1">MAX(H4:J4)-MIN(H4:J4)</f>
        <v>1</v>
      </c>
    </row>
    <row r="5" spans="1:18" x14ac:dyDescent="0.25">
      <c r="A5" s="7">
        <v>3</v>
      </c>
      <c r="B5" s="11">
        <v>53</v>
      </c>
      <c r="C5" s="1">
        <v>50</v>
      </c>
      <c r="D5" s="12">
        <v>50</v>
      </c>
      <c r="E5" s="11">
        <v>54</v>
      </c>
      <c r="F5" s="1">
        <v>52</v>
      </c>
      <c r="G5" s="12">
        <v>51</v>
      </c>
      <c r="H5" s="11">
        <v>47</v>
      </c>
      <c r="I5" s="1">
        <v>46</v>
      </c>
      <c r="J5" s="12">
        <v>49</v>
      </c>
      <c r="L5">
        <f>AVERAGE(B5:D5)</f>
        <v>51</v>
      </c>
      <c r="M5">
        <f>AVERAGE(E5:G5)</f>
        <v>52.333333333333336</v>
      </c>
      <c r="N5">
        <f>AVERAGE(H5:J5)</f>
        <v>47.333333333333336</v>
      </c>
      <c r="P5" s="16">
        <f>MAX(B5:D5)-MIN(B5:D5)</f>
        <v>3</v>
      </c>
      <c r="Q5" s="16">
        <f t="shared" si="0"/>
        <v>3</v>
      </c>
      <c r="R5" s="16">
        <f t="shared" si="1"/>
        <v>3</v>
      </c>
    </row>
    <row r="6" spans="1:18" x14ac:dyDescent="0.25">
      <c r="A6" s="7">
        <v>4</v>
      </c>
      <c r="B6" s="11">
        <v>49</v>
      </c>
      <c r="C6" s="1">
        <v>51</v>
      </c>
      <c r="D6" s="12">
        <v>50</v>
      </c>
      <c r="E6" s="11">
        <v>48</v>
      </c>
      <c r="F6" s="1">
        <v>50</v>
      </c>
      <c r="G6" s="12">
        <v>51</v>
      </c>
      <c r="H6" s="11">
        <v>53</v>
      </c>
      <c r="I6" s="1">
        <v>48</v>
      </c>
      <c r="J6" s="12">
        <v>50</v>
      </c>
      <c r="L6">
        <f>AVERAGE(B6:D6)</f>
        <v>50</v>
      </c>
      <c r="M6">
        <f>AVERAGE(E6:G6)</f>
        <v>49.666666666666664</v>
      </c>
      <c r="N6">
        <f>AVERAGE(H6:J6)</f>
        <v>50.333333333333336</v>
      </c>
      <c r="P6" s="16">
        <f>MAX(B6:D6)-MIN(B6:D6)</f>
        <v>2</v>
      </c>
      <c r="Q6" s="16">
        <f t="shared" si="0"/>
        <v>3</v>
      </c>
      <c r="R6" s="16">
        <f t="shared" si="1"/>
        <v>5</v>
      </c>
    </row>
    <row r="7" spans="1:18" x14ac:dyDescent="0.25">
      <c r="A7" s="7">
        <v>5</v>
      </c>
      <c r="B7" s="11">
        <v>48</v>
      </c>
      <c r="C7" s="1">
        <v>49</v>
      </c>
      <c r="D7" s="12">
        <v>48</v>
      </c>
      <c r="E7" s="11">
        <v>48</v>
      </c>
      <c r="F7" s="1">
        <v>49</v>
      </c>
      <c r="G7" s="12">
        <v>48</v>
      </c>
      <c r="H7" s="11">
        <v>51</v>
      </c>
      <c r="I7" s="1">
        <v>48</v>
      </c>
      <c r="J7" s="12">
        <v>49</v>
      </c>
      <c r="L7" s="16">
        <f>AVERAGE(B7:D7)</f>
        <v>48.333333333333336</v>
      </c>
      <c r="M7" s="16">
        <f>AVERAGE(E7:G7)</f>
        <v>48.333333333333336</v>
      </c>
      <c r="N7" s="16">
        <f>AVERAGE(H7:J7)</f>
        <v>49.333333333333336</v>
      </c>
      <c r="P7" s="16">
        <f>MAX(B7:D7)-MIN(B7:D7)</f>
        <v>1</v>
      </c>
      <c r="Q7" s="16">
        <f t="shared" si="0"/>
        <v>1</v>
      </c>
      <c r="R7" s="16">
        <f t="shared" si="1"/>
        <v>3</v>
      </c>
    </row>
    <row r="8" spans="1:18" ht="15.75" thickBot="1" x14ac:dyDescent="0.3">
      <c r="A8" s="7">
        <v>6</v>
      </c>
      <c r="B8" s="13">
        <v>52</v>
      </c>
      <c r="C8" s="14">
        <v>50</v>
      </c>
      <c r="D8" s="15">
        <v>50</v>
      </c>
      <c r="E8" s="13">
        <v>52</v>
      </c>
      <c r="F8" s="14">
        <v>50</v>
      </c>
      <c r="G8" s="15">
        <v>50</v>
      </c>
      <c r="H8" s="13">
        <v>46</v>
      </c>
      <c r="I8" s="14">
        <v>47</v>
      </c>
      <c r="J8" s="15">
        <v>48</v>
      </c>
      <c r="L8" s="22">
        <f>AVERAGE(B8:D8)</f>
        <v>50.666666666666664</v>
      </c>
      <c r="M8" s="22">
        <f>AVERAGE(E8:G8)</f>
        <v>50.666666666666664</v>
      </c>
      <c r="N8" s="22">
        <f>AVERAGE(H8:J8)</f>
        <v>47</v>
      </c>
      <c r="P8" s="22">
        <f>MAX(B8:D8)-MIN(B8:D8)</f>
        <v>2</v>
      </c>
      <c r="Q8" s="22">
        <f t="shared" si="0"/>
        <v>2</v>
      </c>
      <c r="R8" s="22">
        <f t="shared" si="1"/>
        <v>2</v>
      </c>
    </row>
    <row r="9" spans="1:18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L9" s="5">
        <f>AVERAGE(L3:L8)</f>
        <v>50.222222222222221</v>
      </c>
      <c r="M9" s="5">
        <f t="shared" ref="M9:R9" si="2">AVERAGE(M3:M8)</f>
        <v>50.277777777777779</v>
      </c>
      <c r="N9" s="5">
        <f t="shared" si="2"/>
        <v>49.111111111111114</v>
      </c>
      <c r="O9" s="5"/>
      <c r="P9" s="5">
        <f t="shared" si="2"/>
        <v>1.6666666666666667</v>
      </c>
      <c r="Q9" s="5">
        <f t="shared" si="2"/>
        <v>2</v>
      </c>
      <c r="R9" s="5">
        <f t="shared" si="2"/>
        <v>2.8333333333333335</v>
      </c>
    </row>
    <row r="10" spans="1:1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8" x14ac:dyDescent="0.25">
      <c r="A12" s="16"/>
      <c r="B12" s="16"/>
      <c r="C12" s="16" t="s">
        <v>40</v>
      </c>
      <c r="D12" s="16">
        <f>SUM(P9:R9)/3</f>
        <v>2.1666666666666665</v>
      </c>
      <c r="E12" s="16"/>
      <c r="F12" s="16"/>
      <c r="G12" s="16"/>
      <c r="H12" s="16"/>
      <c r="I12" s="16"/>
      <c r="J12" s="16"/>
    </row>
    <row r="15" spans="1:18" x14ac:dyDescent="0.25">
      <c r="C15" t="s">
        <v>26</v>
      </c>
      <c r="D15">
        <f>D12/1.693</f>
        <v>1.2797794841504231</v>
      </c>
      <c r="F15" t="s">
        <v>15</v>
      </c>
      <c r="G15">
        <f>D15*6/20</f>
        <v>0.38393384524512691</v>
      </c>
    </row>
    <row r="16" spans="1:18" x14ac:dyDescent="0.25">
      <c r="C16" t="s">
        <v>27</v>
      </c>
      <c r="D16">
        <f>(MAX(L9:N9)-MIN(L9:N9))/1.693</f>
        <v>0.68911202992714959</v>
      </c>
    </row>
    <row r="17" spans="3:6" x14ac:dyDescent="0.25">
      <c r="F17" t="s">
        <v>34</v>
      </c>
    </row>
    <row r="18" spans="3:6" x14ac:dyDescent="0.25">
      <c r="C18" t="s">
        <v>28</v>
      </c>
      <c r="D18">
        <f>SQRT(D16^2+D15^2)</f>
        <v>1.4535167415075203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Hood</dc:creator>
  <cp:lastModifiedBy>Justin Hood</cp:lastModifiedBy>
  <dcterms:created xsi:type="dcterms:W3CDTF">2019-03-04T21:24:24Z</dcterms:created>
  <dcterms:modified xsi:type="dcterms:W3CDTF">2019-03-05T01:41:03Z</dcterms:modified>
</cp:coreProperties>
</file>