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Justin Moon\Dropbox\청심국제고 2학년 기록\개인생활\대회\Wharton Investment Competition\invo\data\raw\"/>
    </mc:Choice>
  </mc:AlternateContent>
  <xr:revisionPtr revIDLastSave="0" documentId="13_ncr:1_{E149AFDF-4818-4318-AAA9-54FC37FD0C98}" xr6:coauthVersionLast="47" xr6:coauthVersionMax="47" xr10:uidLastSave="{00000000-0000-0000-0000-000000000000}"/>
  <bookViews>
    <workbookView xWindow="14295" yWindow="0" windowWidth="14610" windowHeight="15585" activeTab="9" xr2:uid="{00000000-000D-0000-FFFF-FFFF00000000}"/>
  </bookViews>
  <sheets>
    <sheet name="Complete List-By Exchange" sheetId="1" r:id="rId1"/>
    <sheet name="IT" sheetId="2" state="hidden" r:id="rId2"/>
    <sheet name="Communications" sheetId="3" state="hidden" r:id="rId3"/>
    <sheet name="Consumer Discretionary" sheetId="4" r:id="rId4"/>
    <sheet name="Industrials" sheetId="5" r:id="rId5"/>
    <sheet name="Healthcare" sheetId="6" r:id="rId6"/>
    <sheet name="Energy" sheetId="7" r:id="rId7"/>
    <sheet name="Utilities" sheetId="8" r:id="rId8"/>
    <sheet name="Financials" sheetId="9" r:id="rId9"/>
    <sheet name="Companies" sheetId="10" r:id="rId10"/>
  </sheets>
  <calcPr calcId="191029"/>
</workbook>
</file>

<file path=xl/calcChain.xml><?xml version="1.0" encoding="utf-8"?>
<calcChain xmlns="http://schemas.openxmlformats.org/spreadsheetml/2006/main">
  <c r="D74" i="9" l="1"/>
  <c r="D73" i="9"/>
  <c r="D72" i="9"/>
  <c r="D71" i="9"/>
  <c r="D70" i="9"/>
  <c r="D69" i="9"/>
  <c r="D68" i="9"/>
  <c r="D67" i="9"/>
  <c r="D66" i="9"/>
  <c r="D65" i="9"/>
  <c r="D64" i="9"/>
  <c r="D63" i="9"/>
  <c r="D62" i="9"/>
  <c r="D61" i="9"/>
  <c r="D60" i="9"/>
  <c r="D59" i="9"/>
  <c r="D58" i="9"/>
  <c r="D57" i="9"/>
  <c r="D56" i="9"/>
  <c r="D55" i="9"/>
  <c r="D54" i="9"/>
  <c r="D53" i="9"/>
  <c r="D52" i="9"/>
  <c r="D51" i="9"/>
  <c r="D50" i="9"/>
  <c r="D49" i="9"/>
  <c r="D48" i="9"/>
  <c r="D47" i="9"/>
  <c r="D46" i="9"/>
  <c r="D45" i="9"/>
  <c r="D44" i="9"/>
  <c r="D43" i="9"/>
  <c r="D42" i="9"/>
  <c r="D41" i="9"/>
  <c r="D40" i="9"/>
  <c r="D39" i="9"/>
  <c r="D38" i="9"/>
  <c r="D37" i="9"/>
  <c r="D36" i="9"/>
  <c r="D35" i="9"/>
  <c r="D34" i="9"/>
  <c r="D33" i="9"/>
  <c r="D32" i="9"/>
  <c r="D31" i="9"/>
  <c r="D30" i="9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7" i="9"/>
  <c r="D6" i="9"/>
  <c r="D5" i="9"/>
  <c r="D4" i="9"/>
  <c r="D3" i="9"/>
  <c r="D2" i="9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5" i="8"/>
  <c r="D4" i="8"/>
  <c r="D3" i="8"/>
  <c r="D2" i="8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2" i="7"/>
  <c r="D39" i="6"/>
  <c r="D38" i="6"/>
  <c r="D37" i="6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</calcChain>
</file>

<file path=xl/sharedStrings.xml><?xml version="1.0" encoding="utf-8"?>
<sst xmlns="http://schemas.openxmlformats.org/spreadsheetml/2006/main" count="5698" uniqueCount="1155">
  <si>
    <t>Company Name</t>
  </si>
  <si>
    <t>Ticker</t>
  </si>
  <si>
    <t>Exchange</t>
  </si>
  <si>
    <t>GICS Sector</t>
  </si>
  <si>
    <t>GICS Industry Group</t>
  </si>
  <si>
    <t>GICS Industry</t>
  </si>
  <si>
    <t>GICS Sub-Industry</t>
  </si>
  <si>
    <t>Bharti Airtel Ltd</t>
  </si>
  <si>
    <t>532454</t>
  </si>
  <si>
    <t>BSE LTD</t>
  </si>
  <si>
    <t>Communication Services</t>
  </si>
  <si>
    <t>Telecommunication Services</t>
  </si>
  <si>
    <t>Wireless Telecommunication Services</t>
  </si>
  <si>
    <t>Just Dial Ltd</t>
  </si>
  <si>
    <t>535648</t>
  </si>
  <si>
    <t>Media &amp; Entertainment</t>
  </si>
  <si>
    <t>Interactive Media &amp; Services</t>
  </si>
  <si>
    <t>China Mobile Ltd</t>
  </si>
  <si>
    <t>00941</t>
  </si>
  <si>
    <t>Hong Kong Exchanges And Clearing Ltd</t>
  </si>
  <si>
    <t>Tencent Holdings Ltd</t>
  </si>
  <si>
    <t>00700</t>
  </si>
  <si>
    <t>BT Group PLC</t>
  </si>
  <si>
    <t>BT.A</t>
  </si>
  <si>
    <t>London Stock Exchange</t>
  </si>
  <si>
    <t>Diversified Telecommunication Services</t>
  </si>
  <si>
    <t>Integrated Telecommunication Services</t>
  </si>
  <si>
    <t>Pearson PLC</t>
  </si>
  <si>
    <t>PSON</t>
  </si>
  <si>
    <t>Media</t>
  </si>
  <si>
    <t>Publishing</t>
  </si>
  <si>
    <t>Rightmove Plc</t>
  </si>
  <si>
    <t>RMV</t>
  </si>
  <si>
    <t>Vodafone Group PLC</t>
  </si>
  <si>
    <t>VOD</t>
  </si>
  <si>
    <t>Activision Blizzard Inc</t>
  </si>
  <si>
    <t>ATVI</t>
  </si>
  <si>
    <t>Nasdaq</t>
  </si>
  <si>
    <t>Entertainment</t>
  </si>
  <si>
    <t>Interactive Home Entertainment</t>
  </si>
  <si>
    <t>Alphabet Inc</t>
  </si>
  <si>
    <t>GOOG</t>
  </si>
  <si>
    <t>Baidu Inc</t>
  </si>
  <si>
    <t>BIDU</t>
  </si>
  <si>
    <t>Comcast Corp</t>
  </si>
  <si>
    <t>CMCSA</t>
  </si>
  <si>
    <t>Cable &amp; Satellite</t>
  </si>
  <si>
    <t>Daily Journal Corp</t>
  </si>
  <si>
    <t>DJCO</t>
  </si>
  <si>
    <t>Gogo Inc</t>
  </si>
  <si>
    <t>GOGO</t>
  </si>
  <si>
    <t>Match Group Inc</t>
  </si>
  <si>
    <t>MTCH</t>
  </si>
  <si>
    <t xml:space="preserve">META  </t>
  </si>
  <si>
    <t>META</t>
  </si>
  <si>
    <t>NetEase Inc</t>
  </si>
  <si>
    <t>NTES</t>
  </si>
  <si>
    <t>NETFLIX Inc</t>
  </si>
  <si>
    <t>NFLX</t>
  </si>
  <si>
    <t>Movies &amp; Entertainment</t>
  </si>
  <si>
    <t>Sirius XM Holdings Inc</t>
  </si>
  <si>
    <t>SIRI</t>
  </si>
  <si>
    <t>Sohu.com Ltd</t>
  </si>
  <si>
    <t>SOHU</t>
  </si>
  <si>
    <t>The9 Ltd</t>
  </si>
  <si>
    <t>NCTY</t>
  </si>
  <si>
    <t>VEON Ltd</t>
  </si>
  <si>
    <t>VEON</t>
  </si>
  <si>
    <t>AMC Entertainment Holdings</t>
  </si>
  <si>
    <t>AMC</t>
  </si>
  <si>
    <t>New York Stock Exchange, Inc.</t>
  </si>
  <si>
    <t>AT&amp;T Inc</t>
  </si>
  <si>
    <t>T</t>
  </si>
  <si>
    <t>Endeavor Group Holdings</t>
  </si>
  <si>
    <t>EDR</t>
  </si>
  <si>
    <t>Imax Corp</t>
  </si>
  <si>
    <t>IMAX</t>
  </si>
  <si>
    <t>Rogers Communications-CL B</t>
  </si>
  <si>
    <t>RCI</t>
  </si>
  <si>
    <t>Spotify Technology SA</t>
  </si>
  <si>
    <t>SPOT</t>
  </si>
  <si>
    <t>TELUS Corp</t>
  </si>
  <si>
    <t>TU</t>
  </si>
  <si>
    <t>The Walt Disney Co</t>
  </si>
  <si>
    <t>DIS</t>
  </si>
  <si>
    <t>Verizon Communications Inc</t>
  </si>
  <si>
    <t>VZ</t>
  </si>
  <si>
    <t>BCE Inc</t>
  </si>
  <si>
    <t>BCE</t>
  </si>
  <si>
    <t>Toronto Stock Exchange</t>
  </si>
  <si>
    <t>Lojas Renner SA</t>
  </si>
  <si>
    <t>LREN3</t>
  </si>
  <si>
    <t>B3 S.A.</t>
  </si>
  <si>
    <t>Consumer Discretionary</t>
  </si>
  <si>
    <t>Retailing</t>
  </si>
  <si>
    <t>Multiline Retail</t>
  </si>
  <si>
    <t>Department Stores</t>
  </si>
  <si>
    <t>Magazine Luiza SA</t>
  </si>
  <si>
    <t>MGLU3</t>
  </si>
  <si>
    <t>General Merchandise Stores</t>
  </si>
  <si>
    <t>Delta Corp Ltd.</t>
  </si>
  <si>
    <t>Hotels, Restaurants &amp; Leisure</t>
  </si>
  <si>
    <t>Casinos &amp; Gaming</t>
  </si>
  <si>
    <t>Bajaj Auto Ltd</t>
  </si>
  <si>
    <t>532977</t>
  </si>
  <si>
    <t>Automobiles and Components</t>
  </si>
  <si>
    <t>Automobiles</t>
  </si>
  <si>
    <t>Motorcycle Manufacturers</t>
  </si>
  <si>
    <t>Bata India Ltd</t>
  </si>
  <si>
    <t>500043</t>
  </si>
  <si>
    <t>Consumer Durables and Apparel</t>
  </si>
  <si>
    <t>Textiles, Apparel and Luxury Goods</t>
  </si>
  <si>
    <t>Footwear</t>
  </si>
  <si>
    <t>Bosch Ltd</t>
  </si>
  <si>
    <t>500530</t>
  </si>
  <si>
    <t>Auto Components</t>
  </si>
  <si>
    <t>Auto Parts and Equipment</t>
  </si>
  <si>
    <t>Hero MotoCorp Ltd</t>
  </si>
  <si>
    <t>500182</t>
  </si>
  <si>
    <t>Jubilant Foodworks Ltd</t>
  </si>
  <si>
    <t>533155</t>
  </si>
  <si>
    <t>Consumer Services</t>
  </si>
  <si>
    <t>Hotels, Restaurants and Leisure</t>
  </si>
  <si>
    <t>Restaurants</t>
  </si>
  <si>
    <t>Mahindra &amp; Mahindra Ltd</t>
  </si>
  <si>
    <t>500520</t>
  </si>
  <si>
    <t>Automobile Manufacturers</t>
  </si>
  <si>
    <t>Maruti Suzuki India Ltd</t>
  </si>
  <si>
    <t>532500</t>
  </si>
  <si>
    <t>Tata Motors Ltd</t>
  </si>
  <si>
    <t>500570</t>
  </si>
  <si>
    <t>Titan Co Ltd</t>
  </si>
  <si>
    <t>500114</t>
  </si>
  <si>
    <t>Apparel, Accessories and Luxury Goods</t>
  </si>
  <si>
    <t>Volkswagen</t>
  </si>
  <si>
    <t>VOW</t>
  </si>
  <si>
    <t>Frankfurt Stock Exchange</t>
  </si>
  <si>
    <t>Automobiles &amp; Components</t>
  </si>
  <si>
    <t>Meituan</t>
  </si>
  <si>
    <t>03690</t>
  </si>
  <si>
    <t>Internet &amp; Direct Marketing Retail</t>
  </si>
  <si>
    <t>Carnival PLC</t>
  </si>
  <si>
    <t>CCL</t>
  </si>
  <si>
    <t>Hotels, Resorts and Cruise Lines</t>
  </si>
  <si>
    <t>Compass Group PLC</t>
  </si>
  <si>
    <t>CPG</t>
  </si>
  <si>
    <t>Dominos Pizza Inc</t>
  </si>
  <si>
    <t>DOM</t>
  </si>
  <si>
    <t>Hostelworld Group PLC</t>
  </si>
  <si>
    <t>HSW</t>
  </si>
  <si>
    <t>InterContinental Hotels Group PLC</t>
  </si>
  <si>
    <t>IHG</t>
  </si>
  <si>
    <t>Lookers PLC</t>
  </si>
  <si>
    <t>LOOK</t>
  </si>
  <si>
    <t>Specialty Retail</t>
  </si>
  <si>
    <t>Automotive Retail</t>
  </si>
  <si>
    <t>Next PLC</t>
  </si>
  <si>
    <t>NXT</t>
  </si>
  <si>
    <t>On The Beach Group PLC</t>
  </si>
  <si>
    <t>OTB</t>
  </si>
  <si>
    <t>Whitbread PLC</t>
  </si>
  <si>
    <t>WTB</t>
  </si>
  <si>
    <t>Amazon.com Inc</t>
  </si>
  <si>
    <t>AMZN</t>
  </si>
  <si>
    <t>Caesars Entertainment Inc</t>
  </si>
  <si>
    <t>CZR</t>
  </si>
  <si>
    <t>Cheesecake Factory Inc</t>
  </si>
  <si>
    <t>CAKE</t>
  </si>
  <si>
    <t>China Automotive Systems Inc</t>
  </si>
  <si>
    <t>CAAS</t>
  </si>
  <si>
    <t>Dollar Tree Inc</t>
  </si>
  <si>
    <t>DLTR</t>
  </si>
  <si>
    <t>ETSY Inc</t>
  </si>
  <si>
    <t>ETSY</t>
  </si>
  <si>
    <t>Internet &amp; Catalog Retail</t>
  </si>
  <si>
    <t>Internet Retail</t>
  </si>
  <si>
    <t>Groupon Inc</t>
  </si>
  <si>
    <t>GRPN</t>
  </si>
  <si>
    <t>Hasbro Inc</t>
  </si>
  <si>
    <t>HAS</t>
  </si>
  <si>
    <t>Leisure Products</t>
  </si>
  <si>
    <t>Hibbett Inc</t>
  </si>
  <si>
    <t>HIBB</t>
  </si>
  <si>
    <t>Specialty Stores</t>
  </si>
  <si>
    <t>Lands' End Inc</t>
  </si>
  <si>
    <t>LE</t>
  </si>
  <si>
    <t>Lululemon Athletica Inc</t>
  </si>
  <si>
    <t>LULU</t>
  </si>
  <si>
    <t>Marriott International Inc</t>
  </si>
  <si>
    <t>MAR</t>
  </si>
  <si>
    <t>Mattel Inc</t>
  </si>
  <si>
    <t>MAT</t>
  </si>
  <si>
    <t>O'Reilly Automotive Inc</t>
  </si>
  <si>
    <t>ORLY</t>
  </si>
  <si>
    <t>Papa John's International Inc</t>
  </si>
  <si>
    <t>PZZA</t>
  </si>
  <si>
    <t>Peloton Interactive Inc</t>
  </si>
  <si>
    <t>PTON</t>
  </si>
  <si>
    <t>Consumer Durables &amp; Apparel</t>
  </si>
  <si>
    <t>Leisure Equipment &amp; Products</t>
  </si>
  <si>
    <t>Smith &amp; Wesson Brands Inc</t>
  </si>
  <si>
    <t>SWBI</t>
  </si>
  <si>
    <t>Starbucks Corp</t>
  </si>
  <si>
    <t>SBUX</t>
  </si>
  <si>
    <t>Stitch Fix Inc</t>
  </si>
  <si>
    <t>SFIX</t>
  </si>
  <si>
    <t>Tesla Inc</t>
  </si>
  <si>
    <t>TSLA</t>
  </si>
  <si>
    <t>Texas Roadhouse Inc</t>
  </si>
  <si>
    <t>TXRH</t>
  </si>
  <si>
    <t>The Wendy's Co</t>
  </si>
  <si>
    <t>WEN</t>
  </si>
  <si>
    <t>Ulta Beauty Inc</t>
  </si>
  <si>
    <t>ULTA</t>
  </si>
  <si>
    <t>Urban Outfitters Inc</t>
  </si>
  <si>
    <t>URBN</t>
  </si>
  <si>
    <t>Apparel Retail</t>
  </si>
  <si>
    <t>Vera Bradley Inc</t>
  </si>
  <si>
    <t>VRA</t>
  </si>
  <si>
    <t>Abercrombie &amp; Fitch Co</t>
  </si>
  <si>
    <t>ANF</t>
  </si>
  <si>
    <t>Alibaba Group Holding Ltd</t>
  </si>
  <si>
    <t>BABA</t>
  </si>
  <si>
    <t>American Eagle Outfitters Inc</t>
  </si>
  <si>
    <t>AEO</t>
  </si>
  <si>
    <t>Aptiv PLC</t>
  </si>
  <si>
    <t>APTV</t>
  </si>
  <si>
    <t>Autozone Inc</t>
  </si>
  <si>
    <t>AZO</t>
  </si>
  <si>
    <t>Barnes &amp; Noble Education Inc</t>
  </si>
  <si>
    <t>BNED</t>
  </si>
  <si>
    <t>Best Buy Co Inc</t>
  </si>
  <si>
    <t>BBY</t>
  </si>
  <si>
    <t>Computer and Electronics Retail</t>
  </si>
  <si>
    <t>BorgWarner Inc</t>
  </si>
  <si>
    <t>BWA</t>
  </si>
  <si>
    <t>Build-A-Bear Workshop Inc</t>
  </si>
  <si>
    <t>BBW</t>
  </si>
  <si>
    <t>Burlington Stores Inc</t>
  </si>
  <si>
    <t>BURL</t>
  </si>
  <si>
    <t>CarMax Inc</t>
  </si>
  <si>
    <t>KMX</t>
  </si>
  <si>
    <t>Chipotle Mexican Grill Inc</t>
  </si>
  <si>
    <t>CMG</t>
  </si>
  <si>
    <t>Dollar General Corp</t>
  </si>
  <si>
    <t>DG</t>
  </si>
  <si>
    <t>Foot Locker Inc</t>
  </si>
  <si>
    <t>FL</t>
  </si>
  <si>
    <t>Ford Motor Co</t>
  </si>
  <si>
    <t>F</t>
  </si>
  <si>
    <t>Gap Inc</t>
  </si>
  <si>
    <t>GPS</t>
  </si>
  <si>
    <t>Garmin Ltd</t>
  </si>
  <si>
    <t>GRMN</t>
  </si>
  <si>
    <t>Household Durables</t>
  </si>
  <si>
    <t>Consumer Electronics</t>
  </si>
  <si>
    <t>General Motors Co</t>
  </si>
  <si>
    <t>GM</t>
  </si>
  <si>
    <t>H&amp;R Block Inc</t>
  </si>
  <si>
    <t>HRB</t>
  </si>
  <si>
    <t>Diversified Consumer Services</t>
  </si>
  <si>
    <t>Specialized Consumer Services</t>
  </si>
  <si>
    <t>Harley-Davidson Inc</t>
  </si>
  <si>
    <t>HOG</t>
  </si>
  <si>
    <t>Home Depot Inc</t>
  </si>
  <si>
    <t>HD</t>
  </si>
  <si>
    <t>Home Improvement Retail</t>
  </si>
  <si>
    <t>Honda Motor Co Ltd</t>
  </si>
  <si>
    <t>HMC</t>
  </si>
  <si>
    <t>Hyatt Hotels Corp</t>
  </si>
  <si>
    <t>H</t>
  </si>
  <si>
    <t>Las Vegas Sands Corp</t>
  </si>
  <si>
    <t>LVS</t>
  </si>
  <si>
    <t>Casinos and Gaming</t>
  </si>
  <si>
    <t>LCI Industries Inc</t>
  </si>
  <si>
    <t>LCII</t>
  </si>
  <si>
    <t>Lowe's Companies Inc</t>
  </si>
  <si>
    <t>LOW</t>
  </si>
  <si>
    <t>Macy's Inc</t>
  </si>
  <si>
    <t>M</t>
  </si>
  <si>
    <t>McDonald's Corp</t>
  </si>
  <si>
    <t>MCD</t>
  </si>
  <si>
    <t>Movado Group Inc</t>
  </si>
  <si>
    <t>MOV</t>
  </si>
  <si>
    <t>New Oriental Education &amp; Technology Group Inc</t>
  </si>
  <si>
    <t>EDU</t>
  </si>
  <si>
    <t>Education Services</t>
  </si>
  <si>
    <t>Nike Inc</t>
  </si>
  <si>
    <t>NKE</t>
  </si>
  <si>
    <t>Norwegian Cruise Line Holdings Ltd</t>
  </si>
  <si>
    <t>NCLH</t>
  </si>
  <si>
    <t>Planet Fitness Inc</t>
  </si>
  <si>
    <t>PLNT</t>
  </si>
  <si>
    <t>Leisure Facilities</t>
  </si>
  <si>
    <t>SONY Group Corporation</t>
  </si>
  <si>
    <t>SONY</t>
  </si>
  <si>
    <t>TAL Education Group</t>
  </si>
  <si>
    <t>TAL</t>
  </si>
  <si>
    <t>Target Corp</t>
  </si>
  <si>
    <t>TGT</t>
  </si>
  <si>
    <t>The Container Store Group Inc</t>
  </si>
  <si>
    <t>TCS</t>
  </si>
  <si>
    <t>TJX Companies Inc</t>
  </si>
  <si>
    <t>TJX</t>
  </si>
  <si>
    <t>Toyota Motor Corp</t>
  </si>
  <si>
    <t>TM</t>
  </si>
  <si>
    <t>Under Armour Inc</t>
  </si>
  <si>
    <t>UAA</t>
  </si>
  <si>
    <t>VF Corp</t>
  </si>
  <si>
    <t>VFC</t>
  </si>
  <si>
    <t>Williams-Sonoma Inc</t>
  </si>
  <si>
    <t>WSM</t>
  </si>
  <si>
    <t>Homefurnishing Retail</t>
  </si>
  <si>
    <t>Wyndham Hotels &amp; Resorts Inc</t>
  </si>
  <si>
    <t>WH</t>
  </si>
  <si>
    <t>Yum Brands Inc</t>
  </si>
  <si>
    <t>YUM</t>
  </si>
  <si>
    <t>China Tourism Group Duty Free Corp Ltd</t>
  </si>
  <si>
    <t>601888</t>
  </si>
  <si>
    <t>Shanghai Stock Exchange</t>
  </si>
  <si>
    <t>Midea Group Co Ltd</t>
  </si>
  <si>
    <t>000333</t>
  </si>
  <si>
    <t>Shenzhen Stock Exchange</t>
  </si>
  <si>
    <t>Household Appliances</t>
  </si>
  <si>
    <t>Canada Goose Holdings Inc</t>
  </si>
  <si>
    <t>GOOS</t>
  </si>
  <si>
    <t>Dollarama Inc</t>
  </si>
  <si>
    <t>DOL</t>
  </si>
  <si>
    <t>Restaurant Brands International Inc</t>
  </si>
  <si>
    <t>QSR</t>
  </si>
  <si>
    <t>BMV</t>
  </si>
  <si>
    <t>SIX Swiss Exchange</t>
  </si>
  <si>
    <t>Cosan SA</t>
  </si>
  <si>
    <t>CSAN3</t>
  </si>
  <si>
    <t>Energy</t>
  </si>
  <si>
    <t>Oil, Gas and Consumable Fuels</t>
  </si>
  <si>
    <t>Oil and Gas Refining and Marketing</t>
  </si>
  <si>
    <t>Petroleo Brasileiro SA Petrobras</t>
  </si>
  <si>
    <t>PETR3</t>
  </si>
  <si>
    <t>Integrated Oil and Gas</t>
  </si>
  <si>
    <t>Ultrapar Participacoes SA</t>
  </si>
  <si>
    <t>UGPA3</t>
  </si>
  <si>
    <t>Oil and Gas Storage and Transportation</t>
  </si>
  <si>
    <t>Coal India Ltd</t>
  </si>
  <si>
    <t>533278</t>
  </si>
  <si>
    <t>Coal and Consumable Fuels</t>
  </si>
  <si>
    <t>Oil &amp; Natural Gas Corp Ltd</t>
  </si>
  <si>
    <t>500312</t>
  </si>
  <si>
    <t>Reliance Industries Ltd</t>
  </si>
  <si>
    <t>500325</t>
  </si>
  <si>
    <t>Royal Dutch Shell PLC</t>
  </si>
  <si>
    <t>SHEL</t>
  </si>
  <si>
    <t>Tullow Oil PLC</t>
  </si>
  <si>
    <t>TLW</t>
  </si>
  <si>
    <t>Oil and Gas Exploration and Production</t>
  </si>
  <si>
    <t>Aemetis Inc</t>
  </si>
  <si>
    <t>AMTX</t>
  </si>
  <si>
    <t>BP PLC</t>
  </si>
  <si>
    <t>BP</t>
  </si>
  <si>
    <t>Cameco Corp</t>
  </si>
  <si>
    <t>CCJ</t>
  </si>
  <si>
    <t>Chevron Corp</t>
  </si>
  <si>
    <t>CVX</t>
  </si>
  <si>
    <t>Enbridge Inc</t>
  </si>
  <si>
    <t>ENB</t>
  </si>
  <si>
    <t>Oil, Gas &amp; Consumable Fuels</t>
  </si>
  <si>
    <t>Oil &amp; Gas Storage &amp; Transportation</t>
  </si>
  <si>
    <t>Energy Transfer LP</t>
  </si>
  <si>
    <t>ET</t>
  </si>
  <si>
    <t>Exxon Mobil Corp</t>
  </si>
  <si>
    <t>XOM</t>
  </si>
  <si>
    <t>Hess Corp</t>
  </si>
  <si>
    <t>HES</t>
  </si>
  <si>
    <t>Kinder Morgan Inc</t>
  </si>
  <si>
    <t>KMI</t>
  </si>
  <si>
    <t>Natural Gas Services Group Inc</t>
  </si>
  <si>
    <t>NGS</t>
  </si>
  <si>
    <t>Energy Equipment and Services</t>
  </si>
  <si>
    <t>Oil and Gas Equipment and Services</t>
  </si>
  <si>
    <t>NOV Inc</t>
  </si>
  <si>
    <t>NOV</t>
  </si>
  <si>
    <t>Energy Equipment &amp; Services</t>
  </si>
  <si>
    <t>Oil &amp; Gas Equipment &amp; Services</t>
  </si>
  <si>
    <t>ONEOK Inc</t>
  </si>
  <si>
    <t>OKE</t>
  </si>
  <si>
    <t>Phillips 66</t>
  </si>
  <si>
    <t>PSX</t>
  </si>
  <si>
    <t>Sunoco LP</t>
  </si>
  <si>
    <t>SUN</t>
  </si>
  <si>
    <t>TC Energy Corp</t>
  </si>
  <si>
    <t>TRP</t>
  </si>
  <si>
    <t>Cactus Inc.</t>
  </si>
  <si>
    <t>WHD</t>
  </si>
  <si>
    <t xml:space="preserve">Oil &amp; Gas Equipment &amp; Services	</t>
  </si>
  <si>
    <t>Canadian Natural Resources Ltd</t>
  </si>
  <si>
    <t>CNQ</t>
  </si>
  <si>
    <t>Suncor Energy Inc</t>
  </si>
  <si>
    <t>SU</t>
  </si>
  <si>
    <t>B3 SA - Brasil Bolsa Balcao</t>
  </si>
  <si>
    <t>B3SA3</t>
  </si>
  <si>
    <t>Financials</t>
  </si>
  <si>
    <t>Diversified Financials</t>
  </si>
  <si>
    <t>Capital Markets</t>
  </si>
  <si>
    <t>Financial Exchanges &amp; Data</t>
  </si>
  <si>
    <t>Banco BTG Pactual S.A.</t>
  </si>
  <si>
    <t>BPAC11</t>
  </si>
  <si>
    <t>Diversified Capital Markets</t>
  </si>
  <si>
    <t>Banco do Brasil SA BB Brasil</t>
  </si>
  <si>
    <t>BBAS3</t>
  </si>
  <si>
    <t>Banks</t>
  </si>
  <si>
    <t>Diversified Banks</t>
  </si>
  <si>
    <t>Banco Santander (Brasil) SA</t>
  </si>
  <si>
    <t>SANB11</t>
  </si>
  <si>
    <t>Bank Bradesco SA</t>
  </si>
  <si>
    <t>BBDC3</t>
  </si>
  <si>
    <t>BB Seguridade Participacoes SA</t>
  </si>
  <si>
    <t>BBSE3</t>
  </si>
  <si>
    <t>Insurance</t>
  </si>
  <si>
    <t>Multi-line Insurance</t>
  </si>
  <si>
    <t>IRB Brasil Resseguros SA</t>
  </si>
  <si>
    <t>IRBR3</t>
  </si>
  <si>
    <t>Reinsurance</t>
  </si>
  <si>
    <t>Porto Seguro SA</t>
  </si>
  <si>
    <t>PSSA3</t>
  </si>
  <si>
    <t>Power Finance Corporation</t>
  </si>
  <si>
    <t>Diversified Financial Services</t>
  </si>
  <si>
    <t>Specialized Finance</t>
  </si>
  <si>
    <t>Axis Bank Ltd</t>
  </si>
  <si>
    <t>532215</t>
  </si>
  <si>
    <t>Bajaj Finserv Ltd</t>
  </si>
  <si>
    <t>532978</t>
  </si>
  <si>
    <t>Other Diversified Financial Services</t>
  </si>
  <si>
    <t>HDFC Bank Ltd</t>
  </si>
  <si>
    <t>500180</t>
  </si>
  <si>
    <t>ICICI Bank Ltd</t>
  </si>
  <si>
    <t>532174</t>
  </si>
  <si>
    <t>Kotak Mahindra Bank Ltd</t>
  </si>
  <si>
    <t>500247</t>
  </si>
  <si>
    <t>Max Financial Services Ltd</t>
  </si>
  <si>
    <t>500271</t>
  </si>
  <si>
    <t>Life and Health Insurance</t>
  </si>
  <si>
    <t>Piramal Enterprises Ltd</t>
  </si>
  <si>
    <t>500302</t>
  </si>
  <si>
    <t>REC Ltd</t>
  </si>
  <si>
    <t>532955</t>
  </si>
  <si>
    <t>State Bank of India</t>
  </si>
  <si>
    <t>500112</t>
  </si>
  <si>
    <t>Yes Bank Ltd</t>
  </si>
  <si>
    <t>532648</t>
  </si>
  <si>
    <t>Danone</t>
  </si>
  <si>
    <t>BN</t>
  </si>
  <si>
    <t>Euronext</t>
  </si>
  <si>
    <t>Asset Management &amp; Custody Banks</t>
  </si>
  <si>
    <t>LVMH</t>
  </si>
  <si>
    <t>MC</t>
  </si>
  <si>
    <t>Investment Banking &amp; Brokerage</t>
  </si>
  <si>
    <t>China Construction Bank Corp</t>
  </si>
  <si>
    <t>00939</t>
  </si>
  <si>
    <t>Ping An Insurance (Group) Co. of China Ltd</t>
  </si>
  <si>
    <t>02318</t>
  </si>
  <si>
    <t>Aviva PLC</t>
  </si>
  <si>
    <t>AV</t>
  </si>
  <si>
    <t>City of London Investment Group PLC</t>
  </si>
  <si>
    <t>CLIG</t>
  </si>
  <si>
    <t>Asset Management and Custody Banks</t>
  </si>
  <si>
    <t>HSBC Holdings PLC</t>
  </si>
  <si>
    <t>HSBA</t>
  </si>
  <si>
    <t>Lloyds Banking Group PLC</t>
  </si>
  <si>
    <t>LLOY</t>
  </si>
  <si>
    <t>NatWest Group PLC</t>
  </si>
  <si>
    <t>NWG</t>
  </si>
  <si>
    <t>Schroders PLC</t>
  </si>
  <si>
    <t>SDR</t>
  </si>
  <si>
    <t>Standard Chartered PLC</t>
  </si>
  <si>
    <t>STAN</t>
  </si>
  <si>
    <t>Bank OZK</t>
  </si>
  <si>
    <t>OZK</t>
  </si>
  <si>
    <t>Regional Banks</t>
  </si>
  <si>
    <t>Glacier Bancorp Inc</t>
  </si>
  <si>
    <t>GBCI</t>
  </si>
  <si>
    <t>Old National Bancorp</t>
  </si>
  <si>
    <t>ONB</t>
  </si>
  <si>
    <t>Pacwest Bancorp</t>
  </si>
  <si>
    <t>PACW</t>
  </si>
  <si>
    <t>Commerical Banks</t>
  </si>
  <si>
    <t>Price (T. ROWE) Group</t>
  </si>
  <si>
    <t>TROW</t>
  </si>
  <si>
    <t>SEI Investments Co</t>
  </si>
  <si>
    <t>SEIC</t>
  </si>
  <si>
    <t>Aflac Inc</t>
  </si>
  <si>
    <t>AFL</t>
  </si>
  <si>
    <t>Allstate Corp</t>
  </si>
  <si>
    <t>ALL</t>
  </si>
  <si>
    <t>Property and Casualty Insurance</t>
  </si>
  <si>
    <t>American Express Co</t>
  </si>
  <si>
    <t>AXP</t>
  </si>
  <si>
    <t>Consumer Finance</t>
  </si>
  <si>
    <t>Artisan Partners Asset Management Inc</t>
  </si>
  <si>
    <t>APAM</t>
  </si>
  <si>
    <t>Bank of America Corp</t>
  </si>
  <si>
    <t>BAC</t>
  </si>
  <si>
    <t>Commercial Banks</t>
  </si>
  <si>
    <t>Barclays PLC</t>
  </si>
  <si>
    <t>BCS</t>
  </si>
  <si>
    <t>Blackrock Inc</t>
  </si>
  <si>
    <t>BLK</t>
  </si>
  <si>
    <t>Blackstone Inc</t>
  </si>
  <si>
    <t>BX</t>
  </si>
  <si>
    <t>Brookfield Asset Management</t>
  </si>
  <si>
    <t>BAM</t>
  </si>
  <si>
    <t>Citigroup Inc</t>
  </si>
  <si>
    <t>C</t>
  </si>
  <si>
    <t>Deutsche Bank AG</t>
  </si>
  <si>
    <t>DB</t>
  </si>
  <si>
    <t>Discover Financial Services</t>
  </si>
  <si>
    <t>DFS</t>
  </si>
  <si>
    <t>Franklin Resources Inc</t>
  </si>
  <si>
    <t>BEN</t>
  </si>
  <si>
    <t>Goldman Sachs Group Inc</t>
  </si>
  <si>
    <t>GS</t>
  </si>
  <si>
    <t>Intercontinental Exchange Inc</t>
  </si>
  <si>
    <t>ICE</t>
  </si>
  <si>
    <t>JPMorgan Chase &amp; Co</t>
  </si>
  <si>
    <t>JPM</t>
  </si>
  <si>
    <t>KeyCorp</t>
  </si>
  <si>
    <t>KEY</t>
  </si>
  <si>
    <t>KKR &amp; Co Inc</t>
  </si>
  <si>
    <t>KKR</t>
  </si>
  <si>
    <t>Lazard Ltd</t>
  </si>
  <si>
    <t>LAZ</t>
  </si>
  <si>
    <t>Investment Banking and Brokerage</t>
  </si>
  <si>
    <t>Loews Corp</t>
  </si>
  <si>
    <t>L</t>
  </si>
  <si>
    <t>M&amp;T Bank Corp</t>
  </si>
  <si>
    <t>MTB</t>
  </si>
  <si>
    <t>MetLife Inc</t>
  </si>
  <si>
    <t>MET</t>
  </si>
  <si>
    <t>Moody's Corporation</t>
  </si>
  <si>
    <t>MCO</t>
  </si>
  <si>
    <t>Morgan Stanley</t>
  </si>
  <si>
    <t>MS</t>
  </si>
  <si>
    <t>Oppenheimer Holdings Inc</t>
  </si>
  <si>
    <t>OPY</t>
  </si>
  <si>
    <t>PNC Financial Services Group Inc</t>
  </si>
  <si>
    <t>PNC</t>
  </si>
  <si>
    <t>Prudential Financial Inc</t>
  </si>
  <si>
    <t>PRU</t>
  </si>
  <si>
    <t>Regions Financial Corp</t>
  </si>
  <si>
    <t>RF</t>
  </si>
  <si>
    <t>UBS Group AG</t>
  </si>
  <si>
    <t>UBS</t>
  </si>
  <si>
    <t>Wells Fargo &amp; Co</t>
  </si>
  <si>
    <t>WFC</t>
  </si>
  <si>
    <t>Charles Schwab</t>
  </si>
  <si>
    <t>SCHW</t>
  </si>
  <si>
    <t>Bank Of Ningbo Co Ltd</t>
  </si>
  <si>
    <t>002142</t>
  </si>
  <si>
    <t>Bank of Nova Scotia</t>
  </si>
  <si>
    <t>BNS</t>
  </si>
  <si>
    <t>Canadian Western Bank</t>
  </si>
  <si>
    <t>CWB</t>
  </si>
  <si>
    <t>Fairfax Financial Holdings Ltd</t>
  </si>
  <si>
    <t>FFH</t>
  </si>
  <si>
    <t>Great-West Lifeco Inc</t>
  </si>
  <si>
    <t>GWO</t>
  </si>
  <si>
    <t>Royal Bank of Canada</t>
  </si>
  <si>
    <t>RY</t>
  </si>
  <si>
    <t>Hypera SA</t>
  </si>
  <si>
    <t>HYPE3</t>
  </si>
  <si>
    <t>Health Care</t>
  </si>
  <si>
    <t>Pharmaceuticals and Biotechnology</t>
  </si>
  <si>
    <t>Pharmaceuticals</t>
  </si>
  <si>
    <t>Aurobindo Pharma Ltd</t>
  </si>
  <si>
    <t>524804</t>
  </si>
  <si>
    <t>Cipla Ltd</t>
  </si>
  <si>
    <t>500087</t>
  </si>
  <si>
    <t>Dr Reddy's Laboratories Ltd</t>
  </si>
  <si>
    <t>500124</t>
  </si>
  <si>
    <t>Granules India Ltd</t>
  </si>
  <si>
    <t>532482</t>
  </si>
  <si>
    <t>Sun Pharmaceuticals Industries Ltd</t>
  </si>
  <si>
    <t>524715</t>
  </si>
  <si>
    <t>UCB</t>
  </si>
  <si>
    <t>AstraZeneca PLC</t>
  </si>
  <si>
    <t>AZN</t>
  </si>
  <si>
    <t>Smith &amp; Nephew PLC</t>
  </si>
  <si>
    <t>SN</t>
  </si>
  <si>
    <t>Health Care Equipment and Services</t>
  </si>
  <si>
    <t>Health Care Equipment and Supplies</t>
  </si>
  <si>
    <t>Health Care Equipment</t>
  </si>
  <si>
    <t>Acadia Healthcare Co Inc</t>
  </si>
  <si>
    <t>ACHC</t>
  </si>
  <si>
    <t>Health Care Providers and Services</t>
  </si>
  <si>
    <t>Health Care Facilities</t>
  </si>
  <si>
    <t>Amgen Inc</t>
  </si>
  <si>
    <t>AMGN</t>
  </si>
  <si>
    <t>Biotechnology</t>
  </si>
  <si>
    <t>Catalyst Pharmaceuticals Inc</t>
  </si>
  <si>
    <t>CPRX</t>
  </si>
  <si>
    <t>Endo International PLC</t>
  </si>
  <si>
    <t>ENDP</t>
  </si>
  <si>
    <t>Genmab A/S</t>
  </si>
  <si>
    <t>GMAB</t>
  </si>
  <si>
    <t>Pharmaceuticals, Biotechnology &amp; Life Sciences</t>
  </si>
  <si>
    <t>Gilead Sciences Inc</t>
  </si>
  <si>
    <t>GILD</t>
  </si>
  <si>
    <t>Great Elm Group Inc</t>
  </si>
  <si>
    <t>GEG</t>
  </si>
  <si>
    <t>Health Care Distributors</t>
  </si>
  <si>
    <t>Harvard Bioscience Inc</t>
  </si>
  <si>
    <t>HBIO</t>
  </si>
  <si>
    <t>Life Sciences Tools and Services</t>
  </si>
  <si>
    <t>Illumina Inc</t>
  </si>
  <si>
    <t>ILMN</t>
  </si>
  <si>
    <t>Liquidia Corporation</t>
  </si>
  <si>
    <t>LQDA</t>
  </si>
  <si>
    <t>Pharmaceuticals &amp; Biotechnology</t>
  </si>
  <si>
    <t>Myriad Genetics Inc</t>
  </si>
  <si>
    <t>MYGN</t>
  </si>
  <si>
    <t>Regeneron Pharmaceuticals Inc</t>
  </si>
  <si>
    <t>REGN</t>
  </si>
  <si>
    <t>Vyant Bio Inc</t>
  </si>
  <si>
    <t>VYNT</t>
  </si>
  <si>
    <t>Abbott Laboratories</t>
  </si>
  <si>
    <t>ABT</t>
  </si>
  <si>
    <t>Health Care Equipment &amp; Services</t>
  </si>
  <si>
    <t>Health Care Equipment &amp; Supplies</t>
  </si>
  <si>
    <t>AbbVie Inc</t>
  </si>
  <si>
    <t>ABBV</t>
  </si>
  <si>
    <t>AMN Healthcare Services Inc</t>
  </si>
  <si>
    <t>AMN</t>
  </si>
  <si>
    <t>Health Care Services</t>
  </si>
  <si>
    <t>Baxter International Inc</t>
  </si>
  <si>
    <t>BAX</t>
  </si>
  <si>
    <t>Bristol-Myers Squibb Co</t>
  </si>
  <si>
    <t>BMY</t>
  </si>
  <si>
    <t>Centene Corp</t>
  </si>
  <si>
    <t>CNC</t>
  </si>
  <si>
    <t>Managed Health Care</t>
  </si>
  <si>
    <t>CVS Health Corp</t>
  </si>
  <si>
    <t>CVS</t>
  </si>
  <si>
    <t>GlaxoSmithKline PLC</t>
  </si>
  <si>
    <t>GSK</t>
  </si>
  <si>
    <t>Globus Medical Inc</t>
  </si>
  <si>
    <t>GMED</t>
  </si>
  <si>
    <t>IQVIA Holdings Inc</t>
  </si>
  <si>
    <t>IQV</t>
  </si>
  <si>
    <t>Life Sciences Tools &amp; Services</t>
  </si>
  <si>
    <t>Johnson &amp; Johnson</t>
  </si>
  <si>
    <t>JNJ</t>
  </si>
  <si>
    <t>McKesson Corp</t>
  </si>
  <si>
    <t>MCK</t>
  </si>
  <si>
    <t>Merck &amp; Co Inc</t>
  </si>
  <si>
    <t>MRK</t>
  </si>
  <si>
    <t>Novartis AG</t>
  </si>
  <si>
    <t>NVS</t>
  </si>
  <si>
    <t>Pfizer Inc</t>
  </si>
  <si>
    <t>PFE</t>
  </si>
  <si>
    <t>Prestige Consumer Healthcare Inc</t>
  </si>
  <si>
    <t>PBH</t>
  </si>
  <si>
    <t>Teva Pharmaceutical Industries Ltd</t>
  </si>
  <si>
    <t>TEVA</t>
  </si>
  <si>
    <t>UnitedHealth Group Inc</t>
  </si>
  <si>
    <t>UNH</t>
  </si>
  <si>
    <t>Veeva Systems Inc</t>
  </si>
  <si>
    <t>VEEV</t>
  </si>
  <si>
    <t>Health Care Technology</t>
  </si>
  <si>
    <t>Novo Nordisk</t>
  </si>
  <si>
    <t>NVO</t>
  </si>
  <si>
    <t>Jiangsu Hengrui Pharmaceuticals Co Ltd</t>
  </si>
  <si>
    <t>600276</t>
  </si>
  <si>
    <t>Shenzhen Mindray Bio-Medical Electronics Co Ltd</t>
  </si>
  <si>
    <t>300760</t>
  </si>
  <si>
    <t>Roche Holding AG</t>
  </si>
  <si>
    <t>ROG</t>
  </si>
  <si>
    <t>Aurora Cannabis Inc</t>
  </si>
  <si>
    <t>ACB</t>
  </si>
  <si>
    <t>CCR SA</t>
  </si>
  <si>
    <t>CCRO3</t>
  </si>
  <si>
    <t>Industrials</t>
  </si>
  <si>
    <t>Transportation</t>
  </si>
  <si>
    <t>Transportation Infrastructure</t>
  </si>
  <si>
    <t>Highways and Railtracks</t>
  </si>
  <si>
    <t>Embraer SA</t>
  </si>
  <si>
    <t>EMBR3</t>
  </si>
  <si>
    <t>Capital Goods</t>
  </si>
  <si>
    <t>Aerospace and Defense</t>
  </si>
  <si>
    <t>Localiza Rent A Car SA</t>
  </si>
  <si>
    <t>RENT3</t>
  </si>
  <si>
    <t>Road and Rail</t>
  </si>
  <si>
    <t>Trucking</t>
  </si>
  <si>
    <t>Rumo SA</t>
  </si>
  <si>
    <t>RAIL3</t>
  </si>
  <si>
    <t>Railroads</t>
  </si>
  <si>
    <t>Weg SA</t>
  </si>
  <si>
    <t>WEGE3</t>
  </si>
  <si>
    <t>Electrical Equipment</t>
  </si>
  <si>
    <t>Electrical Components and Equipment</t>
  </si>
  <si>
    <t>Grupo Aeroportuario del Pacifico SAB de CV Class B</t>
  </si>
  <si>
    <t>GAPB</t>
  </si>
  <si>
    <t>Airport Services</t>
  </si>
  <si>
    <t>Bharat Heavy Electricals Ltd</t>
  </si>
  <si>
    <t>500103</t>
  </si>
  <si>
    <t>Heavy Electrical Equipment</t>
  </si>
  <si>
    <t>Larsen &amp; Toubro Ltd</t>
  </si>
  <si>
    <t>500510</t>
  </si>
  <si>
    <t>Construction and Engineering</t>
  </si>
  <si>
    <t>China State Construction International Holdings Ltd</t>
  </si>
  <si>
    <t>03311</t>
  </si>
  <si>
    <t>CITIC Ltd</t>
  </si>
  <si>
    <t>00267</t>
  </si>
  <si>
    <t>Industrial Conglomerates</t>
  </si>
  <si>
    <t>HD Korea Shipbuilding &amp; Offshore Engineering Company</t>
  </si>
  <si>
    <t>009540</t>
  </si>
  <si>
    <t>Korea Exchange</t>
  </si>
  <si>
    <t>Machinery</t>
  </si>
  <si>
    <t>Construction &amp; Farm Machinery &amp; Heavy Trucks</t>
  </si>
  <si>
    <t>Bunzl PLC</t>
  </si>
  <si>
    <t>BNZL</t>
  </si>
  <si>
    <t>Trading Companies and Distributors</t>
  </si>
  <si>
    <t>discoverIE Group PLC</t>
  </si>
  <si>
    <t>DSCV</t>
  </si>
  <si>
    <t>easyJet PLC</t>
  </si>
  <si>
    <t>EZJ</t>
  </si>
  <si>
    <t>Airlines</t>
  </si>
  <si>
    <t>Experian PLC</t>
  </si>
  <si>
    <t>EXPN</t>
  </si>
  <si>
    <t>Commercial Services and Supplies</t>
  </si>
  <si>
    <t>Professional Services</t>
  </si>
  <si>
    <t>Research and Consulting Services</t>
  </si>
  <si>
    <t>Ferguson PLC</t>
  </si>
  <si>
    <t>FERG</t>
  </si>
  <si>
    <t>Smiths Group PLC</t>
  </si>
  <si>
    <t>SMIN</t>
  </si>
  <si>
    <t>Rolls-Royce Holdings PLC</t>
  </si>
  <si>
    <t>RR</t>
  </si>
  <si>
    <t>Aerospace &amp; Defense</t>
  </si>
  <si>
    <t>American Airlines Group Inc</t>
  </si>
  <si>
    <t>AAL</t>
  </si>
  <si>
    <t>ArcBest Corp</t>
  </si>
  <si>
    <t>ARCB</t>
  </si>
  <si>
    <t>Beacon Roofing Supply Inc</t>
  </si>
  <si>
    <t>BECN</t>
  </si>
  <si>
    <t>Chargepoint Holdings</t>
  </si>
  <si>
    <t>CHPT</t>
  </si>
  <si>
    <t>Electrical Components &amp; Equipment</t>
  </si>
  <si>
    <t>Gibraltar Industries Inc</t>
  </si>
  <si>
    <t>ROCK</t>
  </si>
  <si>
    <t>Building Products</t>
  </si>
  <si>
    <t>Heartland Express Inc</t>
  </si>
  <si>
    <t>HTLD</t>
  </si>
  <si>
    <t>JetBlue Airways Corp</t>
  </si>
  <si>
    <t>JBLU</t>
  </si>
  <si>
    <t>Lyft Inc</t>
  </si>
  <si>
    <t>LYFT</t>
  </si>
  <si>
    <t>PACCAR Inc</t>
  </si>
  <si>
    <t>PCAR</t>
  </si>
  <si>
    <t>Construction Machinery and Heavy Trucks</t>
  </si>
  <si>
    <t>RBC Bearings Inc</t>
  </si>
  <si>
    <t>ROLL</t>
  </si>
  <si>
    <t>Industrial Machinery</t>
  </si>
  <si>
    <t>SkyWest Inc</t>
  </si>
  <si>
    <t>SKYW</t>
  </si>
  <si>
    <t>The Middleby Corp</t>
  </si>
  <si>
    <t>MIDD</t>
  </si>
  <si>
    <t>Verisk Analytics Inc</t>
  </si>
  <si>
    <t>VRSK</t>
  </si>
  <si>
    <t>ASGN Inc</t>
  </si>
  <si>
    <t>ASGN</t>
  </si>
  <si>
    <t>Human Resource and Employment Services</t>
  </si>
  <si>
    <t>Boeing Co</t>
  </si>
  <si>
    <t>BA</t>
  </si>
  <si>
    <t>Canadian National Railway Co</t>
  </si>
  <si>
    <t>CNI</t>
  </si>
  <si>
    <t>Road &amp; Rails</t>
  </si>
  <si>
    <t>Canadian Pacific Railway Ltd</t>
  </si>
  <si>
    <t>CP</t>
  </si>
  <si>
    <t>Caterpillar Inc</t>
  </si>
  <si>
    <t>CAT</t>
  </si>
  <si>
    <t>China Yuchai International Ltd</t>
  </si>
  <si>
    <t>CYD</t>
  </si>
  <si>
    <t>Deere &amp; Co</t>
  </si>
  <si>
    <t>DE</t>
  </si>
  <si>
    <t>Agricultural &amp; Farm Machinery</t>
  </si>
  <si>
    <t>Delta Air Lines Inc</t>
  </si>
  <si>
    <t>DAL</t>
  </si>
  <si>
    <t>Douglas Dynamics Inc</t>
  </si>
  <si>
    <t>PLOW</t>
  </si>
  <si>
    <t>FTI Consulting Inc</t>
  </si>
  <si>
    <t>FCN</t>
  </si>
  <si>
    <t>General Dynamics Corp</t>
  </si>
  <si>
    <t>GD</t>
  </si>
  <si>
    <t>General Electric Co</t>
  </si>
  <si>
    <t>GE</t>
  </si>
  <si>
    <t>Lockheed Martin Corp</t>
  </si>
  <si>
    <t>LMT</t>
  </si>
  <si>
    <t>Northrop Grumman Corp</t>
  </si>
  <si>
    <t>NOC</t>
  </si>
  <si>
    <t>Raytheon Technologies Corp</t>
  </si>
  <si>
    <t>RTX</t>
  </si>
  <si>
    <t>Ritchie Bros Auctioneers Inc</t>
  </si>
  <si>
    <t>RBA</t>
  </si>
  <si>
    <t>Diversified Support Services</t>
  </si>
  <si>
    <t>Snap-on Inc</t>
  </si>
  <si>
    <t>SNA</t>
  </si>
  <si>
    <t>Southwest Airlines Co</t>
  </si>
  <si>
    <t>LUV</t>
  </si>
  <si>
    <t>Spirit Airlines Inc</t>
  </si>
  <si>
    <t>SAVE</t>
  </si>
  <si>
    <t>Titan International Inc</t>
  </si>
  <si>
    <t>TWI</t>
  </si>
  <si>
    <t>Agricultural and Farm Machinery</t>
  </si>
  <si>
    <t>TREX Co Inc</t>
  </si>
  <si>
    <t>TREX</t>
  </si>
  <si>
    <t>Uber Technologies Inc</t>
  </si>
  <si>
    <t>UBER</t>
  </si>
  <si>
    <t>Wabash National Corp</t>
  </si>
  <si>
    <t>WNC</t>
  </si>
  <si>
    <t>ZTO Express (Cayman) Inc</t>
  </si>
  <si>
    <t>ZTO</t>
  </si>
  <si>
    <t>Air Freight and Logistics</t>
  </si>
  <si>
    <t>Textron Systems</t>
  </si>
  <si>
    <t>TXT</t>
  </si>
  <si>
    <t>United Parcel Service</t>
  </si>
  <si>
    <t>UPS</t>
  </si>
  <si>
    <t>Air Freight &amp; Logistics</t>
  </si>
  <si>
    <t>Shanghai International Airport Co Ltd</t>
  </si>
  <si>
    <t>600009</t>
  </si>
  <si>
    <t>Air Canada</t>
  </si>
  <si>
    <t>AC</t>
  </si>
  <si>
    <t>Bombardier Inc</t>
  </si>
  <si>
    <t>BBD.B</t>
  </si>
  <si>
    <t>Boyd Group Services Inc</t>
  </si>
  <si>
    <t>BYD</t>
  </si>
  <si>
    <t>Cargojet Inc</t>
  </si>
  <si>
    <t>CJT</t>
  </si>
  <si>
    <t>Cielo SA</t>
  </si>
  <si>
    <t>CIEL3</t>
  </si>
  <si>
    <t>Information Technology</t>
  </si>
  <si>
    <t>Software and Services</t>
  </si>
  <si>
    <t>IT Services</t>
  </si>
  <si>
    <t>Data Processing and Outsourced Services</t>
  </si>
  <si>
    <t>Astra Microwave Products Ltd</t>
  </si>
  <si>
    <t>532493</t>
  </si>
  <si>
    <t>Technology Hardware and Equipment</t>
  </si>
  <si>
    <t>Communications Equipment</t>
  </si>
  <si>
    <t>eClerx Services Ltd</t>
  </si>
  <si>
    <t>532927</t>
  </si>
  <si>
    <t>HCL Technologies Ltd</t>
  </si>
  <si>
    <t>532281</t>
  </si>
  <si>
    <t>IT Consulting and Other Services</t>
  </si>
  <si>
    <t>Infosys Ltd</t>
  </si>
  <si>
    <t>500209</t>
  </si>
  <si>
    <t>LTIMindtree</t>
  </si>
  <si>
    <t>540005</t>
  </si>
  <si>
    <t>NIIT Ltd</t>
  </si>
  <si>
    <t>500304</t>
  </si>
  <si>
    <t>Tata Consultancy Services Ltd</t>
  </si>
  <si>
    <t>532540</t>
  </si>
  <si>
    <t>Tech Mahindra Ltd</t>
  </si>
  <si>
    <t>532755</t>
  </si>
  <si>
    <t>Wipro Ltd</t>
  </si>
  <si>
    <t>507685</t>
  </si>
  <si>
    <t>ASML Holding NV</t>
  </si>
  <si>
    <t>ASML</t>
  </si>
  <si>
    <t>Semiconductors &amp; Semiconductor Equipment</t>
  </si>
  <si>
    <t xml:space="preserve">Semiconductor Equipment	</t>
  </si>
  <si>
    <t>Samsung Electronics Co Ltd</t>
  </si>
  <si>
    <t>005930</t>
  </si>
  <si>
    <t>Technology Hardware &amp; Equipment</t>
  </si>
  <si>
    <t>Technology Hardware, Storage &amp; Peripherals</t>
  </si>
  <si>
    <t>Sage Group (The) PLC</t>
  </si>
  <si>
    <t>SGE</t>
  </si>
  <si>
    <t>Software</t>
  </si>
  <si>
    <t>Application Software</t>
  </si>
  <si>
    <t>Alphawave IP Group</t>
  </si>
  <si>
    <t>AWE</t>
  </si>
  <si>
    <t>Semiconductors</t>
  </si>
  <si>
    <t>Adobe Inc</t>
  </si>
  <si>
    <t>ADBE</t>
  </si>
  <si>
    <t>Advanced Micro Devices</t>
  </si>
  <si>
    <t>AMD</t>
  </si>
  <si>
    <t>Aehr Test Systems</t>
  </si>
  <si>
    <t>AEHR</t>
  </si>
  <si>
    <t>Semiconductor Equipment</t>
  </si>
  <si>
    <t>Apple Inc</t>
  </si>
  <si>
    <t>AAPL</t>
  </si>
  <si>
    <t>Technology Hardware, Storage and Peripherals</t>
  </si>
  <si>
    <t>Baijiayun Group Ltd</t>
  </si>
  <si>
    <t>RTC</t>
  </si>
  <si>
    <t>Software &amp; Services</t>
  </si>
  <si>
    <t>Broadcom Inc</t>
  </si>
  <si>
    <t>AVGO</t>
  </si>
  <si>
    <t>CISCO Systems Inc</t>
  </si>
  <si>
    <t>CSCO</t>
  </si>
  <si>
    <t>Cognizant Technology Solutions Corp</t>
  </si>
  <si>
    <t>CTSH</t>
  </si>
  <si>
    <t>Dropbox Inc</t>
  </si>
  <si>
    <t>DBX</t>
  </si>
  <si>
    <t>Fortinet Inc</t>
  </si>
  <si>
    <t>FTNT</t>
  </si>
  <si>
    <t>Systems Software</t>
  </si>
  <si>
    <t>INTEL Corp</t>
  </si>
  <si>
    <t>INTC</t>
  </si>
  <si>
    <t>Manhattan Associates Inc</t>
  </si>
  <si>
    <t>MANH</t>
  </si>
  <si>
    <t>Meta Materials Inc</t>
  </si>
  <si>
    <t>MMAT</t>
  </si>
  <si>
    <t>Microsoft Corp</t>
  </si>
  <si>
    <t>MSFT</t>
  </si>
  <si>
    <t>NVIDIA Corp</t>
  </si>
  <si>
    <t>NVDA</t>
  </si>
  <si>
    <t>NXP Semiconductors NV</t>
  </si>
  <si>
    <t>NXPI</t>
  </si>
  <si>
    <t>Semiconductors and Semiconductor Equipment</t>
  </si>
  <si>
    <t>PayPal Holdings Inc</t>
  </si>
  <si>
    <t>PYPL</t>
  </si>
  <si>
    <t>QUALCOMM Inc</t>
  </si>
  <si>
    <t>QCOM</t>
  </si>
  <si>
    <t>Solar Edge</t>
  </si>
  <si>
    <t>SEDG</t>
  </si>
  <si>
    <t>Computer Hardware</t>
  </si>
  <si>
    <t>Texas Instruments Inc</t>
  </si>
  <si>
    <t>TXN</t>
  </si>
  <si>
    <t>UTStarcom Holdings Corp</t>
  </si>
  <si>
    <t>UTSI</t>
  </si>
  <si>
    <t>Arista Networks Inc</t>
  </si>
  <si>
    <t>ANET</t>
  </si>
  <si>
    <t>Bill.com Holdings Inc</t>
  </si>
  <si>
    <t>BILL</t>
  </si>
  <si>
    <t>DXC Technology Co</t>
  </si>
  <si>
    <t>DXC</t>
  </si>
  <si>
    <t>Fair Isaac Corp</t>
  </si>
  <si>
    <t>FICO</t>
  </si>
  <si>
    <t>Mastercard Inc</t>
  </si>
  <si>
    <t>MA</t>
  </si>
  <si>
    <t>Oracle Corp</t>
  </si>
  <si>
    <t>ORCL</t>
  </si>
  <si>
    <t>Salesforce Inc</t>
  </si>
  <si>
    <t>CRM</t>
  </si>
  <si>
    <t>SAP SE</t>
  </si>
  <si>
    <t>SAP</t>
  </si>
  <si>
    <t>Snowflake Inc</t>
  </si>
  <si>
    <t>SNOW</t>
  </si>
  <si>
    <t>Internet Services &amp; Infrastructure</t>
  </si>
  <si>
    <t xml:space="preserve">Taiwan Semiconductor Manufacturing Co </t>
  </si>
  <si>
    <t>TSM</t>
  </si>
  <si>
    <t>Visa Inc</t>
  </si>
  <si>
    <t>V</t>
  </si>
  <si>
    <t>Xerox Holdings Corp</t>
  </si>
  <si>
    <t>XRX</t>
  </si>
  <si>
    <t>Foxconn Industrial Internet Co Ltd</t>
  </si>
  <si>
    <t>601138</t>
  </si>
  <si>
    <t>Electronic Equipment, Instruments and Components</t>
  </si>
  <si>
    <t>Electronic Manufacturing Services</t>
  </si>
  <si>
    <t>Hangzhou Hik-Vision Digital Technology Co Ltd</t>
  </si>
  <si>
    <t>002415</t>
  </si>
  <si>
    <t>Electronic Equipment and Instruments</t>
  </si>
  <si>
    <t>Constellation Software Inc</t>
  </si>
  <si>
    <t>CSU</t>
  </si>
  <si>
    <t>Enghouse Systems Ltd</t>
  </si>
  <si>
    <t>ENGH</t>
  </si>
  <si>
    <t>Open Text Corp</t>
  </si>
  <si>
    <t>OTEX</t>
  </si>
  <si>
    <t>Shopify Inc</t>
  </si>
  <si>
    <t>SHOP</t>
  </si>
  <si>
    <t>Centrais Eletricas Brasileiras SA</t>
  </si>
  <si>
    <t>ELET3</t>
  </si>
  <si>
    <t>Utilities</t>
  </si>
  <si>
    <t>Electric Utilities</t>
  </si>
  <si>
    <t>Companhia De Saneamento Basico Do Estado De Sao Paulo</t>
  </si>
  <si>
    <t>SBSP3</t>
  </si>
  <si>
    <t>Water Utilities</t>
  </si>
  <si>
    <t>CPFL Energia S.A.</t>
  </si>
  <si>
    <t>CPFE3</t>
  </si>
  <si>
    <t>ENGIE Brasil Energia SA</t>
  </si>
  <si>
    <t>EGIE3</t>
  </si>
  <si>
    <t>Independent Power and Renewable Electricity Producers</t>
  </si>
  <si>
    <t>Renewable Electricity</t>
  </si>
  <si>
    <t>Equatorial Energia SA</t>
  </si>
  <si>
    <t>EQTL3</t>
  </si>
  <si>
    <t>GAIL (India) Ltd</t>
  </si>
  <si>
    <t>532155</t>
  </si>
  <si>
    <t>Gas Utilities</t>
  </si>
  <si>
    <t>Gujarat Industries Power Co Ltd</t>
  </si>
  <si>
    <t>517300</t>
  </si>
  <si>
    <t>Independent Power Producers and Energy Traders</t>
  </si>
  <si>
    <t>NTPC Ltd</t>
  </si>
  <si>
    <t>532555</t>
  </si>
  <si>
    <t>Power Grid Corp Of India Ltd</t>
  </si>
  <si>
    <t>532898</t>
  </si>
  <si>
    <t>SJVN Ltd</t>
  </si>
  <si>
    <t>533206</t>
  </si>
  <si>
    <t>Tata Power Co Ltd</t>
  </si>
  <si>
    <t>500400</t>
  </si>
  <si>
    <t>China Gas Holdings Ltd</t>
  </si>
  <si>
    <t>00384</t>
  </si>
  <si>
    <t>Huaneng Power International Inc</t>
  </si>
  <si>
    <t>0902</t>
  </si>
  <si>
    <t>Severn Trent PLC</t>
  </si>
  <si>
    <t>SVT</t>
  </si>
  <si>
    <t>SSE PLC</t>
  </si>
  <si>
    <t>SSE</t>
  </si>
  <si>
    <t>United Utilities Group PLC</t>
  </si>
  <si>
    <t>UU</t>
  </si>
  <si>
    <t>American Electric Power Co Inc</t>
  </si>
  <si>
    <t>AEP</t>
  </si>
  <si>
    <t>Middlesex Water Co</t>
  </si>
  <si>
    <t>MSEX</t>
  </si>
  <si>
    <t>The York Water Co</t>
  </si>
  <si>
    <t>YORW</t>
  </si>
  <si>
    <t>American Water Works Co Inc</t>
  </si>
  <si>
    <t>AWK</t>
  </si>
  <si>
    <t>Dominion Energy Inc</t>
  </si>
  <si>
    <t>D</t>
  </si>
  <si>
    <t>Multi-Utilities</t>
  </si>
  <si>
    <t>FirstEnergy Corp</t>
  </si>
  <si>
    <t>FE</t>
  </si>
  <si>
    <t>Fortis Inc</t>
  </si>
  <si>
    <t>FTS</t>
  </si>
  <si>
    <t>National Fuel Gas Co</t>
  </si>
  <si>
    <t>NFG</t>
  </si>
  <si>
    <t>PG&amp;E Corp</t>
  </si>
  <si>
    <t>PCG</t>
  </si>
  <si>
    <t>Sempra Energy</t>
  </si>
  <si>
    <t>SRE</t>
  </si>
  <si>
    <t>SJW Group</t>
  </si>
  <si>
    <t>SJW</t>
  </si>
  <si>
    <t>Southern Co</t>
  </si>
  <si>
    <t>SO</t>
  </si>
  <si>
    <t>UGI Corp</t>
  </si>
  <si>
    <t>UGI</t>
  </si>
  <si>
    <t>China Yangtze Power Co Ltd</t>
  </si>
  <si>
    <t>600900</t>
  </si>
  <si>
    <t>Canadian Utilities Ltd</t>
  </si>
  <si>
    <t>CU</t>
  </si>
  <si>
    <t>Current Price</t>
  </si>
  <si>
    <t>Result</t>
  </si>
  <si>
    <t>EV/EBIT</t>
  </si>
  <si>
    <t>EV/EBIT AVG</t>
  </si>
  <si>
    <t>Insider Trading</t>
  </si>
  <si>
    <t>LREN3.SA</t>
  </si>
  <si>
    <t>N/A</t>
  </si>
  <si>
    <t>MGLU3.SA</t>
  </si>
  <si>
    <t>DELTACORP.BO</t>
  </si>
  <si>
    <t>BAJAJ-AUTO.BO</t>
  </si>
  <si>
    <t>BATAINDIA.BO</t>
  </si>
  <si>
    <t>BOSCHLTD.BO</t>
  </si>
  <si>
    <t>HEROMOTOCO.BO</t>
  </si>
  <si>
    <t>JUBLFOOD.BO</t>
  </si>
  <si>
    <t>M&amp;M.BO</t>
  </si>
  <si>
    <t>MARUTI.BO</t>
  </si>
  <si>
    <t>TATAMOTORS.BO</t>
  </si>
  <si>
    <t>TITAN.BO</t>
  </si>
  <si>
    <t>VOW3.DE</t>
  </si>
  <si>
    <t>3690.HK</t>
  </si>
  <si>
    <t>DPZ</t>
  </si>
  <si>
    <t>HSW.L</t>
  </si>
  <si>
    <t>LOOK.L</t>
  </si>
  <si>
    <t>OTB.L</t>
  </si>
  <si>
    <t>WTB.L</t>
  </si>
  <si>
    <t>601888.SS</t>
  </si>
  <si>
    <t>000333.SZ</t>
  </si>
  <si>
    <t>DOL.TO</t>
  </si>
  <si>
    <t>CCRO3.SA</t>
  </si>
  <si>
    <t>EMBR3.SA</t>
  </si>
  <si>
    <t>RENT3.SA</t>
  </si>
  <si>
    <t>RAIL3.SA</t>
  </si>
  <si>
    <t>WEGE3.SA</t>
  </si>
  <si>
    <t>GAPB.MX</t>
  </si>
  <si>
    <t>BHEL.BO</t>
  </si>
  <si>
    <t>LT.BO</t>
  </si>
  <si>
    <t>3311.HK</t>
  </si>
  <si>
    <t>0267.HK</t>
  </si>
  <si>
    <t>009540.KS</t>
  </si>
  <si>
    <t>BNZL.L</t>
  </si>
  <si>
    <t>DSCV.L</t>
  </si>
  <si>
    <t>EZJ.L</t>
  </si>
  <si>
    <t>EXPN.L</t>
  </si>
  <si>
    <t>SMIN.L</t>
  </si>
  <si>
    <t>RR.L</t>
  </si>
  <si>
    <t>RBC</t>
  </si>
  <si>
    <t>600009.SS</t>
  </si>
  <si>
    <t>BBD-B.TO</t>
  </si>
  <si>
    <t>CJT.TO</t>
  </si>
  <si>
    <t>HYPE3.SA</t>
  </si>
  <si>
    <t>AUROPHARMA.BO</t>
  </si>
  <si>
    <t>CIPLA.BO</t>
  </si>
  <si>
    <t>DRREDDY.BO</t>
  </si>
  <si>
    <t>GRANULES.BO</t>
  </si>
  <si>
    <t>SUNPHARMA.BO</t>
  </si>
  <si>
    <t>UCBI</t>
  </si>
  <si>
    <t>ENDPQ</t>
  </si>
  <si>
    <t>600276.SS</t>
  </si>
  <si>
    <t>300760.SZ</t>
  </si>
  <si>
    <t>CSAN3.SA</t>
  </si>
  <si>
    <t>PBR</t>
  </si>
  <si>
    <t>UGP</t>
  </si>
  <si>
    <t>COALINDIA.BO</t>
  </si>
  <si>
    <t>ONGC.BO</t>
  </si>
  <si>
    <t>RELIANCE.BO</t>
  </si>
  <si>
    <t>TLW.L</t>
  </si>
  <si>
    <t>EBR-B</t>
  </si>
  <si>
    <t>SBSP3.SA</t>
  </si>
  <si>
    <t>CPFE3.SA</t>
  </si>
  <si>
    <t>EGIEY</t>
  </si>
  <si>
    <t>EQUEY</t>
  </si>
  <si>
    <t>GAIL.BO</t>
  </si>
  <si>
    <t>GIPCL.BO</t>
  </si>
  <si>
    <t>NTPC.BO</t>
  </si>
  <si>
    <t>POWERGRID.BO</t>
  </si>
  <si>
    <t>SJVN.BO</t>
  </si>
  <si>
    <t>TATAPOWER.BO</t>
  </si>
  <si>
    <t>0384.HK</t>
  </si>
  <si>
    <t>HUNGF</t>
  </si>
  <si>
    <t>SSE.L</t>
  </si>
  <si>
    <t>UU.L</t>
  </si>
  <si>
    <t>600900.SS</t>
  </si>
  <si>
    <t>CU.TO</t>
  </si>
  <si>
    <t>BOLSY</t>
  </si>
  <si>
    <t>BPAC11.SA</t>
  </si>
  <si>
    <t>BZLA.BE</t>
  </si>
  <si>
    <t>DBSA.BE</t>
  </si>
  <si>
    <t>BREA.BE</t>
  </si>
  <si>
    <t>BBSEY</t>
  </si>
  <si>
    <t>IRBR3.SA</t>
  </si>
  <si>
    <t>PSSA3.SA</t>
  </si>
  <si>
    <t>PFC.BO</t>
  </si>
  <si>
    <t>AXISBANK.BO</t>
  </si>
  <si>
    <t>BAJAJFINSV.BO</t>
  </si>
  <si>
    <t>HDFCBANK.BO</t>
  </si>
  <si>
    <t>ICICIBANK.BO</t>
  </si>
  <si>
    <t>KOTAKBANK.BO</t>
  </si>
  <si>
    <t>MFSL.BO</t>
  </si>
  <si>
    <t>PEL.BO</t>
  </si>
  <si>
    <t>RIR.BO</t>
  </si>
  <si>
    <t>SBIN.BO</t>
  </si>
  <si>
    <t>YESBANK.BO</t>
  </si>
  <si>
    <t>0939.HK</t>
  </si>
  <si>
    <t>2318.HK</t>
  </si>
  <si>
    <t>AV.L</t>
  </si>
  <si>
    <t>CLIG.L</t>
  </si>
  <si>
    <t>HSBA.L</t>
  </si>
  <si>
    <t>LLOY.L</t>
  </si>
  <si>
    <t>SDR.L</t>
  </si>
  <si>
    <t>STAN.L</t>
  </si>
  <si>
    <t>002142.SZ</t>
  </si>
  <si>
    <t>BNS.TO</t>
  </si>
  <si>
    <t>CWB.TO</t>
  </si>
  <si>
    <t>FFH.TO</t>
  </si>
  <si>
    <t>GWO.TO</t>
  </si>
  <si>
    <t>RY.TO</t>
  </si>
  <si>
    <t>Ticker</t>
    <phoneticPr fontId="17" type="noConversion"/>
  </si>
  <si>
    <t>Original</t>
    <phoneticPr fontId="17" type="noConversion"/>
  </si>
  <si>
    <t>QSR.TO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</si>
</sst>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scheme val="minor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b/>
      <sz val="12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u/>
      <sz val="11"/>
      <color rgb="FF0000FF"/>
      <name val="Calibri"/>
      <family val="2"/>
    </font>
    <font>
      <u/>
      <sz val="11"/>
      <color rgb="FF000000"/>
      <name val="Calibri"/>
      <family val="2"/>
    </font>
    <font>
      <u/>
      <sz val="11"/>
      <color rgb="FF0000FF"/>
      <name val="Calibri"/>
      <family val="2"/>
    </font>
    <font>
      <u/>
      <sz val="11"/>
      <color rgb="FF0000FF"/>
      <name val="Calibri"/>
      <family val="2"/>
    </font>
    <font>
      <b/>
      <sz val="11"/>
      <color theme="1"/>
      <name val="Calibri"/>
      <family val="2"/>
      <scheme val="minor"/>
    </font>
    <font>
      <u/>
      <sz val="11"/>
      <color rgb="FF0563C1"/>
      <name val="Calibri"/>
      <family val="2"/>
    </font>
    <font>
      <sz val="11"/>
      <color theme="1"/>
      <name val="Calibri"/>
      <family val="2"/>
    </font>
    <font>
      <u/>
      <sz val="11"/>
      <color rgb="FF0563C1"/>
      <name val="Calibri"/>
      <family val="2"/>
    </font>
    <font>
      <u/>
      <sz val="11"/>
      <color rgb="FF0000FF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3"/>
      <charset val="129"/>
      <scheme val="minor"/>
    </font>
    <font>
      <b/>
      <sz val="12"/>
      <color theme="1"/>
      <name val="Calibri"/>
      <family val="2"/>
    </font>
    <font>
      <sz val="11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4472C4"/>
        <bgColor rgb="FF4472C4"/>
      </patternFill>
    </fill>
    <fill>
      <patternFill patternType="solid">
        <fgColor theme="4"/>
        <bgColor theme="4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</borders>
  <cellStyleXfs count="2">
    <xf numFmtId="0" fontId="0" fillId="0" borderId="0"/>
    <xf numFmtId="0" fontId="15" fillId="0" borderId="0" applyNumberFormat="0" applyFill="0" applyBorder="0" applyAlignment="0" applyProtection="0"/>
  </cellStyleXfs>
  <cellXfs count="45">
    <xf numFmtId="0" fontId="0" fillId="0" borderId="0" xfId="0"/>
    <xf numFmtId="49" fontId="1" fillId="2" borderId="0" xfId="0" applyNumberFormat="1" applyFont="1" applyFill="1" applyAlignment="1">
      <alignment wrapText="1"/>
    </xf>
    <xf numFmtId="0" fontId="2" fillId="0" borderId="0" xfId="0" applyFont="1"/>
    <xf numFmtId="49" fontId="2" fillId="0" borderId="0" xfId="0" applyNumberFormat="1" applyFont="1"/>
    <xf numFmtId="0" fontId="2" fillId="0" borderId="0" xfId="0" applyFont="1" applyAlignment="1">
      <alignment horizontal="left"/>
    </xf>
    <xf numFmtId="49" fontId="2" fillId="0" borderId="0" xfId="0" applyNumberFormat="1" applyFont="1" applyAlignment="1">
      <alignment horizontal="left"/>
    </xf>
    <xf numFmtId="1" fontId="2" fillId="0" borderId="0" xfId="0" applyNumberFormat="1" applyFont="1" applyAlignment="1">
      <alignment horizontal="left"/>
    </xf>
    <xf numFmtId="2" fontId="2" fillId="0" borderId="0" xfId="0" applyNumberFormat="1" applyFont="1"/>
    <xf numFmtId="1" fontId="2" fillId="0" borderId="0" xfId="0" applyNumberFormat="1" applyFont="1"/>
    <xf numFmtId="49" fontId="1" fillId="3" borderId="0" xfId="0" applyNumberFormat="1" applyFont="1" applyFill="1" applyAlignment="1">
      <alignment horizontal="left" wrapText="1"/>
    </xf>
    <xf numFmtId="0" fontId="2" fillId="4" borderId="0" xfId="0" applyFont="1" applyFill="1"/>
    <xf numFmtId="49" fontId="2" fillId="4" borderId="0" xfId="0" applyNumberFormat="1" applyFont="1" applyFill="1" applyAlignment="1">
      <alignment horizontal="left"/>
    </xf>
    <xf numFmtId="1" fontId="2" fillId="4" borderId="0" xfId="0" applyNumberFormat="1" applyFont="1" applyFill="1"/>
    <xf numFmtId="1" fontId="2" fillId="4" borderId="0" xfId="0" applyNumberFormat="1" applyFont="1" applyFill="1" applyAlignment="1">
      <alignment horizontal="left"/>
    </xf>
    <xf numFmtId="49" fontId="2" fillId="0" borderId="1" xfId="0" applyNumberFormat="1" applyFont="1" applyBorder="1"/>
    <xf numFmtId="49" fontId="2" fillId="0" borderId="2" xfId="0" applyNumberFormat="1" applyFont="1" applyBorder="1"/>
    <xf numFmtId="0" fontId="2" fillId="0" borderId="2" xfId="0" applyFont="1" applyBorder="1"/>
    <xf numFmtId="0" fontId="3" fillId="2" borderId="0" xfId="0" applyFont="1" applyFill="1"/>
    <xf numFmtId="0" fontId="4" fillId="4" borderId="0" xfId="0" applyFont="1" applyFill="1"/>
    <xf numFmtId="0" fontId="5" fillId="0" borderId="0" xfId="0" applyFont="1"/>
    <xf numFmtId="0" fontId="4" fillId="4" borderId="0" xfId="0" applyFont="1" applyFill="1" applyAlignment="1">
      <alignment horizontal="right"/>
    </xf>
    <xf numFmtId="49" fontId="4" fillId="4" borderId="0" xfId="0" applyNumberFormat="1" applyFont="1" applyFill="1"/>
    <xf numFmtId="0" fontId="4" fillId="0" borderId="0" xfId="0" applyFont="1"/>
    <xf numFmtId="0" fontId="6" fillId="0" borderId="0" xfId="0" applyFont="1"/>
    <xf numFmtId="0" fontId="4" fillId="0" borderId="0" xfId="0" applyFont="1" applyAlignment="1">
      <alignment horizontal="right"/>
    </xf>
    <xf numFmtId="49" fontId="4" fillId="0" borderId="0" xfId="0" applyNumberFormat="1" applyFont="1"/>
    <xf numFmtId="49" fontId="7" fillId="0" borderId="0" xfId="0" applyNumberFormat="1" applyFont="1"/>
    <xf numFmtId="49" fontId="8" fillId="0" borderId="0" xfId="0" applyNumberFormat="1" applyFont="1" applyAlignment="1">
      <alignment horizontal="right"/>
    </xf>
    <xf numFmtId="49" fontId="9" fillId="0" borderId="0" xfId="0" applyNumberFormat="1" applyFont="1"/>
    <xf numFmtId="0" fontId="10" fillId="0" borderId="0" xfId="0" applyFont="1"/>
    <xf numFmtId="49" fontId="11" fillId="0" borderId="0" xfId="0" applyNumberFormat="1" applyFont="1"/>
    <xf numFmtId="49" fontId="12" fillId="0" borderId="0" xfId="0" applyNumberFormat="1" applyFont="1"/>
    <xf numFmtId="0" fontId="12" fillId="0" borderId="0" xfId="0" applyFont="1"/>
    <xf numFmtId="1" fontId="12" fillId="0" borderId="0" xfId="0" applyNumberFormat="1" applyFont="1"/>
    <xf numFmtId="1" fontId="4" fillId="4" borderId="0" xfId="0" applyNumberFormat="1" applyFont="1" applyFill="1"/>
    <xf numFmtId="1" fontId="4" fillId="0" borderId="0" xfId="0" applyNumberFormat="1" applyFont="1"/>
    <xf numFmtId="0" fontId="13" fillId="0" borderId="0" xfId="0" applyFont="1"/>
    <xf numFmtId="49" fontId="14" fillId="5" borderId="0" xfId="0" applyNumberFormat="1" applyFont="1" applyFill="1"/>
    <xf numFmtId="0" fontId="15" fillId="0" borderId="3" xfId="1" applyBorder="1" applyAlignment="1">
      <alignment wrapText="1"/>
    </xf>
    <xf numFmtId="0" fontId="15" fillId="0" borderId="3" xfId="1" applyBorder="1" applyAlignment="1">
      <alignment horizontal="right" wrapText="1"/>
    </xf>
    <xf numFmtId="0" fontId="16" fillId="0" borderId="3" xfId="0" applyFont="1" applyBorder="1" applyAlignment="1">
      <alignment wrapText="1"/>
    </xf>
    <xf numFmtId="0" fontId="0" fillId="0" borderId="0" xfId="0" applyAlignment="1">
      <alignment vertical="center"/>
    </xf>
    <xf numFmtId="49" fontId="18" fillId="3" borderId="0" xfId="0" applyNumberFormat="1" applyFont="1" applyFill="1" applyAlignment="1">
      <alignment horizontal="left" wrapText="1"/>
    </xf>
    <xf numFmtId="0" fontId="19" fillId="0" borderId="4" xfId="0" applyFont="1" applyBorder="1" applyAlignment="1">
      <alignment wrapText="1"/>
    </xf>
    <xf numFmtId="0" fontId="19" fillId="0" borderId="3" xfId="0" applyFont="1" applyBorder="1" applyAlignment="1">
      <alignment wrapText="1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3" Type="http://schemas.openxmlformats.org/officeDocument/2006/relationships/hyperlink" Target="http://granules.bo/" TargetMode="External"/><Relationship Id="rId18" Type="http://schemas.openxmlformats.org/officeDocument/2006/relationships/hyperlink" Target="http://irbr3.sa/" TargetMode="External"/><Relationship Id="rId26" Type="http://schemas.openxmlformats.org/officeDocument/2006/relationships/hyperlink" Target="http://brea.be/" TargetMode="External"/><Relationship Id="rId39" Type="http://schemas.openxmlformats.org/officeDocument/2006/relationships/hyperlink" Target="http://002142.sz/" TargetMode="External"/><Relationship Id="rId21" Type="http://schemas.openxmlformats.org/officeDocument/2006/relationships/hyperlink" Target="http://ffh.to/" TargetMode="External"/><Relationship Id="rId34" Type="http://schemas.openxmlformats.org/officeDocument/2006/relationships/hyperlink" Target="http://rir.bo/" TargetMode="External"/><Relationship Id="rId42" Type="http://schemas.openxmlformats.org/officeDocument/2006/relationships/hyperlink" Target="http://ry.to/" TargetMode="External"/><Relationship Id="rId7" Type="http://schemas.openxmlformats.org/officeDocument/2006/relationships/hyperlink" Target="http://ccro3.sa/" TargetMode="External"/><Relationship Id="rId2" Type="http://schemas.openxmlformats.org/officeDocument/2006/relationships/hyperlink" Target="http://lren3.sa/" TargetMode="External"/><Relationship Id="rId16" Type="http://schemas.openxmlformats.org/officeDocument/2006/relationships/hyperlink" Target="http://tatapower.bo/" TargetMode="External"/><Relationship Id="rId20" Type="http://schemas.openxmlformats.org/officeDocument/2006/relationships/hyperlink" Target="http://pel.bo/" TargetMode="External"/><Relationship Id="rId29" Type="http://schemas.openxmlformats.org/officeDocument/2006/relationships/hyperlink" Target="http://bajajfinsv.bo/" TargetMode="External"/><Relationship Id="rId41" Type="http://schemas.openxmlformats.org/officeDocument/2006/relationships/hyperlink" Target="http://cwb.to/" TargetMode="External"/><Relationship Id="rId1" Type="http://schemas.openxmlformats.org/officeDocument/2006/relationships/hyperlink" Target="http://qsr.to/" TargetMode="External"/><Relationship Id="rId6" Type="http://schemas.openxmlformats.org/officeDocument/2006/relationships/hyperlink" Target="http://000333.sz/" TargetMode="External"/><Relationship Id="rId11" Type="http://schemas.openxmlformats.org/officeDocument/2006/relationships/hyperlink" Target="http://hype3.sa/" TargetMode="External"/><Relationship Id="rId24" Type="http://schemas.openxmlformats.org/officeDocument/2006/relationships/hyperlink" Target="http://bzla.be/" TargetMode="External"/><Relationship Id="rId32" Type="http://schemas.openxmlformats.org/officeDocument/2006/relationships/hyperlink" Target="http://kotakbank.bo/" TargetMode="External"/><Relationship Id="rId37" Type="http://schemas.openxmlformats.org/officeDocument/2006/relationships/hyperlink" Target="http://0939.hk/" TargetMode="External"/><Relationship Id="rId40" Type="http://schemas.openxmlformats.org/officeDocument/2006/relationships/hyperlink" Target="http://bns.to/" TargetMode="External"/><Relationship Id="rId5" Type="http://schemas.openxmlformats.org/officeDocument/2006/relationships/hyperlink" Target="http://vow3.de/" TargetMode="External"/><Relationship Id="rId15" Type="http://schemas.openxmlformats.org/officeDocument/2006/relationships/hyperlink" Target="http://cpfe3.sa/" TargetMode="External"/><Relationship Id="rId23" Type="http://schemas.openxmlformats.org/officeDocument/2006/relationships/hyperlink" Target="http://bpac11.sa/" TargetMode="External"/><Relationship Id="rId28" Type="http://schemas.openxmlformats.org/officeDocument/2006/relationships/hyperlink" Target="http://axisbank.bo/" TargetMode="External"/><Relationship Id="rId36" Type="http://schemas.openxmlformats.org/officeDocument/2006/relationships/hyperlink" Target="http://yesbank.bo/" TargetMode="External"/><Relationship Id="rId10" Type="http://schemas.openxmlformats.org/officeDocument/2006/relationships/hyperlink" Target="http://cjt.to/" TargetMode="External"/><Relationship Id="rId19" Type="http://schemas.openxmlformats.org/officeDocument/2006/relationships/hyperlink" Target="http://pssa3.sa/" TargetMode="External"/><Relationship Id="rId31" Type="http://schemas.openxmlformats.org/officeDocument/2006/relationships/hyperlink" Target="http://icicibank.bo/" TargetMode="External"/><Relationship Id="rId4" Type="http://schemas.openxmlformats.org/officeDocument/2006/relationships/hyperlink" Target="http://heromotoco.bo/" TargetMode="External"/><Relationship Id="rId9" Type="http://schemas.openxmlformats.org/officeDocument/2006/relationships/hyperlink" Target="http://600009.ss/" TargetMode="External"/><Relationship Id="rId14" Type="http://schemas.openxmlformats.org/officeDocument/2006/relationships/hyperlink" Target="http://sbsp3.sa/" TargetMode="External"/><Relationship Id="rId22" Type="http://schemas.openxmlformats.org/officeDocument/2006/relationships/hyperlink" Target="http://gwo.to/" TargetMode="External"/><Relationship Id="rId27" Type="http://schemas.openxmlformats.org/officeDocument/2006/relationships/hyperlink" Target="http://pfc.bo/" TargetMode="External"/><Relationship Id="rId30" Type="http://schemas.openxmlformats.org/officeDocument/2006/relationships/hyperlink" Target="http://hdfcbank.bo/" TargetMode="External"/><Relationship Id="rId35" Type="http://schemas.openxmlformats.org/officeDocument/2006/relationships/hyperlink" Target="http://sbin.bo/" TargetMode="External"/><Relationship Id="rId8" Type="http://schemas.openxmlformats.org/officeDocument/2006/relationships/hyperlink" Target="http://rail3.sa/" TargetMode="External"/><Relationship Id="rId3" Type="http://schemas.openxmlformats.org/officeDocument/2006/relationships/hyperlink" Target="http://mglu3.sa/" TargetMode="External"/><Relationship Id="rId12" Type="http://schemas.openxmlformats.org/officeDocument/2006/relationships/hyperlink" Target="http://drreddy.bo/" TargetMode="External"/><Relationship Id="rId17" Type="http://schemas.openxmlformats.org/officeDocument/2006/relationships/hyperlink" Target="http://cu.to/" TargetMode="External"/><Relationship Id="rId25" Type="http://schemas.openxmlformats.org/officeDocument/2006/relationships/hyperlink" Target="http://dbsa.be/" TargetMode="External"/><Relationship Id="rId33" Type="http://schemas.openxmlformats.org/officeDocument/2006/relationships/hyperlink" Target="http://mfsl.bo/" TargetMode="External"/><Relationship Id="rId38" Type="http://schemas.openxmlformats.org/officeDocument/2006/relationships/hyperlink" Target="http://2318.hk/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jublfood.bo/" TargetMode="External"/><Relationship Id="rId13" Type="http://schemas.openxmlformats.org/officeDocument/2006/relationships/hyperlink" Target="http://3690.hk/" TargetMode="External"/><Relationship Id="rId3" Type="http://schemas.openxmlformats.org/officeDocument/2006/relationships/hyperlink" Target="http://deltacorp.bo/" TargetMode="External"/><Relationship Id="rId7" Type="http://schemas.openxmlformats.org/officeDocument/2006/relationships/hyperlink" Target="http://heromotoco.bo/" TargetMode="External"/><Relationship Id="rId12" Type="http://schemas.openxmlformats.org/officeDocument/2006/relationships/hyperlink" Target="http://vow3.de/" TargetMode="External"/><Relationship Id="rId2" Type="http://schemas.openxmlformats.org/officeDocument/2006/relationships/hyperlink" Target="http://mglu3.sa/" TargetMode="External"/><Relationship Id="rId16" Type="http://schemas.openxmlformats.org/officeDocument/2006/relationships/hyperlink" Target="http://dol.to/" TargetMode="External"/><Relationship Id="rId1" Type="http://schemas.openxmlformats.org/officeDocument/2006/relationships/hyperlink" Target="http://lren3.sa/" TargetMode="External"/><Relationship Id="rId6" Type="http://schemas.openxmlformats.org/officeDocument/2006/relationships/hyperlink" Target="http://boschltd.bo/" TargetMode="External"/><Relationship Id="rId11" Type="http://schemas.openxmlformats.org/officeDocument/2006/relationships/hyperlink" Target="http://titan.bo/" TargetMode="External"/><Relationship Id="rId5" Type="http://schemas.openxmlformats.org/officeDocument/2006/relationships/hyperlink" Target="http://bataindia.bo/" TargetMode="External"/><Relationship Id="rId15" Type="http://schemas.openxmlformats.org/officeDocument/2006/relationships/hyperlink" Target="http://000333.sz/" TargetMode="External"/><Relationship Id="rId10" Type="http://schemas.openxmlformats.org/officeDocument/2006/relationships/hyperlink" Target="http://tatamotors.bo/" TargetMode="External"/><Relationship Id="rId4" Type="http://schemas.openxmlformats.org/officeDocument/2006/relationships/hyperlink" Target="http://bajaj-auto.bo/" TargetMode="External"/><Relationship Id="rId9" Type="http://schemas.openxmlformats.org/officeDocument/2006/relationships/hyperlink" Target="http://maruti.bo/" TargetMode="External"/><Relationship Id="rId14" Type="http://schemas.openxmlformats.org/officeDocument/2006/relationships/hyperlink" Target="http://601888.ss/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://lt.bo/" TargetMode="External"/><Relationship Id="rId13" Type="http://schemas.openxmlformats.org/officeDocument/2006/relationships/hyperlink" Target="http://cjt.to/" TargetMode="External"/><Relationship Id="rId3" Type="http://schemas.openxmlformats.org/officeDocument/2006/relationships/hyperlink" Target="http://rent3.sa/" TargetMode="External"/><Relationship Id="rId7" Type="http://schemas.openxmlformats.org/officeDocument/2006/relationships/hyperlink" Target="http://bhel.bo/" TargetMode="External"/><Relationship Id="rId12" Type="http://schemas.openxmlformats.org/officeDocument/2006/relationships/hyperlink" Target="http://bbd-b.to/" TargetMode="External"/><Relationship Id="rId2" Type="http://schemas.openxmlformats.org/officeDocument/2006/relationships/hyperlink" Target="http://embr3.sa/" TargetMode="External"/><Relationship Id="rId1" Type="http://schemas.openxmlformats.org/officeDocument/2006/relationships/hyperlink" Target="http://ccro3.sa/" TargetMode="External"/><Relationship Id="rId6" Type="http://schemas.openxmlformats.org/officeDocument/2006/relationships/hyperlink" Target="http://gapb.mx/" TargetMode="External"/><Relationship Id="rId11" Type="http://schemas.openxmlformats.org/officeDocument/2006/relationships/hyperlink" Target="http://600009.ss/" TargetMode="External"/><Relationship Id="rId5" Type="http://schemas.openxmlformats.org/officeDocument/2006/relationships/hyperlink" Target="http://wege3.sa/" TargetMode="External"/><Relationship Id="rId10" Type="http://schemas.openxmlformats.org/officeDocument/2006/relationships/hyperlink" Target="http://0267.hk/" TargetMode="External"/><Relationship Id="rId4" Type="http://schemas.openxmlformats.org/officeDocument/2006/relationships/hyperlink" Target="http://rail3.sa/" TargetMode="External"/><Relationship Id="rId9" Type="http://schemas.openxmlformats.org/officeDocument/2006/relationships/hyperlink" Target="http://3311.hk/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://300760.sz/" TargetMode="External"/><Relationship Id="rId3" Type="http://schemas.openxmlformats.org/officeDocument/2006/relationships/hyperlink" Target="http://cipla.bo/" TargetMode="External"/><Relationship Id="rId7" Type="http://schemas.openxmlformats.org/officeDocument/2006/relationships/hyperlink" Target="http://600276.ss/" TargetMode="External"/><Relationship Id="rId2" Type="http://schemas.openxmlformats.org/officeDocument/2006/relationships/hyperlink" Target="http://auropharma.bo/" TargetMode="External"/><Relationship Id="rId1" Type="http://schemas.openxmlformats.org/officeDocument/2006/relationships/hyperlink" Target="http://hype3.sa/" TargetMode="External"/><Relationship Id="rId6" Type="http://schemas.openxmlformats.org/officeDocument/2006/relationships/hyperlink" Target="http://sunpharma.bo/" TargetMode="External"/><Relationship Id="rId5" Type="http://schemas.openxmlformats.org/officeDocument/2006/relationships/hyperlink" Target="http://granules.bo/" TargetMode="External"/><Relationship Id="rId4" Type="http://schemas.openxmlformats.org/officeDocument/2006/relationships/hyperlink" Target="http://drreddy.bo/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://ongc.bo/" TargetMode="External"/><Relationship Id="rId2" Type="http://schemas.openxmlformats.org/officeDocument/2006/relationships/hyperlink" Target="http://coalindia.bo/" TargetMode="External"/><Relationship Id="rId1" Type="http://schemas.openxmlformats.org/officeDocument/2006/relationships/hyperlink" Target="http://csan3.sa/" TargetMode="External"/><Relationship Id="rId4" Type="http://schemas.openxmlformats.org/officeDocument/2006/relationships/hyperlink" Target="http://reliance.bo/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://tatapower.bo/" TargetMode="External"/><Relationship Id="rId3" Type="http://schemas.openxmlformats.org/officeDocument/2006/relationships/hyperlink" Target="http://gail.bo/" TargetMode="External"/><Relationship Id="rId7" Type="http://schemas.openxmlformats.org/officeDocument/2006/relationships/hyperlink" Target="http://sjvn.bo/" TargetMode="External"/><Relationship Id="rId2" Type="http://schemas.openxmlformats.org/officeDocument/2006/relationships/hyperlink" Target="http://cpfe3.sa/" TargetMode="External"/><Relationship Id="rId1" Type="http://schemas.openxmlformats.org/officeDocument/2006/relationships/hyperlink" Target="http://sbsp3.sa/" TargetMode="External"/><Relationship Id="rId6" Type="http://schemas.openxmlformats.org/officeDocument/2006/relationships/hyperlink" Target="http://powergrid.bo/" TargetMode="External"/><Relationship Id="rId11" Type="http://schemas.openxmlformats.org/officeDocument/2006/relationships/hyperlink" Target="http://cu.to/" TargetMode="External"/><Relationship Id="rId5" Type="http://schemas.openxmlformats.org/officeDocument/2006/relationships/hyperlink" Target="http://ntpc.bo/" TargetMode="External"/><Relationship Id="rId10" Type="http://schemas.openxmlformats.org/officeDocument/2006/relationships/hyperlink" Target="http://600900.ss/" TargetMode="External"/><Relationship Id="rId4" Type="http://schemas.openxmlformats.org/officeDocument/2006/relationships/hyperlink" Target="http://gipcl.bo/" TargetMode="External"/><Relationship Id="rId9" Type="http://schemas.openxmlformats.org/officeDocument/2006/relationships/hyperlink" Target="http://0384.hk/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://axisbank.bo/" TargetMode="External"/><Relationship Id="rId13" Type="http://schemas.openxmlformats.org/officeDocument/2006/relationships/hyperlink" Target="http://mfsl.bo/" TargetMode="External"/><Relationship Id="rId18" Type="http://schemas.openxmlformats.org/officeDocument/2006/relationships/hyperlink" Target="http://0939.hk/" TargetMode="External"/><Relationship Id="rId3" Type="http://schemas.openxmlformats.org/officeDocument/2006/relationships/hyperlink" Target="http://dbsa.be/" TargetMode="External"/><Relationship Id="rId21" Type="http://schemas.openxmlformats.org/officeDocument/2006/relationships/hyperlink" Target="http://bns.to/" TargetMode="External"/><Relationship Id="rId7" Type="http://schemas.openxmlformats.org/officeDocument/2006/relationships/hyperlink" Target="http://pfc.bo/" TargetMode="External"/><Relationship Id="rId12" Type="http://schemas.openxmlformats.org/officeDocument/2006/relationships/hyperlink" Target="http://kotakbank.bo/" TargetMode="External"/><Relationship Id="rId17" Type="http://schemas.openxmlformats.org/officeDocument/2006/relationships/hyperlink" Target="http://yesbank.bo/" TargetMode="External"/><Relationship Id="rId25" Type="http://schemas.openxmlformats.org/officeDocument/2006/relationships/hyperlink" Target="http://ry.to/" TargetMode="External"/><Relationship Id="rId2" Type="http://schemas.openxmlformats.org/officeDocument/2006/relationships/hyperlink" Target="http://bzla.be/" TargetMode="External"/><Relationship Id="rId16" Type="http://schemas.openxmlformats.org/officeDocument/2006/relationships/hyperlink" Target="http://sbin.bo/" TargetMode="External"/><Relationship Id="rId20" Type="http://schemas.openxmlformats.org/officeDocument/2006/relationships/hyperlink" Target="http://002142.sz/" TargetMode="External"/><Relationship Id="rId1" Type="http://schemas.openxmlformats.org/officeDocument/2006/relationships/hyperlink" Target="http://bpac11.sa/" TargetMode="External"/><Relationship Id="rId6" Type="http://schemas.openxmlformats.org/officeDocument/2006/relationships/hyperlink" Target="http://pssa3.sa/" TargetMode="External"/><Relationship Id="rId11" Type="http://schemas.openxmlformats.org/officeDocument/2006/relationships/hyperlink" Target="http://icicibank.bo/" TargetMode="External"/><Relationship Id="rId24" Type="http://schemas.openxmlformats.org/officeDocument/2006/relationships/hyperlink" Target="http://gwo.to/" TargetMode="External"/><Relationship Id="rId5" Type="http://schemas.openxmlformats.org/officeDocument/2006/relationships/hyperlink" Target="http://irbr3.sa/" TargetMode="External"/><Relationship Id="rId15" Type="http://schemas.openxmlformats.org/officeDocument/2006/relationships/hyperlink" Target="http://rir.bo/" TargetMode="External"/><Relationship Id="rId23" Type="http://schemas.openxmlformats.org/officeDocument/2006/relationships/hyperlink" Target="http://ffh.to/" TargetMode="External"/><Relationship Id="rId10" Type="http://schemas.openxmlformats.org/officeDocument/2006/relationships/hyperlink" Target="http://hdfcbank.bo/" TargetMode="External"/><Relationship Id="rId19" Type="http://schemas.openxmlformats.org/officeDocument/2006/relationships/hyperlink" Target="http://2318.hk/" TargetMode="External"/><Relationship Id="rId4" Type="http://schemas.openxmlformats.org/officeDocument/2006/relationships/hyperlink" Target="http://brea.be/" TargetMode="External"/><Relationship Id="rId9" Type="http://schemas.openxmlformats.org/officeDocument/2006/relationships/hyperlink" Target="http://bajajfinsv.bo/" TargetMode="External"/><Relationship Id="rId14" Type="http://schemas.openxmlformats.org/officeDocument/2006/relationships/hyperlink" Target="http://pel.bo/" TargetMode="External"/><Relationship Id="rId22" Type="http://schemas.openxmlformats.org/officeDocument/2006/relationships/hyperlink" Target="http://cwb.t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810"/>
  <sheetViews>
    <sheetView workbookViewId="0">
      <selection activeCell="A8" sqref="A8"/>
    </sheetView>
  </sheetViews>
  <sheetFormatPr defaultColWidth="14.42578125" defaultRowHeight="15" customHeight="1" x14ac:dyDescent="0.25"/>
  <cols>
    <col min="1" max="1" width="54.85546875" customWidth="1"/>
    <col min="2" max="2" width="11" customWidth="1"/>
    <col min="3" max="3" width="36.5703125" customWidth="1"/>
    <col min="4" max="4" width="23.140625" customWidth="1"/>
    <col min="5" max="5" width="44.42578125" customWidth="1"/>
    <col min="6" max="6" width="52.42578125" customWidth="1"/>
    <col min="7" max="7" width="46.42578125" customWidth="1"/>
    <col min="8" max="26" width="4.42578125" customWidth="1"/>
  </cols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5">
      <c r="A2" s="3" t="s">
        <v>90</v>
      </c>
      <c r="B2" s="3" t="s">
        <v>91</v>
      </c>
      <c r="C2" s="3" t="s">
        <v>92</v>
      </c>
      <c r="D2" s="3" t="s">
        <v>93</v>
      </c>
      <c r="E2" s="2" t="s">
        <v>94</v>
      </c>
      <c r="F2" s="2" t="s">
        <v>95</v>
      </c>
      <c r="G2" s="2" t="s">
        <v>96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x14ac:dyDescent="0.25">
      <c r="A3" s="3" t="s">
        <v>97</v>
      </c>
      <c r="B3" s="3" t="s">
        <v>98</v>
      </c>
      <c r="C3" s="3" t="s">
        <v>92</v>
      </c>
      <c r="D3" s="3" t="s">
        <v>93</v>
      </c>
      <c r="E3" s="2" t="s">
        <v>94</v>
      </c>
      <c r="F3" s="2" t="s">
        <v>95</v>
      </c>
      <c r="G3" s="2" t="s">
        <v>99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25">
      <c r="A4" s="2" t="s">
        <v>100</v>
      </c>
      <c r="B4" s="4">
        <v>532848</v>
      </c>
      <c r="C4" s="3" t="s">
        <v>9</v>
      </c>
      <c r="D4" s="6" t="s">
        <v>93</v>
      </c>
      <c r="E4" s="6" t="s">
        <v>101</v>
      </c>
      <c r="F4" s="6" t="s">
        <v>101</v>
      </c>
      <c r="G4" s="6" t="s">
        <v>102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x14ac:dyDescent="0.25">
      <c r="A5" s="3" t="s">
        <v>103</v>
      </c>
      <c r="B5" s="3" t="s">
        <v>104</v>
      </c>
      <c r="C5" s="3" t="s">
        <v>9</v>
      </c>
      <c r="D5" s="3" t="s">
        <v>93</v>
      </c>
      <c r="E5" s="2" t="s">
        <v>105</v>
      </c>
      <c r="F5" s="2" t="s">
        <v>106</v>
      </c>
      <c r="G5" s="2" t="s">
        <v>107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x14ac:dyDescent="0.25">
      <c r="A6" s="3" t="s">
        <v>108</v>
      </c>
      <c r="B6" s="3" t="s">
        <v>109</v>
      </c>
      <c r="C6" s="3" t="s">
        <v>9</v>
      </c>
      <c r="D6" s="3" t="s">
        <v>93</v>
      </c>
      <c r="E6" s="2" t="s">
        <v>110</v>
      </c>
      <c r="F6" s="2" t="s">
        <v>111</v>
      </c>
      <c r="G6" s="2" t="s">
        <v>112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x14ac:dyDescent="0.25">
      <c r="A7" s="3" t="s">
        <v>113</v>
      </c>
      <c r="B7" s="3" t="s">
        <v>114</v>
      </c>
      <c r="C7" s="3" t="s">
        <v>9</v>
      </c>
      <c r="D7" s="3" t="s">
        <v>93</v>
      </c>
      <c r="E7" s="2" t="s">
        <v>105</v>
      </c>
      <c r="F7" s="2" t="s">
        <v>115</v>
      </c>
      <c r="G7" s="2" t="s">
        <v>116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x14ac:dyDescent="0.25">
      <c r="A8" s="3" t="s">
        <v>117</v>
      </c>
      <c r="B8" s="3" t="s">
        <v>118</v>
      </c>
      <c r="C8" s="3" t="s">
        <v>9</v>
      </c>
      <c r="D8" s="3" t="s">
        <v>93</v>
      </c>
      <c r="E8" s="2" t="s">
        <v>105</v>
      </c>
      <c r="F8" s="2" t="s">
        <v>106</v>
      </c>
      <c r="G8" s="2" t="s">
        <v>107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x14ac:dyDescent="0.25">
      <c r="A9" s="3" t="s">
        <v>119</v>
      </c>
      <c r="B9" s="3" t="s">
        <v>120</v>
      </c>
      <c r="C9" s="3" t="s">
        <v>9</v>
      </c>
      <c r="D9" s="3" t="s">
        <v>93</v>
      </c>
      <c r="E9" s="2" t="s">
        <v>121</v>
      </c>
      <c r="F9" s="2" t="s">
        <v>122</v>
      </c>
      <c r="G9" s="2" t="s">
        <v>123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x14ac:dyDescent="0.25">
      <c r="A10" s="3" t="s">
        <v>124</v>
      </c>
      <c r="B10" s="3" t="s">
        <v>125</v>
      </c>
      <c r="C10" s="3" t="s">
        <v>9</v>
      </c>
      <c r="D10" s="3" t="s">
        <v>93</v>
      </c>
      <c r="E10" s="2" t="s">
        <v>105</v>
      </c>
      <c r="F10" s="2" t="s">
        <v>106</v>
      </c>
      <c r="G10" s="2" t="s">
        <v>126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x14ac:dyDescent="0.25">
      <c r="A11" s="3" t="s">
        <v>127</v>
      </c>
      <c r="B11" s="3" t="s">
        <v>128</v>
      </c>
      <c r="C11" s="3" t="s">
        <v>9</v>
      </c>
      <c r="D11" s="3" t="s">
        <v>93</v>
      </c>
      <c r="E11" s="2" t="s">
        <v>105</v>
      </c>
      <c r="F11" s="2" t="s">
        <v>106</v>
      </c>
      <c r="G11" s="2" t="s">
        <v>126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x14ac:dyDescent="0.25">
      <c r="A12" s="3" t="s">
        <v>129</v>
      </c>
      <c r="B12" s="3" t="s">
        <v>130</v>
      </c>
      <c r="C12" s="3" t="s">
        <v>9</v>
      </c>
      <c r="D12" s="3" t="s">
        <v>93</v>
      </c>
      <c r="E12" s="2" t="s">
        <v>105</v>
      </c>
      <c r="F12" s="2" t="s">
        <v>106</v>
      </c>
      <c r="G12" s="2" t="s">
        <v>126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25">
      <c r="A13" s="3" t="s">
        <v>131</v>
      </c>
      <c r="B13" s="3" t="s">
        <v>132</v>
      </c>
      <c r="C13" s="3" t="s">
        <v>9</v>
      </c>
      <c r="D13" s="3" t="s">
        <v>93</v>
      </c>
      <c r="E13" s="2" t="s">
        <v>110</v>
      </c>
      <c r="F13" s="2" t="s">
        <v>111</v>
      </c>
      <c r="G13" s="2" t="s">
        <v>133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x14ac:dyDescent="0.25">
      <c r="A14" s="2" t="s">
        <v>134</v>
      </c>
      <c r="B14" s="4" t="s">
        <v>135</v>
      </c>
      <c r="C14" s="2" t="s">
        <v>136</v>
      </c>
      <c r="D14" s="6" t="s">
        <v>93</v>
      </c>
      <c r="E14" s="6" t="s">
        <v>137</v>
      </c>
      <c r="F14" s="6" t="s">
        <v>106</v>
      </c>
      <c r="G14" s="6" t="s">
        <v>126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x14ac:dyDescent="0.25">
      <c r="A15" s="3" t="s">
        <v>138</v>
      </c>
      <c r="B15" s="3" t="s">
        <v>139</v>
      </c>
      <c r="C15" s="3" t="s">
        <v>19</v>
      </c>
      <c r="D15" s="3" t="s">
        <v>93</v>
      </c>
      <c r="E15" s="2" t="s">
        <v>94</v>
      </c>
      <c r="F15" s="2" t="s">
        <v>140</v>
      </c>
      <c r="G15" s="2" t="s">
        <v>140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5">
      <c r="A16" s="3" t="s">
        <v>141</v>
      </c>
      <c r="B16" s="3" t="s">
        <v>142</v>
      </c>
      <c r="C16" s="3" t="s">
        <v>24</v>
      </c>
      <c r="D16" s="3" t="s">
        <v>93</v>
      </c>
      <c r="E16" s="2" t="s">
        <v>121</v>
      </c>
      <c r="F16" s="2" t="s">
        <v>122</v>
      </c>
      <c r="G16" s="2" t="s">
        <v>143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x14ac:dyDescent="0.25">
      <c r="A17" s="3" t="s">
        <v>144</v>
      </c>
      <c r="B17" s="3" t="s">
        <v>145</v>
      </c>
      <c r="C17" s="3" t="s">
        <v>24</v>
      </c>
      <c r="D17" s="3" t="s">
        <v>93</v>
      </c>
      <c r="E17" s="2" t="s">
        <v>121</v>
      </c>
      <c r="F17" s="2" t="s">
        <v>122</v>
      </c>
      <c r="G17" s="2" t="s">
        <v>123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x14ac:dyDescent="0.25">
      <c r="A18" s="2" t="s">
        <v>146</v>
      </c>
      <c r="B18" s="2" t="s">
        <v>147</v>
      </c>
      <c r="C18" s="2" t="s">
        <v>24</v>
      </c>
      <c r="D18" s="4" t="s">
        <v>93</v>
      </c>
      <c r="E18" s="2" t="s">
        <v>121</v>
      </c>
      <c r="F18" s="2" t="s">
        <v>101</v>
      </c>
      <c r="G18" s="4" t="s">
        <v>123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x14ac:dyDescent="0.25">
      <c r="A19" s="3" t="s">
        <v>148</v>
      </c>
      <c r="B19" s="3" t="s">
        <v>149</v>
      </c>
      <c r="C19" s="3" t="s">
        <v>24</v>
      </c>
      <c r="D19" s="3" t="s">
        <v>93</v>
      </c>
      <c r="E19" s="2" t="s">
        <v>94</v>
      </c>
      <c r="F19" s="2" t="s">
        <v>140</v>
      </c>
      <c r="G19" s="2" t="s">
        <v>140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x14ac:dyDescent="0.25">
      <c r="A20" s="3" t="s">
        <v>150</v>
      </c>
      <c r="B20" s="3" t="s">
        <v>151</v>
      </c>
      <c r="C20" s="3" t="s">
        <v>24</v>
      </c>
      <c r="D20" s="3" t="s">
        <v>93</v>
      </c>
      <c r="E20" s="2" t="s">
        <v>121</v>
      </c>
      <c r="F20" s="2" t="s">
        <v>122</v>
      </c>
      <c r="G20" s="2" t="s">
        <v>143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x14ac:dyDescent="0.25">
      <c r="A21" s="3" t="s">
        <v>152</v>
      </c>
      <c r="B21" s="3" t="s">
        <v>153</v>
      </c>
      <c r="C21" s="3" t="s">
        <v>24</v>
      </c>
      <c r="D21" s="3" t="s">
        <v>93</v>
      </c>
      <c r="E21" s="2" t="s">
        <v>94</v>
      </c>
      <c r="F21" s="2" t="s">
        <v>154</v>
      </c>
      <c r="G21" s="2" t="s">
        <v>155</v>
      </c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x14ac:dyDescent="0.25">
      <c r="A22" s="3" t="s">
        <v>156</v>
      </c>
      <c r="B22" s="3" t="s">
        <v>157</v>
      </c>
      <c r="C22" s="3" t="s">
        <v>24</v>
      </c>
      <c r="D22" s="3" t="s">
        <v>93</v>
      </c>
      <c r="E22" s="2" t="s">
        <v>94</v>
      </c>
      <c r="F22" s="2" t="s">
        <v>95</v>
      </c>
      <c r="G22" s="2" t="s">
        <v>96</v>
      </c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x14ac:dyDescent="0.25">
      <c r="A23" s="3" t="s">
        <v>158</v>
      </c>
      <c r="B23" s="3" t="s">
        <v>159</v>
      </c>
      <c r="C23" s="3" t="s">
        <v>24</v>
      </c>
      <c r="D23" s="3" t="s">
        <v>93</v>
      </c>
      <c r="E23" s="2" t="s">
        <v>121</v>
      </c>
      <c r="F23" s="2" t="s">
        <v>122</v>
      </c>
      <c r="G23" s="2" t="s">
        <v>143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x14ac:dyDescent="0.25">
      <c r="A24" s="3" t="s">
        <v>160</v>
      </c>
      <c r="B24" s="3" t="s">
        <v>161</v>
      </c>
      <c r="C24" s="3" t="s">
        <v>24</v>
      </c>
      <c r="D24" s="3" t="s">
        <v>93</v>
      </c>
      <c r="E24" s="2" t="s">
        <v>121</v>
      </c>
      <c r="F24" s="2" t="s">
        <v>122</v>
      </c>
      <c r="G24" s="2" t="s">
        <v>143</v>
      </c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x14ac:dyDescent="0.25">
      <c r="A25" s="3" t="s">
        <v>162</v>
      </c>
      <c r="B25" s="3" t="s">
        <v>163</v>
      </c>
      <c r="C25" s="3" t="s">
        <v>37</v>
      </c>
      <c r="D25" s="3" t="s">
        <v>93</v>
      </c>
      <c r="E25" s="2" t="s">
        <v>94</v>
      </c>
      <c r="F25" s="2" t="s">
        <v>140</v>
      </c>
      <c r="G25" s="2" t="s">
        <v>140</v>
      </c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x14ac:dyDescent="0.25">
      <c r="A26" s="2" t="s">
        <v>164</v>
      </c>
      <c r="B26" s="2" t="s">
        <v>165</v>
      </c>
      <c r="C26" s="2" t="s">
        <v>37</v>
      </c>
      <c r="D26" s="4" t="s">
        <v>93</v>
      </c>
      <c r="E26" s="2" t="s">
        <v>121</v>
      </c>
      <c r="F26" s="2" t="s">
        <v>101</v>
      </c>
      <c r="G26" s="4" t="s">
        <v>102</v>
      </c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x14ac:dyDescent="0.25">
      <c r="A27" s="3" t="s">
        <v>166</v>
      </c>
      <c r="B27" s="3" t="s">
        <v>167</v>
      </c>
      <c r="C27" s="3" t="s">
        <v>37</v>
      </c>
      <c r="D27" s="3" t="s">
        <v>93</v>
      </c>
      <c r="E27" s="2" t="s">
        <v>121</v>
      </c>
      <c r="F27" s="2" t="s">
        <v>122</v>
      </c>
      <c r="G27" s="2" t="s">
        <v>123</v>
      </c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x14ac:dyDescent="0.25">
      <c r="A28" s="3" t="s">
        <v>168</v>
      </c>
      <c r="B28" s="3" t="s">
        <v>169</v>
      </c>
      <c r="C28" s="3" t="s">
        <v>37</v>
      </c>
      <c r="D28" s="3" t="s">
        <v>93</v>
      </c>
      <c r="E28" s="2" t="s">
        <v>105</v>
      </c>
      <c r="F28" s="2" t="s">
        <v>115</v>
      </c>
      <c r="G28" s="2" t="s">
        <v>116</v>
      </c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x14ac:dyDescent="0.25">
      <c r="A29" s="3" t="s">
        <v>170</v>
      </c>
      <c r="B29" s="3" t="s">
        <v>171</v>
      </c>
      <c r="C29" s="3" t="s">
        <v>37</v>
      </c>
      <c r="D29" s="3" t="s">
        <v>93</v>
      </c>
      <c r="E29" s="2" t="s">
        <v>94</v>
      </c>
      <c r="F29" s="2" t="s">
        <v>95</v>
      </c>
      <c r="G29" s="2" t="s">
        <v>99</v>
      </c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x14ac:dyDescent="0.25">
      <c r="A30" s="2" t="s">
        <v>172</v>
      </c>
      <c r="B30" s="2" t="s">
        <v>173</v>
      </c>
      <c r="C30" s="2" t="s">
        <v>37</v>
      </c>
      <c r="D30" s="4" t="s">
        <v>93</v>
      </c>
      <c r="E30" s="2" t="s">
        <v>94</v>
      </c>
      <c r="F30" s="2" t="s">
        <v>174</v>
      </c>
      <c r="G30" s="4" t="s">
        <v>175</v>
      </c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x14ac:dyDescent="0.25">
      <c r="A31" s="3" t="s">
        <v>176</v>
      </c>
      <c r="B31" s="3" t="s">
        <v>177</v>
      </c>
      <c r="C31" s="3" t="s">
        <v>37</v>
      </c>
      <c r="D31" s="3" t="s">
        <v>93</v>
      </c>
      <c r="E31" s="2" t="s">
        <v>94</v>
      </c>
      <c r="F31" s="2" t="s">
        <v>140</v>
      </c>
      <c r="G31" s="2" t="s">
        <v>140</v>
      </c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x14ac:dyDescent="0.25">
      <c r="A32" s="3" t="s">
        <v>178</v>
      </c>
      <c r="B32" s="3" t="s">
        <v>179</v>
      </c>
      <c r="C32" s="3" t="s">
        <v>37</v>
      </c>
      <c r="D32" s="3" t="s">
        <v>93</v>
      </c>
      <c r="E32" s="2" t="s">
        <v>110</v>
      </c>
      <c r="F32" s="2" t="s">
        <v>180</v>
      </c>
      <c r="G32" s="2" t="s">
        <v>180</v>
      </c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x14ac:dyDescent="0.25">
      <c r="A33" s="3" t="s">
        <v>181</v>
      </c>
      <c r="B33" s="3" t="s">
        <v>182</v>
      </c>
      <c r="C33" s="3" t="s">
        <v>37</v>
      </c>
      <c r="D33" s="3" t="s">
        <v>93</v>
      </c>
      <c r="E33" s="2" t="s">
        <v>94</v>
      </c>
      <c r="F33" s="2" t="s">
        <v>154</v>
      </c>
      <c r="G33" s="2" t="s">
        <v>183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x14ac:dyDescent="0.25">
      <c r="A34" s="3" t="s">
        <v>184</v>
      </c>
      <c r="B34" s="3" t="s">
        <v>185</v>
      </c>
      <c r="C34" s="3" t="s">
        <v>37</v>
      </c>
      <c r="D34" s="3" t="s">
        <v>93</v>
      </c>
      <c r="E34" s="2" t="s">
        <v>94</v>
      </c>
      <c r="F34" s="2" t="s">
        <v>140</v>
      </c>
      <c r="G34" s="2" t="s">
        <v>140</v>
      </c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x14ac:dyDescent="0.25">
      <c r="A35" s="3" t="s">
        <v>186</v>
      </c>
      <c r="B35" s="3" t="s">
        <v>187</v>
      </c>
      <c r="C35" s="3" t="s">
        <v>37</v>
      </c>
      <c r="D35" s="3" t="s">
        <v>93</v>
      </c>
      <c r="E35" s="2" t="s">
        <v>110</v>
      </c>
      <c r="F35" s="2" t="s">
        <v>111</v>
      </c>
      <c r="G35" s="2" t="s">
        <v>133</v>
      </c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x14ac:dyDescent="0.25">
      <c r="A36" s="3" t="s">
        <v>188</v>
      </c>
      <c r="B36" s="3" t="s">
        <v>189</v>
      </c>
      <c r="C36" s="3" t="s">
        <v>37</v>
      </c>
      <c r="D36" s="3" t="s">
        <v>93</v>
      </c>
      <c r="E36" s="2" t="s">
        <v>121</v>
      </c>
      <c r="F36" s="2" t="s">
        <v>122</v>
      </c>
      <c r="G36" s="2" t="s">
        <v>143</v>
      </c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x14ac:dyDescent="0.25">
      <c r="A37" s="3" t="s">
        <v>190</v>
      </c>
      <c r="B37" s="3" t="s">
        <v>191</v>
      </c>
      <c r="C37" s="3" t="s">
        <v>37</v>
      </c>
      <c r="D37" s="3" t="s">
        <v>93</v>
      </c>
      <c r="E37" s="2" t="s">
        <v>110</v>
      </c>
      <c r="F37" s="2" t="s">
        <v>180</v>
      </c>
      <c r="G37" s="2" t="s">
        <v>180</v>
      </c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x14ac:dyDescent="0.25">
      <c r="A38" s="2" t="s">
        <v>192</v>
      </c>
      <c r="B38" s="2" t="s">
        <v>193</v>
      </c>
      <c r="C38" s="2" t="s">
        <v>37</v>
      </c>
      <c r="D38" s="4" t="s">
        <v>93</v>
      </c>
      <c r="E38" s="2" t="s">
        <v>94</v>
      </c>
      <c r="F38" s="2" t="s">
        <v>154</v>
      </c>
      <c r="G38" s="4" t="s">
        <v>155</v>
      </c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x14ac:dyDescent="0.25">
      <c r="A39" s="3" t="s">
        <v>194</v>
      </c>
      <c r="B39" s="3" t="s">
        <v>195</v>
      </c>
      <c r="C39" s="3" t="s">
        <v>37</v>
      </c>
      <c r="D39" s="3" t="s">
        <v>93</v>
      </c>
      <c r="E39" s="2" t="s">
        <v>121</v>
      </c>
      <c r="F39" s="2" t="s">
        <v>122</v>
      </c>
      <c r="G39" s="2" t="s">
        <v>123</v>
      </c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x14ac:dyDescent="0.25">
      <c r="A40" s="2" t="s">
        <v>196</v>
      </c>
      <c r="B40" s="2" t="s">
        <v>197</v>
      </c>
      <c r="C40" s="2" t="s">
        <v>37</v>
      </c>
      <c r="D40" s="4" t="s">
        <v>93</v>
      </c>
      <c r="E40" s="2" t="s">
        <v>198</v>
      </c>
      <c r="F40" s="2" t="s">
        <v>199</v>
      </c>
      <c r="G40" s="4" t="s">
        <v>180</v>
      </c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x14ac:dyDescent="0.25">
      <c r="A41" s="3" t="s">
        <v>200</v>
      </c>
      <c r="B41" s="3" t="s">
        <v>201</v>
      </c>
      <c r="C41" s="3" t="s">
        <v>37</v>
      </c>
      <c r="D41" s="3" t="s">
        <v>93</v>
      </c>
      <c r="E41" s="2" t="s">
        <v>110</v>
      </c>
      <c r="F41" s="2" t="s">
        <v>180</v>
      </c>
      <c r="G41" s="2" t="s">
        <v>180</v>
      </c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x14ac:dyDescent="0.25">
      <c r="A42" s="3" t="s">
        <v>202</v>
      </c>
      <c r="B42" s="3" t="s">
        <v>203</v>
      </c>
      <c r="C42" s="3" t="s">
        <v>37</v>
      </c>
      <c r="D42" s="3" t="s">
        <v>93</v>
      </c>
      <c r="E42" s="2" t="s">
        <v>121</v>
      </c>
      <c r="F42" s="2" t="s">
        <v>122</v>
      </c>
      <c r="G42" s="2" t="s">
        <v>123</v>
      </c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x14ac:dyDescent="0.25">
      <c r="A43" s="3" t="s">
        <v>204</v>
      </c>
      <c r="B43" s="3" t="s">
        <v>205</v>
      </c>
      <c r="C43" s="3" t="s">
        <v>37</v>
      </c>
      <c r="D43" s="3" t="s">
        <v>93</v>
      </c>
      <c r="E43" s="2" t="s">
        <v>94</v>
      </c>
      <c r="F43" s="2" t="s">
        <v>140</v>
      </c>
      <c r="G43" s="2" t="s">
        <v>140</v>
      </c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x14ac:dyDescent="0.25">
      <c r="A44" s="3" t="s">
        <v>206</v>
      </c>
      <c r="B44" s="3" t="s">
        <v>207</v>
      </c>
      <c r="C44" s="3" t="s">
        <v>37</v>
      </c>
      <c r="D44" s="3" t="s">
        <v>93</v>
      </c>
      <c r="E44" s="2" t="s">
        <v>105</v>
      </c>
      <c r="F44" s="2" t="s">
        <v>106</v>
      </c>
      <c r="G44" s="2" t="s">
        <v>126</v>
      </c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x14ac:dyDescent="0.25">
      <c r="A45" s="3" t="s">
        <v>208</v>
      </c>
      <c r="B45" s="3" t="s">
        <v>209</v>
      </c>
      <c r="C45" s="3" t="s">
        <v>37</v>
      </c>
      <c r="D45" s="3" t="s">
        <v>93</v>
      </c>
      <c r="E45" s="2" t="s">
        <v>121</v>
      </c>
      <c r="F45" s="2" t="s">
        <v>122</v>
      </c>
      <c r="G45" s="2" t="s">
        <v>123</v>
      </c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x14ac:dyDescent="0.25">
      <c r="A46" s="3" t="s">
        <v>210</v>
      </c>
      <c r="B46" s="3" t="s">
        <v>211</v>
      </c>
      <c r="C46" s="3" t="s">
        <v>37</v>
      </c>
      <c r="D46" s="3" t="s">
        <v>93</v>
      </c>
      <c r="E46" s="2" t="s">
        <v>121</v>
      </c>
      <c r="F46" s="2" t="s">
        <v>122</v>
      </c>
      <c r="G46" s="2" t="s">
        <v>123</v>
      </c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x14ac:dyDescent="0.25">
      <c r="A47" s="3" t="s">
        <v>212</v>
      </c>
      <c r="B47" s="3" t="s">
        <v>213</v>
      </c>
      <c r="C47" s="3" t="s">
        <v>37</v>
      </c>
      <c r="D47" s="3" t="s">
        <v>93</v>
      </c>
      <c r="E47" s="2" t="s">
        <v>94</v>
      </c>
      <c r="F47" s="2" t="s">
        <v>154</v>
      </c>
      <c r="G47" s="2" t="s">
        <v>183</v>
      </c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x14ac:dyDescent="0.25">
      <c r="A48" s="3" t="s">
        <v>214</v>
      </c>
      <c r="B48" s="3" t="s">
        <v>215</v>
      </c>
      <c r="C48" s="3" t="s">
        <v>37</v>
      </c>
      <c r="D48" s="3" t="s">
        <v>93</v>
      </c>
      <c r="E48" s="2" t="s">
        <v>94</v>
      </c>
      <c r="F48" s="2" t="s">
        <v>154</v>
      </c>
      <c r="G48" s="2" t="s">
        <v>216</v>
      </c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x14ac:dyDescent="0.25">
      <c r="A49" s="3" t="s">
        <v>217</v>
      </c>
      <c r="B49" s="3" t="s">
        <v>218</v>
      </c>
      <c r="C49" s="3" t="s">
        <v>37</v>
      </c>
      <c r="D49" s="3" t="s">
        <v>93</v>
      </c>
      <c r="E49" s="2" t="s">
        <v>110</v>
      </c>
      <c r="F49" s="2" t="s">
        <v>111</v>
      </c>
      <c r="G49" s="2" t="s">
        <v>133</v>
      </c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x14ac:dyDescent="0.25">
      <c r="A50" s="3" t="s">
        <v>219</v>
      </c>
      <c r="B50" s="3" t="s">
        <v>220</v>
      </c>
      <c r="C50" s="3" t="s">
        <v>70</v>
      </c>
      <c r="D50" s="3" t="s">
        <v>93</v>
      </c>
      <c r="E50" s="2" t="s">
        <v>94</v>
      </c>
      <c r="F50" s="2" t="s">
        <v>154</v>
      </c>
      <c r="G50" s="2" t="s">
        <v>216</v>
      </c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x14ac:dyDescent="0.25">
      <c r="A51" s="3" t="s">
        <v>221</v>
      </c>
      <c r="B51" s="3" t="s">
        <v>222</v>
      </c>
      <c r="C51" s="3" t="s">
        <v>70</v>
      </c>
      <c r="D51" s="3" t="s">
        <v>93</v>
      </c>
      <c r="E51" s="2" t="s">
        <v>94</v>
      </c>
      <c r="F51" s="2" t="s">
        <v>140</v>
      </c>
      <c r="G51" s="2" t="s">
        <v>140</v>
      </c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x14ac:dyDescent="0.25">
      <c r="A52" s="3" t="s">
        <v>223</v>
      </c>
      <c r="B52" s="3" t="s">
        <v>224</v>
      </c>
      <c r="C52" s="3" t="s">
        <v>70</v>
      </c>
      <c r="D52" s="3" t="s">
        <v>93</v>
      </c>
      <c r="E52" s="2" t="s">
        <v>94</v>
      </c>
      <c r="F52" s="2" t="s">
        <v>154</v>
      </c>
      <c r="G52" s="2" t="s">
        <v>216</v>
      </c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x14ac:dyDescent="0.25">
      <c r="A53" s="3" t="s">
        <v>225</v>
      </c>
      <c r="B53" s="3" t="s">
        <v>226</v>
      </c>
      <c r="C53" s="3" t="s">
        <v>70</v>
      </c>
      <c r="D53" s="3" t="s">
        <v>93</v>
      </c>
      <c r="E53" s="2" t="s">
        <v>105</v>
      </c>
      <c r="F53" s="2" t="s">
        <v>115</v>
      </c>
      <c r="G53" s="2" t="s">
        <v>116</v>
      </c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x14ac:dyDescent="0.25">
      <c r="A54" s="2" t="s">
        <v>227</v>
      </c>
      <c r="B54" s="2" t="s">
        <v>228</v>
      </c>
      <c r="C54" s="2" t="s">
        <v>70</v>
      </c>
      <c r="D54" s="4" t="s">
        <v>93</v>
      </c>
      <c r="E54" s="2" t="s">
        <v>94</v>
      </c>
      <c r="F54" s="2" t="s">
        <v>154</v>
      </c>
      <c r="G54" s="4" t="s">
        <v>155</v>
      </c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x14ac:dyDescent="0.25">
      <c r="A55" s="3" t="s">
        <v>229</v>
      </c>
      <c r="B55" s="3" t="s">
        <v>230</v>
      </c>
      <c r="C55" s="3" t="s">
        <v>70</v>
      </c>
      <c r="D55" s="3" t="s">
        <v>93</v>
      </c>
      <c r="E55" s="2" t="s">
        <v>94</v>
      </c>
      <c r="F55" s="2" t="s">
        <v>154</v>
      </c>
      <c r="G55" s="2" t="s">
        <v>183</v>
      </c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x14ac:dyDescent="0.25">
      <c r="A56" s="3" t="s">
        <v>231</v>
      </c>
      <c r="B56" s="3" t="s">
        <v>232</v>
      </c>
      <c r="C56" s="3" t="s">
        <v>70</v>
      </c>
      <c r="D56" s="3" t="s">
        <v>93</v>
      </c>
      <c r="E56" s="2" t="s">
        <v>94</v>
      </c>
      <c r="F56" s="2" t="s">
        <v>154</v>
      </c>
      <c r="G56" s="2" t="s">
        <v>233</v>
      </c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x14ac:dyDescent="0.25">
      <c r="A57" s="3" t="s">
        <v>234</v>
      </c>
      <c r="B57" s="3" t="s">
        <v>235</v>
      </c>
      <c r="C57" s="3" t="s">
        <v>70</v>
      </c>
      <c r="D57" s="3" t="s">
        <v>93</v>
      </c>
      <c r="E57" s="2" t="s">
        <v>105</v>
      </c>
      <c r="F57" s="2" t="s">
        <v>115</v>
      </c>
      <c r="G57" s="2" t="s">
        <v>116</v>
      </c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x14ac:dyDescent="0.25">
      <c r="A58" s="3" t="s">
        <v>236</v>
      </c>
      <c r="B58" s="3" t="s">
        <v>237</v>
      </c>
      <c r="C58" s="3" t="s">
        <v>70</v>
      </c>
      <c r="D58" s="3" t="s">
        <v>93</v>
      </c>
      <c r="E58" s="2" t="s">
        <v>94</v>
      </c>
      <c r="F58" s="2" t="s">
        <v>154</v>
      </c>
      <c r="G58" s="2" t="s">
        <v>183</v>
      </c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x14ac:dyDescent="0.25">
      <c r="A59" s="3" t="s">
        <v>238</v>
      </c>
      <c r="B59" s="3" t="s">
        <v>239</v>
      </c>
      <c r="C59" s="3" t="s">
        <v>70</v>
      </c>
      <c r="D59" s="3" t="s">
        <v>93</v>
      </c>
      <c r="E59" s="2" t="s">
        <v>94</v>
      </c>
      <c r="F59" s="2" t="s">
        <v>154</v>
      </c>
      <c r="G59" s="2" t="s">
        <v>216</v>
      </c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x14ac:dyDescent="0.25">
      <c r="A60" s="3" t="s">
        <v>240</v>
      </c>
      <c r="B60" s="3" t="s">
        <v>241</v>
      </c>
      <c r="C60" s="3" t="s">
        <v>70</v>
      </c>
      <c r="D60" s="3" t="s">
        <v>93</v>
      </c>
      <c r="E60" s="2" t="s">
        <v>94</v>
      </c>
      <c r="F60" s="2" t="s">
        <v>154</v>
      </c>
      <c r="G60" s="2" t="s">
        <v>155</v>
      </c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x14ac:dyDescent="0.25">
      <c r="A61" s="3" t="s">
        <v>242</v>
      </c>
      <c r="B61" s="3" t="s">
        <v>243</v>
      </c>
      <c r="C61" s="3" t="s">
        <v>70</v>
      </c>
      <c r="D61" s="3" t="s">
        <v>93</v>
      </c>
      <c r="E61" s="2" t="s">
        <v>121</v>
      </c>
      <c r="F61" s="2" t="s">
        <v>122</v>
      </c>
      <c r="G61" s="2" t="s">
        <v>123</v>
      </c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x14ac:dyDescent="0.25">
      <c r="A62" s="3" t="s">
        <v>244</v>
      </c>
      <c r="B62" s="3" t="s">
        <v>245</v>
      </c>
      <c r="C62" s="3" t="s">
        <v>70</v>
      </c>
      <c r="D62" s="3" t="s">
        <v>93</v>
      </c>
      <c r="E62" s="2" t="s">
        <v>94</v>
      </c>
      <c r="F62" s="2" t="s">
        <v>95</v>
      </c>
      <c r="G62" s="2" t="s">
        <v>99</v>
      </c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x14ac:dyDescent="0.25">
      <c r="A63" s="3" t="s">
        <v>246</v>
      </c>
      <c r="B63" s="3" t="s">
        <v>247</v>
      </c>
      <c r="C63" s="3" t="s">
        <v>70</v>
      </c>
      <c r="D63" s="3" t="s">
        <v>93</v>
      </c>
      <c r="E63" s="2" t="s">
        <v>94</v>
      </c>
      <c r="F63" s="2" t="s">
        <v>154</v>
      </c>
      <c r="G63" s="2" t="s">
        <v>216</v>
      </c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x14ac:dyDescent="0.25">
      <c r="A64" s="3" t="s">
        <v>248</v>
      </c>
      <c r="B64" s="3" t="s">
        <v>249</v>
      </c>
      <c r="C64" s="3" t="s">
        <v>70</v>
      </c>
      <c r="D64" s="3" t="s">
        <v>93</v>
      </c>
      <c r="E64" s="2" t="s">
        <v>105</v>
      </c>
      <c r="F64" s="2" t="s">
        <v>106</v>
      </c>
      <c r="G64" s="2" t="s">
        <v>126</v>
      </c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x14ac:dyDescent="0.25">
      <c r="A65" s="3" t="s">
        <v>250</v>
      </c>
      <c r="B65" s="3" t="s">
        <v>251</v>
      </c>
      <c r="C65" s="3" t="s">
        <v>70</v>
      </c>
      <c r="D65" s="3" t="s">
        <v>93</v>
      </c>
      <c r="E65" s="2" t="s">
        <v>94</v>
      </c>
      <c r="F65" s="2" t="s">
        <v>154</v>
      </c>
      <c r="G65" s="2" t="s">
        <v>216</v>
      </c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x14ac:dyDescent="0.25">
      <c r="A66" s="2" t="s">
        <v>252</v>
      </c>
      <c r="B66" s="2" t="s">
        <v>253</v>
      </c>
      <c r="C66" s="2" t="s">
        <v>70</v>
      </c>
      <c r="D66" s="4" t="s">
        <v>93</v>
      </c>
      <c r="E66" s="2" t="s">
        <v>198</v>
      </c>
      <c r="F66" s="2" t="s">
        <v>254</v>
      </c>
      <c r="G66" s="4" t="s">
        <v>255</v>
      </c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x14ac:dyDescent="0.25">
      <c r="A67" s="3" t="s">
        <v>256</v>
      </c>
      <c r="B67" s="3" t="s">
        <v>257</v>
      </c>
      <c r="C67" s="3" t="s">
        <v>70</v>
      </c>
      <c r="D67" s="3" t="s">
        <v>93</v>
      </c>
      <c r="E67" s="2" t="s">
        <v>105</v>
      </c>
      <c r="F67" s="2" t="s">
        <v>106</v>
      </c>
      <c r="G67" s="2" t="s">
        <v>126</v>
      </c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x14ac:dyDescent="0.25">
      <c r="A68" s="3" t="s">
        <v>258</v>
      </c>
      <c r="B68" s="3" t="s">
        <v>259</v>
      </c>
      <c r="C68" s="3" t="s">
        <v>70</v>
      </c>
      <c r="D68" s="3" t="s">
        <v>93</v>
      </c>
      <c r="E68" s="2" t="s">
        <v>121</v>
      </c>
      <c r="F68" s="2" t="s">
        <v>260</v>
      </c>
      <c r="G68" s="2" t="s">
        <v>261</v>
      </c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x14ac:dyDescent="0.25">
      <c r="A69" s="3" t="s">
        <v>262</v>
      </c>
      <c r="B69" s="3" t="s">
        <v>263</v>
      </c>
      <c r="C69" s="3" t="s">
        <v>70</v>
      </c>
      <c r="D69" s="3" t="s">
        <v>93</v>
      </c>
      <c r="E69" s="2" t="s">
        <v>105</v>
      </c>
      <c r="F69" s="2" t="s">
        <v>106</v>
      </c>
      <c r="G69" s="2" t="s">
        <v>107</v>
      </c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x14ac:dyDescent="0.25">
      <c r="A70" s="2" t="s">
        <v>264</v>
      </c>
      <c r="B70" s="2" t="s">
        <v>265</v>
      </c>
      <c r="C70" s="2" t="s">
        <v>70</v>
      </c>
      <c r="D70" s="4" t="s">
        <v>93</v>
      </c>
      <c r="E70" s="2" t="s">
        <v>94</v>
      </c>
      <c r="F70" s="2" t="s">
        <v>154</v>
      </c>
      <c r="G70" s="4" t="s">
        <v>266</v>
      </c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x14ac:dyDescent="0.25">
      <c r="A71" s="3" t="s">
        <v>267</v>
      </c>
      <c r="B71" s="3" t="s">
        <v>268</v>
      </c>
      <c r="C71" s="3" t="s">
        <v>70</v>
      </c>
      <c r="D71" s="3" t="s">
        <v>93</v>
      </c>
      <c r="E71" s="2" t="s">
        <v>105</v>
      </c>
      <c r="F71" s="2" t="s">
        <v>106</v>
      </c>
      <c r="G71" s="2" t="s">
        <v>126</v>
      </c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x14ac:dyDescent="0.25">
      <c r="A72" s="3" t="s">
        <v>269</v>
      </c>
      <c r="B72" s="3" t="s">
        <v>270</v>
      </c>
      <c r="C72" s="3" t="s">
        <v>70</v>
      </c>
      <c r="D72" s="3" t="s">
        <v>93</v>
      </c>
      <c r="E72" s="2" t="s">
        <v>121</v>
      </c>
      <c r="F72" s="2" t="s">
        <v>122</v>
      </c>
      <c r="G72" s="2" t="s">
        <v>143</v>
      </c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x14ac:dyDescent="0.25">
      <c r="A73" s="3" t="s">
        <v>271</v>
      </c>
      <c r="B73" s="3" t="s">
        <v>272</v>
      </c>
      <c r="C73" s="3" t="s">
        <v>70</v>
      </c>
      <c r="D73" s="3" t="s">
        <v>93</v>
      </c>
      <c r="E73" s="2" t="s">
        <v>121</v>
      </c>
      <c r="F73" s="2" t="s">
        <v>122</v>
      </c>
      <c r="G73" s="2" t="s">
        <v>273</v>
      </c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x14ac:dyDescent="0.25">
      <c r="A74" s="3" t="s">
        <v>274</v>
      </c>
      <c r="B74" s="3" t="s">
        <v>275</v>
      </c>
      <c r="C74" s="3" t="s">
        <v>70</v>
      </c>
      <c r="D74" s="3" t="s">
        <v>93</v>
      </c>
      <c r="E74" s="2" t="s">
        <v>105</v>
      </c>
      <c r="F74" s="2" t="s">
        <v>115</v>
      </c>
      <c r="G74" s="2" t="s">
        <v>116</v>
      </c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x14ac:dyDescent="0.25">
      <c r="A75" s="2" t="s">
        <v>276</v>
      </c>
      <c r="B75" s="2" t="s">
        <v>277</v>
      </c>
      <c r="C75" s="2" t="s">
        <v>70</v>
      </c>
      <c r="D75" s="4" t="s">
        <v>93</v>
      </c>
      <c r="E75" s="2" t="s">
        <v>94</v>
      </c>
      <c r="F75" s="2" t="s">
        <v>154</v>
      </c>
      <c r="G75" s="4" t="s">
        <v>266</v>
      </c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x14ac:dyDescent="0.25">
      <c r="A76" s="3" t="s">
        <v>278</v>
      </c>
      <c r="B76" s="3" t="s">
        <v>279</v>
      </c>
      <c r="C76" s="3" t="s">
        <v>70</v>
      </c>
      <c r="D76" s="3" t="s">
        <v>93</v>
      </c>
      <c r="E76" s="2" t="s">
        <v>94</v>
      </c>
      <c r="F76" s="2" t="s">
        <v>95</v>
      </c>
      <c r="G76" s="2" t="s">
        <v>96</v>
      </c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x14ac:dyDescent="0.25">
      <c r="A77" s="3" t="s">
        <v>280</v>
      </c>
      <c r="B77" s="3" t="s">
        <v>281</v>
      </c>
      <c r="C77" s="3" t="s">
        <v>70</v>
      </c>
      <c r="D77" s="3" t="s">
        <v>93</v>
      </c>
      <c r="E77" s="2" t="s">
        <v>121</v>
      </c>
      <c r="F77" s="2" t="s">
        <v>122</v>
      </c>
      <c r="G77" s="2" t="s">
        <v>123</v>
      </c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x14ac:dyDescent="0.25">
      <c r="A78" s="3" t="s">
        <v>282</v>
      </c>
      <c r="B78" s="3" t="s">
        <v>283</v>
      </c>
      <c r="C78" s="3" t="s">
        <v>70</v>
      </c>
      <c r="D78" s="3" t="s">
        <v>93</v>
      </c>
      <c r="E78" s="2" t="s">
        <v>110</v>
      </c>
      <c r="F78" s="2" t="s">
        <v>111</v>
      </c>
      <c r="G78" s="2" t="s">
        <v>133</v>
      </c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x14ac:dyDescent="0.25">
      <c r="A79" s="3" t="s">
        <v>284</v>
      </c>
      <c r="B79" s="3" t="s">
        <v>285</v>
      </c>
      <c r="C79" s="3" t="s">
        <v>70</v>
      </c>
      <c r="D79" s="3" t="s">
        <v>93</v>
      </c>
      <c r="E79" s="2" t="s">
        <v>121</v>
      </c>
      <c r="F79" s="2" t="s">
        <v>260</v>
      </c>
      <c r="G79" s="2" t="s">
        <v>286</v>
      </c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x14ac:dyDescent="0.25">
      <c r="A80" s="3" t="s">
        <v>287</v>
      </c>
      <c r="B80" s="3" t="s">
        <v>288</v>
      </c>
      <c r="C80" s="3" t="s">
        <v>70</v>
      </c>
      <c r="D80" s="3" t="s">
        <v>93</v>
      </c>
      <c r="E80" s="2" t="s">
        <v>110</v>
      </c>
      <c r="F80" s="2" t="s">
        <v>111</v>
      </c>
      <c r="G80" s="2" t="s">
        <v>112</v>
      </c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x14ac:dyDescent="0.25">
      <c r="A81" s="3" t="s">
        <v>289</v>
      </c>
      <c r="B81" s="3" t="s">
        <v>290</v>
      </c>
      <c r="C81" s="3" t="s">
        <v>70</v>
      </c>
      <c r="D81" s="3" t="s">
        <v>93</v>
      </c>
      <c r="E81" s="2" t="s">
        <v>121</v>
      </c>
      <c r="F81" s="2" t="s">
        <v>122</v>
      </c>
      <c r="G81" s="2" t="s">
        <v>143</v>
      </c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x14ac:dyDescent="0.25">
      <c r="A82" s="3" t="s">
        <v>291</v>
      </c>
      <c r="B82" s="3" t="s">
        <v>292</v>
      </c>
      <c r="C82" s="3" t="s">
        <v>70</v>
      </c>
      <c r="D82" s="3" t="s">
        <v>93</v>
      </c>
      <c r="E82" s="2" t="s">
        <v>121</v>
      </c>
      <c r="F82" s="2" t="s">
        <v>122</v>
      </c>
      <c r="G82" s="2" t="s">
        <v>293</v>
      </c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x14ac:dyDescent="0.25">
      <c r="A83" s="2" t="s">
        <v>294</v>
      </c>
      <c r="B83" s="2" t="s">
        <v>295</v>
      </c>
      <c r="C83" s="2" t="s">
        <v>70</v>
      </c>
      <c r="D83" s="4" t="s">
        <v>93</v>
      </c>
      <c r="E83" s="2" t="s">
        <v>198</v>
      </c>
      <c r="F83" s="2" t="s">
        <v>254</v>
      </c>
      <c r="G83" s="4" t="s">
        <v>255</v>
      </c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x14ac:dyDescent="0.25">
      <c r="A84" s="3" t="s">
        <v>296</v>
      </c>
      <c r="B84" s="3" t="s">
        <v>297</v>
      </c>
      <c r="C84" s="3" t="s">
        <v>70</v>
      </c>
      <c r="D84" s="3" t="s">
        <v>93</v>
      </c>
      <c r="E84" s="2" t="s">
        <v>121</v>
      </c>
      <c r="F84" s="2" t="s">
        <v>260</v>
      </c>
      <c r="G84" s="2" t="s">
        <v>286</v>
      </c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x14ac:dyDescent="0.25">
      <c r="A85" s="3" t="s">
        <v>298</v>
      </c>
      <c r="B85" s="3" t="s">
        <v>299</v>
      </c>
      <c r="C85" s="3" t="s">
        <v>70</v>
      </c>
      <c r="D85" s="3" t="s">
        <v>93</v>
      </c>
      <c r="E85" s="2" t="s">
        <v>94</v>
      </c>
      <c r="F85" s="2" t="s">
        <v>95</v>
      </c>
      <c r="G85" s="2" t="s">
        <v>99</v>
      </c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x14ac:dyDescent="0.25">
      <c r="A86" s="3" t="s">
        <v>300</v>
      </c>
      <c r="B86" s="3" t="s">
        <v>301</v>
      </c>
      <c r="C86" s="3" t="s">
        <v>70</v>
      </c>
      <c r="D86" s="3" t="s">
        <v>93</v>
      </c>
      <c r="E86" s="2" t="s">
        <v>94</v>
      </c>
      <c r="F86" s="2" t="s">
        <v>154</v>
      </c>
      <c r="G86" s="2" t="s">
        <v>183</v>
      </c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x14ac:dyDescent="0.25">
      <c r="A87" s="3" t="s">
        <v>302</v>
      </c>
      <c r="B87" s="3" t="s">
        <v>303</v>
      </c>
      <c r="C87" s="3" t="s">
        <v>70</v>
      </c>
      <c r="D87" s="3" t="s">
        <v>93</v>
      </c>
      <c r="E87" s="2" t="s">
        <v>94</v>
      </c>
      <c r="F87" s="2" t="s">
        <v>154</v>
      </c>
      <c r="G87" s="2" t="s">
        <v>216</v>
      </c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x14ac:dyDescent="0.25">
      <c r="A88" s="3" t="s">
        <v>304</v>
      </c>
      <c r="B88" s="3" t="s">
        <v>305</v>
      </c>
      <c r="C88" s="3" t="s">
        <v>70</v>
      </c>
      <c r="D88" s="3" t="s">
        <v>93</v>
      </c>
      <c r="E88" s="2" t="s">
        <v>105</v>
      </c>
      <c r="F88" s="2" t="s">
        <v>106</v>
      </c>
      <c r="G88" s="2" t="s">
        <v>126</v>
      </c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x14ac:dyDescent="0.25">
      <c r="A89" s="3" t="s">
        <v>306</v>
      </c>
      <c r="B89" s="3" t="s">
        <v>307</v>
      </c>
      <c r="C89" s="3" t="s">
        <v>70</v>
      </c>
      <c r="D89" s="3" t="s">
        <v>93</v>
      </c>
      <c r="E89" s="2" t="s">
        <v>110</v>
      </c>
      <c r="F89" s="2" t="s">
        <v>111</v>
      </c>
      <c r="G89" s="2" t="s">
        <v>133</v>
      </c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x14ac:dyDescent="0.25">
      <c r="A90" s="3" t="s">
        <v>308</v>
      </c>
      <c r="B90" s="3" t="s">
        <v>309</v>
      </c>
      <c r="C90" s="3" t="s">
        <v>70</v>
      </c>
      <c r="D90" s="3" t="s">
        <v>93</v>
      </c>
      <c r="E90" s="2" t="s">
        <v>110</v>
      </c>
      <c r="F90" s="2" t="s">
        <v>111</v>
      </c>
      <c r="G90" s="2" t="s">
        <v>133</v>
      </c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x14ac:dyDescent="0.25">
      <c r="A91" s="2" t="s">
        <v>310</v>
      </c>
      <c r="B91" s="2" t="s">
        <v>311</v>
      </c>
      <c r="C91" s="2" t="s">
        <v>70</v>
      </c>
      <c r="D91" s="4" t="s">
        <v>93</v>
      </c>
      <c r="E91" s="2" t="s">
        <v>94</v>
      </c>
      <c r="F91" s="2" t="s">
        <v>154</v>
      </c>
      <c r="G91" s="4" t="s">
        <v>312</v>
      </c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x14ac:dyDescent="0.25">
      <c r="A92" s="3" t="s">
        <v>313</v>
      </c>
      <c r="B92" s="3" t="s">
        <v>314</v>
      </c>
      <c r="C92" s="3" t="s">
        <v>70</v>
      </c>
      <c r="D92" s="3" t="s">
        <v>93</v>
      </c>
      <c r="E92" s="2" t="s">
        <v>121</v>
      </c>
      <c r="F92" s="2" t="s">
        <v>122</v>
      </c>
      <c r="G92" s="2" t="s">
        <v>143</v>
      </c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x14ac:dyDescent="0.25">
      <c r="A93" s="3" t="s">
        <v>315</v>
      </c>
      <c r="B93" s="3" t="s">
        <v>316</v>
      </c>
      <c r="C93" s="3" t="s">
        <v>70</v>
      </c>
      <c r="D93" s="3" t="s">
        <v>93</v>
      </c>
      <c r="E93" s="2" t="s">
        <v>121</v>
      </c>
      <c r="F93" s="2" t="s">
        <v>122</v>
      </c>
      <c r="G93" s="2" t="s">
        <v>123</v>
      </c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x14ac:dyDescent="0.25">
      <c r="A94" s="3" t="s">
        <v>317</v>
      </c>
      <c r="B94" s="3" t="s">
        <v>318</v>
      </c>
      <c r="C94" s="3" t="s">
        <v>319</v>
      </c>
      <c r="D94" s="3" t="s">
        <v>93</v>
      </c>
      <c r="E94" s="2" t="s">
        <v>94</v>
      </c>
      <c r="F94" s="2" t="s">
        <v>154</v>
      </c>
      <c r="G94" s="2" t="s">
        <v>183</v>
      </c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x14ac:dyDescent="0.25">
      <c r="A95" s="3" t="s">
        <v>320</v>
      </c>
      <c r="B95" s="3" t="s">
        <v>321</v>
      </c>
      <c r="C95" s="3" t="s">
        <v>322</v>
      </c>
      <c r="D95" s="3" t="s">
        <v>93</v>
      </c>
      <c r="E95" s="2" t="s">
        <v>110</v>
      </c>
      <c r="F95" s="2" t="s">
        <v>254</v>
      </c>
      <c r="G95" s="2" t="s">
        <v>323</v>
      </c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x14ac:dyDescent="0.25">
      <c r="A96" s="3" t="s">
        <v>324</v>
      </c>
      <c r="B96" s="3" t="s">
        <v>325</v>
      </c>
      <c r="C96" s="3" t="s">
        <v>89</v>
      </c>
      <c r="D96" s="3" t="s">
        <v>93</v>
      </c>
      <c r="E96" s="2" t="s">
        <v>110</v>
      </c>
      <c r="F96" s="2" t="s">
        <v>111</v>
      </c>
      <c r="G96" s="2" t="s">
        <v>133</v>
      </c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x14ac:dyDescent="0.25">
      <c r="A97" s="3" t="s">
        <v>326</v>
      </c>
      <c r="B97" s="3" t="s">
        <v>327</v>
      </c>
      <c r="C97" s="3" t="s">
        <v>89</v>
      </c>
      <c r="D97" s="3" t="s">
        <v>93</v>
      </c>
      <c r="E97" s="2" t="s">
        <v>94</v>
      </c>
      <c r="F97" s="2" t="s">
        <v>95</v>
      </c>
      <c r="G97" s="2" t="s">
        <v>99</v>
      </c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x14ac:dyDescent="0.25">
      <c r="A98" s="3" t="s">
        <v>328</v>
      </c>
      <c r="B98" s="3" t="s">
        <v>329</v>
      </c>
      <c r="C98" s="3" t="s">
        <v>89</v>
      </c>
      <c r="D98" s="3" t="s">
        <v>93</v>
      </c>
      <c r="E98" s="2" t="s">
        <v>121</v>
      </c>
      <c r="F98" s="2" t="s">
        <v>122</v>
      </c>
      <c r="G98" s="2" t="s">
        <v>123</v>
      </c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x14ac:dyDescent="0.25">
      <c r="A99" s="3" t="s">
        <v>332</v>
      </c>
      <c r="B99" s="3" t="s">
        <v>333</v>
      </c>
      <c r="C99" s="3" t="s">
        <v>92</v>
      </c>
      <c r="D99" s="3" t="s">
        <v>334</v>
      </c>
      <c r="E99" s="2" t="s">
        <v>334</v>
      </c>
      <c r="F99" s="2" t="s">
        <v>335</v>
      </c>
      <c r="G99" s="2" t="s">
        <v>336</v>
      </c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x14ac:dyDescent="0.25">
      <c r="A100" s="3" t="s">
        <v>337</v>
      </c>
      <c r="B100" s="3" t="s">
        <v>338</v>
      </c>
      <c r="C100" s="3" t="s">
        <v>92</v>
      </c>
      <c r="D100" s="3" t="s">
        <v>334</v>
      </c>
      <c r="E100" s="2" t="s">
        <v>334</v>
      </c>
      <c r="F100" s="2" t="s">
        <v>335</v>
      </c>
      <c r="G100" s="2" t="s">
        <v>339</v>
      </c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x14ac:dyDescent="0.25">
      <c r="A101" s="3" t="s">
        <v>340</v>
      </c>
      <c r="B101" s="3" t="s">
        <v>341</v>
      </c>
      <c r="C101" s="3" t="s">
        <v>92</v>
      </c>
      <c r="D101" s="3" t="s">
        <v>334</v>
      </c>
      <c r="E101" s="2" t="s">
        <v>334</v>
      </c>
      <c r="F101" s="2" t="s">
        <v>335</v>
      </c>
      <c r="G101" s="2" t="s">
        <v>342</v>
      </c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x14ac:dyDescent="0.25">
      <c r="A102" s="3" t="s">
        <v>343</v>
      </c>
      <c r="B102" s="3" t="s">
        <v>344</v>
      </c>
      <c r="C102" s="3" t="s">
        <v>9</v>
      </c>
      <c r="D102" s="3" t="s">
        <v>334</v>
      </c>
      <c r="E102" s="2" t="s">
        <v>334</v>
      </c>
      <c r="F102" s="2" t="s">
        <v>335</v>
      </c>
      <c r="G102" s="2" t="s">
        <v>345</v>
      </c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x14ac:dyDescent="0.25">
      <c r="A103" s="3" t="s">
        <v>346</v>
      </c>
      <c r="B103" s="3" t="s">
        <v>347</v>
      </c>
      <c r="C103" s="3" t="s">
        <v>9</v>
      </c>
      <c r="D103" s="3" t="s">
        <v>334</v>
      </c>
      <c r="E103" s="2" t="s">
        <v>334</v>
      </c>
      <c r="F103" s="2" t="s">
        <v>335</v>
      </c>
      <c r="G103" s="2" t="s">
        <v>339</v>
      </c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x14ac:dyDescent="0.25">
      <c r="A104" s="3" t="s">
        <v>348</v>
      </c>
      <c r="B104" s="3" t="s">
        <v>349</v>
      </c>
      <c r="C104" s="3" t="s">
        <v>9</v>
      </c>
      <c r="D104" s="3" t="s">
        <v>334</v>
      </c>
      <c r="E104" s="2" t="s">
        <v>334</v>
      </c>
      <c r="F104" s="2" t="s">
        <v>335</v>
      </c>
      <c r="G104" s="2" t="s">
        <v>336</v>
      </c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x14ac:dyDescent="0.25">
      <c r="A105" s="3" t="s">
        <v>350</v>
      </c>
      <c r="B105" s="3" t="s">
        <v>351</v>
      </c>
      <c r="C105" s="3" t="s">
        <v>24</v>
      </c>
      <c r="D105" s="3" t="s">
        <v>334</v>
      </c>
      <c r="E105" s="2" t="s">
        <v>334</v>
      </c>
      <c r="F105" s="2" t="s">
        <v>335</v>
      </c>
      <c r="G105" s="2" t="s">
        <v>339</v>
      </c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x14ac:dyDescent="0.25">
      <c r="A106" s="3" t="s">
        <v>352</v>
      </c>
      <c r="B106" s="3" t="s">
        <v>353</v>
      </c>
      <c r="C106" s="3" t="s">
        <v>24</v>
      </c>
      <c r="D106" s="3" t="s">
        <v>334</v>
      </c>
      <c r="E106" s="2" t="s">
        <v>334</v>
      </c>
      <c r="F106" s="2" t="s">
        <v>335</v>
      </c>
      <c r="G106" s="2" t="s">
        <v>354</v>
      </c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x14ac:dyDescent="0.25">
      <c r="A107" s="3" t="s">
        <v>355</v>
      </c>
      <c r="B107" s="3" t="s">
        <v>356</v>
      </c>
      <c r="C107" s="3" t="s">
        <v>37</v>
      </c>
      <c r="D107" s="3" t="s">
        <v>334</v>
      </c>
      <c r="E107" s="2" t="s">
        <v>334</v>
      </c>
      <c r="F107" s="2" t="s">
        <v>335</v>
      </c>
      <c r="G107" s="2" t="s">
        <v>336</v>
      </c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x14ac:dyDescent="0.25">
      <c r="A108" s="3" t="s">
        <v>357</v>
      </c>
      <c r="B108" s="3" t="s">
        <v>358</v>
      </c>
      <c r="C108" s="3" t="s">
        <v>70</v>
      </c>
      <c r="D108" s="3" t="s">
        <v>334</v>
      </c>
      <c r="E108" s="2" t="s">
        <v>334</v>
      </c>
      <c r="F108" s="2" t="s">
        <v>335</v>
      </c>
      <c r="G108" s="2" t="s">
        <v>339</v>
      </c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x14ac:dyDescent="0.25">
      <c r="A109" s="3" t="s">
        <v>359</v>
      </c>
      <c r="B109" s="3" t="s">
        <v>360</v>
      </c>
      <c r="C109" s="3" t="s">
        <v>70</v>
      </c>
      <c r="D109" s="3" t="s">
        <v>334</v>
      </c>
      <c r="E109" s="2" t="s">
        <v>334</v>
      </c>
      <c r="F109" s="2" t="s">
        <v>335</v>
      </c>
      <c r="G109" s="2" t="s">
        <v>345</v>
      </c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x14ac:dyDescent="0.25">
      <c r="A110" s="3" t="s">
        <v>361</v>
      </c>
      <c r="B110" s="3" t="s">
        <v>362</v>
      </c>
      <c r="C110" s="3" t="s">
        <v>70</v>
      </c>
      <c r="D110" s="3" t="s">
        <v>334</v>
      </c>
      <c r="E110" s="2" t="s">
        <v>334</v>
      </c>
      <c r="F110" s="2" t="s">
        <v>335</v>
      </c>
      <c r="G110" s="2" t="s">
        <v>339</v>
      </c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x14ac:dyDescent="0.25">
      <c r="A111" s="2" t="s">
        <v>363</v>
      </c>
      <c r="B111" s="2" t="s">
        <v>364</v>
      </c>
      <c r="C111" s="2" t="s">
        <v>70</v>
      </c>
      <c r="D111" s="4" t="s">
        <v>334</v>
      </c>
      <c r="E111" s="2" t="s">
        <v>334</v>
      </c>
      <c r="F111" s="2" t="s">
        <v>365</v>
      </c>
      <c r="G111" s="4" t="s">
        <v>366</v>
      </c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x14ac:dyDescent="0.25">
      <c r="A112" s="3" t="s">
        <v>367</v>
      </c>
      <c r="B112" s="3" t="s">
        <v>368</v>
      </c>
      <c r="C112" s="3" t="s">
        <v>70</v>
      </c>
      <c r="D112" s="3" t="s">
        <v>334</v>
      </c>
      <c r="E112" s="2" t="s">
        <v>334</v>
      </c>
      <c r="F112" s="2" t="s">
        <v>335</v>
      </c>
      <c r="G112" s="2" t="s">
        <v>342</v>
      </c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x14ac:dyDescent="0.25">
      <c r="A113" s="3" t="s">
        <v>369</v>
      </c>
      <c r="B113" s="3" t="s">
        <v>370</v>
      </c>
      <c r="C113" s="3" t="s">
        <v>70</v>
      </c>
      <c r="D113" s="3" t="s">
        <v>334</v>
      </c>
      <c r="E113" s="2" t="s">
        <v>334</v>
      </c>
      <c r="F113" s="2" t="s">
        <v>335</v>
      </c>
      <c r="G113" s="2" t="s">
        <v>339</v>
      </c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x14ac:dyDescent="0.25">
      <c r="A114" s="3" t="s">
        <v>371</v>
      </c>
      <c r="B114" s="3" t="s">
        <v>372</v>
      </c>
      <c r="C114" s="3" t="s">
        <v>70</v>
      </c>
      <c r="D114" s="3" t="s">
        <v>334</v>
      </c>
      <c r="E114" s="2" t="s">
        <v>334</v>
      </c>
      <c r="F114" s="2" t="s">
        <v>335</v>
      </c>
      <c r="G114" s="2" t="s">
        <v>354</v>
      </c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x14ac:dyDescent="0.25">
      <c r="A115" s="2" t="s">
        <v>373</v>
      </c>
      <c r="B115" s="2" t="s">
        <v>374</v>
      </c>
      <c r="C115" s="2" t="s">
        <v>70</v>
      </c>
      <c r="D115" s="4" t="s">
        <v>334</v>
      </c>
      <c r="E115" s="2" t="s">
        <v>334</v>
      </c>
      <c r="F115" s="2" t="s">
        <v>365</v>
      </c>
      <c r="G115" s="4" t="s">
        <v>366</v>
      </c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x14ac:dyDescent="0.25">
      <c r="A116" s="3" t="s">
        <v>375</v>
      </c>
      <c r="B116" s="3" t="s">
        <v>376</v>
      </c>
      <c r="C116" s="3" t="s">
        <v>70</v>
      </c>
      <c r="D116" s="3" t="s">
        <v>334</v>
      </c>
      <c r="E116" s="2" t="s">
        <v>334</v>
      </c>
      <c r="F116" s="2" t="s">
        <v>377</v>
      </c>
      <c r="G116" s="2" t="s">
        <v>378</v>
      </c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x14ac:dyDescent="0.25">
      <c r="A117" s="2" t="s">
        <v>379</v>
      </c>
      <c r="B117" s="2" t="s">
        <v>380</v>
      </c>
      <c r="C117" s="2" t="s">
        <v>70</v>
      </c>
      <c r="D117" s="4" t="s">
        <v>334</v>
      </c>
      <c r="E117" s="2" t="s">
        <v>334</v>
      </c>
      <c r="F117" s="2" t="s">
        <v>381</v>
      </c>
      <c r="G117" s="4" t="s">
        <v>382</v>
      </c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x14ac:dyDescent="0.25">
      <c r="A118" s="3" t="s">
        <v>383</v>
      </c>
      <c r="B118" s="3" t="s">
        <v>384</v>
      </c>
      <c r="C118" s="3" t="s">
        <v>70</v>
      </c>
      <c r="D118" s="3" t="s">
        <v>334</v>
      </c>
      <c r="E118" s="2" t="s">
        <v>334</v>
      </c>
      <c r="F118" s="2" t="s">
        <v>335</v>
      </c>
      <c r="G118" s="2" t="s">
        <v>342</v>
      </c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x14ac:dyDescent="0.25">
      <c r="A119" s="3" t="s">
        <v>385</v>
      </c>
      <c r="B119" s="3" t="s">
        <v>386</v>
      </c>
      <c r="C119" s="3" t="s">
        <v>70</v>
      </c>
      <c r="D119" s="3" t="s">
        <v>334</v>
      </c>
      <c r="E119" s="2" t="s">
        <v>334</v>
      </c>
      <c r="F119" s="2" t="s">
        <v>335</v>
      </c>
      <c r="G119" s="2" t="s">
        <v>336</v>
      </c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x14ac:dyDescent="0.25">
      <c r="A120" s="3" t="s">
        <v>387</v>
      </c>
      <c r="B120" s="3" t="s">
        <v>388</v>
      </c>
      <c r="C120" s="3" t="s">
        <v>70</v>
      </c>
      <c r="D120" s="3" t="s">
        <v>334</v>
      </c>
      <c r="E120" s="2" t="s">
        <v>334</v>
      </c>
      <c r="F120" s="2" t="s">
        <v>335</v>
      </c>
      <c r="G120" s="2" t="s">
        <v>336</v>
      </c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x14ac:dyDescent="0.25">
      <c r="A121" s="2" t="s">
        <v>389</v>
      </c>
      <c r="B121" s="2" t="s">
        <v>390</v>
      </c>
      <c r="C121" s="2" t="s">
        <v>70</v>
      </c>
      <c r="D121" s="4" t="s">
        <v>334</v>
      </c>
      <c r="E121" s="2" t="s">
        <v>334</v>
      </c>
      <c r="F121" s="2" t="s">
        <v>365</v>
      </c>
      <c r="G121" s="4" t="s">
        <v>366</v>
      </c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x14ac:dyDescent="0.25">
      <c r="A122" s="2" t="s">
        <v>391</v>
      </c>
      <c r="B122" s="4" t="s">
        <v>392</v>
      </c>
      <c r="C122" s="3" t="s">
        <v>70</v>
      </c>
      <c r="D122" s="8" t="s">
        <v>334</v>
      </c>
      <c r="E122" s="8" t="s">
        <v>334</v>
      </c>
      <c r="F122" s="8" t="s">
        <v>381</v>
      </c>
      <c r="G122" s="8" t="s">
        <v>393</v>
      </c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x14ac:dyDescent="0.25">
      <c r="A123" s="3" t="s">
        <v>394</v>
      </c>
      <c r="B123" s="3" t="s">
        <v>395</v>
      </c>
      <c r="C123" s="3" t="s">
        <v>89</v>
      </c>
      <c r="D123" s="3" t="s">
        <v>334</v>
      </c>
      <c r="E123" s="2" t="s">
        <v>334</v>
      </c>
      <c r="F123" s="2" t="s">
        <v>335</v>
      </c>
      <c r="G123" s="2" t="s">
        <v>354</v>
      </c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x14ac:dyDescent="0.25">
      <c r="A124" s="3" t="s">
        <v>396</v>
      </c>
      <c r="B124" s="3" t="s">
        <v>397</v>
      </c>
      <c r="C124" s="3" t="s">
        <v>89</v>
      </c>
      <c r="D124" s="3" t="s">
        <v>334</v>
      </c>
      <c r="E124" s="2" t="s">
        <v>334</v>
      </c>
      <c r="F124" s="2" t="s">
        <v>335</v>
      </c>
      <c r="G124" s="2" t="s">
        <v>339</v>
      </c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x14ac:dyDescent="0.25">
      <c r="A125" s="3" t="s">
        <v>398</v>
      </c>
      <c r="B125" s="3" t="s">
        <v>399</v>
      </c>
      <c r="C125" s="3" t="s">
        <v>92</v>
      </c>
      <c r="D125" s="3" t="s">
        <v>400</v>
      </c>
      <c r="E125" s="2" t="s">
        <v>401</v>
      </c>
      <c r="F125" s="2" t="s">
        <v>402</v>
      </c>
      <c r="G125" s="2" t="s">
        <v>403</v>
      </c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x14ac:dyDescent="0.25">
      <c r="A126" s="3" t="s">
        <v>404</v>
      </c>
      <c r="B126" s="3" t="s">
        <v>405</v>
      </c>
      <c r="C126" s="3" t="s">
        <v>92</v>
      </c>
      <c r="D126" s="3" t="s">
        <v>400</v>
      </c>
      <c r="E126" s="2" t="s">
        <v>401</v>
      </c>
      <c r="F126" s="2" t="s">
        <v>402</v>
      </c>
      <c r="G126" s="2" t="s">
        <v>406</v>
      </c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x14ac:dyDescent="0.25">
      <c r="A127" s="3" t="s">
        <v>407</v>
      </c>
      <c r="B127" s="3" t="s">
        <v>408</v>
      </c>
      <c r="C127" s="3" t="s">
        <v>92</v>
      </c>
      <c r="D127" s="3" t="s">
        <v>400</v>
      </c>
      <c r="E127" s="2" t="s">
        <v>409</v>
      </c>
      <c r="F127" s="2" t="s">
        <v>409</v>
      </c>
      <c r="G127" s="2" t="s">
        <v>410</v>
      </c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x14ac:dyDescent="0.25">
      <c r="A128" s="3" t="s">
        <v>411</v>
      </c>
      <c r="B128" s="3" t="s">
        <v>412</v>
      </c>
      <c r="C128" s="3" t="s">
        <v>92</v>
      </c>
      <c r="D128" s="3" t="s">
        <v>400</v>
      </c>
      <c r="E128" s="2" t="s">
        <v>409</v>
      </c>
      <c r="F128" s="2" t="s">
        <v>409</v>
      </c>
      <c r="G128" s="2" t="s">
        <v>410</v>
      </c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x14ac:dyDescent="0.25">
      <c r="A129" s="3" t="s">
        <v>413</v>
      </c>
      <c r="B129" s="3" t="s">
        <v>414</v>
      </c>
      <c r="C129" s="3" t="s">
        <v>92</v>
      </c>
      <c r="D129" s="3" t="s">
        <v>400</v>
      </c>
      <c r="E129" s="2" t="s">
        <v>409</v>
      </c>
      <c r="F129" s="2" t="s">
        <v>409</v>
      </c>
      <c r="G129" s="2" t="s">
        <v>410</v>
      </c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x14ac:dyDescent="0.25">
      <c r="A130" s="3" t="s">
        <v>415</v>
      </c>
      <c r="B130" s="3" t="s">
        <v>416</v>
      </c>
      <c r="C130" s="3" t="s">
        <v>92</v>
      </c>
      <c r="D130" s="3" t="s">
        <v>400</v>
      </c>
      <c r="E130" s="2" t="s">
        <v>417</v>
      </c>
      <c r="F130" s="2" t="s">
        <v>417</v>
      </c>
      <c r="G130" s="2" t="s">
        <v>418</v>
      </c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x14ac:dyDescent="0.25">
      <c r="A131" s="3" t="s">
        <v>419</v>
      </c>
      <c r="B131" s="3" t="s">
        <v>420</v>
      </c>
      <c r="C131" s="3" t="s">
        <v>92</v>
      </c>
      <c r="D131" s="3" t="s">
        <v>400</v>
      </c>
      <c r="E131" s="2" t="s">
        <v>417</v>
      </c>
      <c r="F131" s="2" t="s">
        <v>417</v>
      </c>
      <c r="G131" s="2" t="s">
        <v>421</v>
      </c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x14ac:dyDescent="0.25">
      <c r="A132" s="3" t="s">
        <v>422</v>
      </c>
      <c r="B132" s="3" t="s">
        <v>423</v>
      </c>
      <c r="C132" s="3" t="s">
        <v>92</v>
      </c>
      <c r="D132" s="3" t="s">
        <v>400</v>
      </c>
      <c r="E132" s="2" t="s">
        <v>417</v>
      </c>
      <c r="F132" s="2" t="s">
        <v>417</v>
      </c>
      <c r="G132" s="2" t="s">
        <v>418</v>
      </c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x14ac:dyDescent="0.25">
      <c r="A133" s="2" t="s">
        <v>424</v>
      </c>
      <c r="B133" s="4">
        <v>532810</v>
      </c>
      <c r="C133" s="3" t="s">
        <v>9</v>
      </c>
      <c r="D133" s="6" t="s">
        <v>400</v>
      </c>
      <c r="E133" s="6" t="s">
        <v>401</v>
      </c>
      <c r="F133" s="6" t="s">
        <v>425</v>
      </c>
      <c r="G133" s="6" t="s">
        <v>426</v>
      </c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x14ac:dyDescent="0.25">
      <c r="A134" s="3" t="s">
        <v>427</v>
      </c>
      <c r="B134" s="3" t="s">
        <v>428</v>
      </c>
      <c r="C134" s="3" t="s">
        <v>9</v>
      </c>
      <c r="D134" s="3" t="s">
        <v>400</v>
      </c>
      <c r="E134" s="2" t="s">
        <v>409</v>
      </c>
      <c r="F134" s="2" t="s">
        <v>409</v>
      </c>
      <c r="G134" s="2" t="s">
        <v>410</v>
      </c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x14ac:dyDescent="0.25">
      <c r="A135" s="3" t="s">
        <v>429</v>
      </c>
      <c r="B135" s="3" t="s">
        <v>430</v>
      </c>
      <c r="C135" s="3" t="s">
        <v>9</v>
      </c>
      <c r="D135" s="3" t="s">
        <v>400</v>
      </c>
      <c r="E135" s="2" t="s">
        <v>401</v>
      </c>
      <c r="F135" s="2" t="s">
        <v>425</v>
      </c>
      <c r="G135" s="2" t="s">
        <v>431</v>
      </c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x14ac:dyDescent="0.25">
      <c r="A136" s="3" t="s">
        <v>432</v>
      </c>
      <c r="B136" s="3" t="s">
        <v>433</v>
      </c>
      <c r="C136" s="3" t="s">
        <v>9</v>
      </c>
      <c r="D136" s="3" t="s">
        <v>400</v>
      </c>
      <c r="E136" s="2" t="s">
        <v>409</v>
      </c>
      <c r="F136" s="2" t="s">
        <v>409</v>
      </c>
      <c r="G136" s="2" t="s">
        <v>410</v>
      </c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x14ac:dyDescent="0.25">
      <c r="A137" s="3" t="s">
        <v>434</v>
      </c>
      <c r="B137" s="3" t="s">
        <v>435</v>
      </c>
      <c r="C137" s="3" t="s">
        <v>9</v>
      </c>
      <c r="D137" s="3" t="s">
        <v>400</v>
      </c>
      <c r="E137" s="2" t="s">
        <v>409</v>
      </c>
      <c r="F137" s="2" t="s">
        <v>409</v>
      </c>
      <c r="G137" s="2" t="s">
        <v>410</v>
      </c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x14ac:dyDescent="0.25">
      <c r="A138" s="3" t="s">
        <v>436</v>
      </c>
      <c r="B138" s="3" t="s">
        <v>437</v>
      </c>
      <c r="C138" s="3" t="s">
        <v>9</v>
      </c>
      <c r="D138" s="3" t="s">
        <v>400</v>
      </c>
      <c r="E138" s="2" t="s">
        <v>409</v>
      </c>
      <c r="F138" s="2" t="s">
        <v>409</v>
      </c>
      <c r="G138" s="2" t="s">
        <v>410</v>
      </c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x14ac:dyDescent="0.25">
      <c r="A139" s="3" t="s">
        <v>438</v>
      </c>
      <c r="B139" s="3" t="s">
        <v>439</v>
      </c>
      <c r="C139" s="3" t="s">
        <v>9</v>
      </c>
      <c r="D139" s="3" t="s">
        <v>400</v>
      </c>
      <c r="E139" s="2" t="s">
        <v>417</v>
      </c>
      <c r="F139" s="2" t="s">
        <v>417</v>
      </c>
      <c r="G139" s="2" t="s">
        <v>440</v>
      </c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x14ac:dyDescent="0.25">
      <c r="A140" s="3" t="s">
        <v>441</v>
      </c>
      <c r="B140" s="3" t="s">
        <v>442</v>
      </c>
      <c r="C140" s="3" t="s">
        <v>9</v>
      </c>
      <c r="D140" s="3" t="s">
        <v>400</v>
      </c>
      <c r="E140" s="2" t="s">
        <v>401</v>
      </c>
      <c r="F140" s="2" t="s">
        <v>425</v>
      </c>
      <c r="G140" s="2" t="s">
        <v>426</v>
      </c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x14ac:dyDescent="0.25">
      <c r="A141" s="3" t="s">
        <v>443</v>
      </c>
      <c r="B141" s="3" t="s">
        <v>444</v>
      </c>
      <c r="C141" s="3" t="s">
        <v>9</v>
      </c>
      <c r="D141" s="3" t="s">
        <v>400</v>
      </c>
      <c r="E141" s="2" t="s">
        <v>401</v>
      </c>
      <c r="F141" s="2" t="s">
        <v>425</v>
      </c>
      <c r="G141" s="2" t="s">
        <v>426</v>
      </c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x14ac:dyDescent="0.25">
      <c r="A142" s="3" t="s">
        <v>445</v>
      </c>
      <c r="B142" s="3" t="s">
        <v>446</v>
      </c>
      <c r="C142" s="3" t="s">
        <v>9</v>
      </c>
      <c r="D142" s="3" t="s">
        <v>400</v>
      </c>
      <c r="E142" s="2" t="s">
        <v>409</v>
      </c>
      <c r="F142" s="2" t="s">
        <v>409</v>
      </c>
      <c r="G142" s="2" t="s">
        <v>410</v>
      </c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x14ac:dyDescent="0.25">
      <c r="A143" s="3" t="s">
        <v>447</v>
      </c>
      <c r="B143" s="3" t="s">
        <v>448</v>
      </c>
      <c r="C143" s="3" t="s">
        <v>9</v>
      </c>
      <c r="D143" s="3" t="s">
        <v>400</v>
      </c>
      <c r="E143" s="2" t="s">
        <v>409</v>
      </c>
      <c r="F143" s="2" t="s">
        <v>409</v>
      </c>
      <c r="G143" s="2" t="s">
        <v>410</v>
      </c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x14ac:dyDescent="0.25">
      <c r="A144" s="2" t="s">
        <v>449</v>
      </c>
      <c r="B144" s="4" t="s">
        <v>450</v>
      </c>
      <c r="C144" s="2" t="s">
        <v>451</v>
      </c>
      <c r="D144" s="8" t="s">
        <v>400</v>
      </c>
      <c r="E144" s="8" t="s">
        <v>401</v>
      </c>
      <c r="F144" s="8" t="s">
        <v>402</v>
      </c>
      <c r="G144" s="8" t="s">
        <v>452</v>
      </c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x14ac:dyDescent="0.25">
      <c r="A145" s="2" t="s">
        <v>453</v>
      </c>
      <c r="B145" s="4" t="s">
        <v>454</v>
      </c>
      <c r="C145" s="2" t="s">
        <v>451</v>
      </c>
      <c r="D145" s="8" t="s">
        <v>400</v>
      </c>
      <c r="E145" s="8" t="s">
        <v>401</v>
      </c>
      <c r="F145" s="8" t="s">
        <v>402</v>
      </c>
      <c r="G145" s="8" t="s">
        <v>455</v>
      </c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x14ac:dyDescent="0.25">
      <c r="A146" s="3" t="s">
        <v>456</v>
      </c>
      <c r="B146" s="3" t="s">
        <v>457</v>
      </c>
      <c r="C146" s="3" t="s">
        <v>19</v>
      </c>
      <c r="D146" s="3" t="s">
        <v>400</v>
      </c>
      <c r="E146" s="2" t="s">
        <v>409</v>
      </c>
      <c r="F146" s="2" t="s">
        <v>409</v>
      </c>
      <c r="G146" s="2" t="s">
        <v>410</v>
      </c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x14ac:dyDescent="0.25">
      <c r="A147" s="3" t="s">
        <v>458</v>
      </c>
      <c r="B147" s="3" t="s">
        <v>459</v>
      </c>
      <c r="C147" s="3" t="s">
        <v>19</v>
      </c>
      <c r="D147" s="3" t="s">
        <v>400</v>
      </c>
      <c r="E147" s="2" t="s">
        <v>417</v>
      </c>
      <c r="F147" s="2" t="s">
        <v>417</v>
      </c>
      <c r="G147" s="2" t="s">
        <v>440</v>
      </c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x14ac:dyDescent="0.25">
      <c r="A148" s="3" t="s">
        <v>460</v>
      </c>
      <c r="B148" s="3" t="s">
        <v>461</v>
      </c>
      <c r="C148" s="3" t="s">
        <v>24</v>
      </c>
      <c r="D148" s="3" t="s">
        <v>400</v>
      </c>
      <c r="E148" s="2" t="s">
        <v>417</v>
      </c>
      <c r="F148" s="2" t="s">
        <v>417</v>
      </c>
      <c r="G148" s="2" t="s">
        <v>418</v>
      </c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x14ac:dyDescent="0.25">
      <c r="A149" s="3" t="s">
        <v>462</v>
      </c>
      <c r="B149" s="3" t="s">
        <v>463</v>
      </c>
      <c r="C149" s="3" t="s">
        <v>24</v>
      </c>
      <c r="D149" s="3" t="s">
        <v>400</v>
      </c>
      <c r="E149" s="2" t="s">
        <v>401</v>
      </c>
      <c r="F149" s="2" t="s">
        <v>402</v>
      </c>
      <c r="G149" s="2" t="s">
        <v>464</v>
      </c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x14ac:dyDescent="0.25">
      <c r="A150" s="3" t="s">
        <v>465</v>
      </c>
      <c r="B150" s="3" t="s">
        <v>466</v>
      </c>
      <c r="C150" s="3" t="s">
        <v>24</v>
      </c>
      <c r="D150" s="3" t="s">
        <v>400</v>
      </c>
      <c r="E150" s="2" t="s">
        <v>409</v>
      </c>
      <c r="F150" s="2" t="s">
        <v>409</v>
      </c>
      <c r="G150" s="2" t="s">
        <v>410</v>
      </c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x14ac:dyDescent="0.25">
      <c r="A151" s="3" t="s">
        <v>467</v>
      </c>
      <c r="B151" s="3" t="s">
        <v>468</v>
      </c>
      <c r="C151" s="3" t="s">
        <v>24</v>
      </c>
      <c r="D151" s="3" t="s">
        <v>400</v>
      </c>
      <c r="E151" s="2" t="s">
        <v>409</v>
      </c>
      <c r="F151" s="2" t="s">
        <v>409</v>
      </c>
      <c r="G151" s="2" t="s">
        <v>410</v>
      </c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x14ac:dyDescent="0.25">
      <c r="A152" s="3" t="s">
        <v>469</v>
      </c>
      <c r="B152" s="3" t="s">
        <v>470</v>
      </c>
      <c r="C152" s="3" t="s">
        <v>24</v>
      </c>
      <c r="D152" s="3" t="s">
        <v>400</v>
      </c>
      <c r="E152" s="2" t="s">
        <v>409</v>
      </c>
      <c r="F152" s="2" t="s">
        <v>409</v>
      </c>
      <c r="G152" s="2" t="s">
        <v>410</v>
      </c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x14ac:dyDescent="0.25">
      <c r="A153" s="3" t="s">
        <v>471</v>
      </c>
      <c r="B153" s="3" t="s">
        <v>472</v>
      </c>
      <c r="C153" s="3" t="s">
        <v>24</v>
      </c>
      <c r="D153" s="3" t="s">
        <v>400</v>
      </c>
      <c r="E153" s="2" t="s">
        <v>401</v>
      </c>
      <c r="F153" s="2" t="s">
        <v>402</v>
      </c>
      <c r="G153" s="2" t="s">
        <v>464</v>
      </c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x14ac:dyDescent="0.25">
      <c r="A154" s="3" t="s">
        <v>473</v>
      </c>
      <c r="B154" s="3" t="s">
        <v>474</v>
      </c>
      <c r="C154" s="3" t="s">
        <v>24</v>
      </c>
      <c r="D154" s="3" t="s">
        <v>400</v>
      </c>
      <c r="E154" s="2" t="s">
        <v>409</v>
      </c>
      <c r="F154" s="2" t="s">
        <v>409</v>
      </c>
      <c r="G154" s="2" t="s">
        <v>410</v>
      </c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x14ac:dyDescent="0.25">
      <c r="A155" s="3" t="s">
        <v>475</v>
      </c>
      <c r="B155" s="3" t="s">
        <v>476</v>
      </c>
      <c r="C155" s="3" t="s">
        <v>37</v>
      </c>
      <c r="D155" s="3" t="s">
        <v>400</v>
      </c>
      <c r="E155" s="2" t="s">
        <v>409</v>
      </c>
      <c r="F155" s="2" t="s">
        <v>409</v>
      </c>
      <c r="G155" s="2" t="s">
        <v>477</v>
      </c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x14ac:dyDescent="0.25">
      <c r="A156" s="3" t="s">
        <v>478</v>
      </c>
      <c r="B156" s="3" t="s">
        <v>479</v>
      </c>
      <c r="C156" s="3" t="s">
        <v>37</v>
      </c>
      <c r="D156" s="3" t="s">
        <v>400</v>
      </c>
      <c r="E156" s="2" t="s">
        <v>409</v>
      </c>
      <c r="F156" s="2" t="s">
        <v>409</v>
      </c>
      <c r="G156" s="2" t="s">
        <v>477</v>
      </c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x14ac:dyDescent="0.25">
      <c r="A157" s="3" t="s">
        <v>480</v>
      </c>
      <c r="B157" s="3" t="s">
        <v>481</v>
      </c>
      <c r="C157" s="3" t="s">
        <v>37</v>
      </c>
      <c r="D157" s="3" t="s">
        <v>400</v>
      </c>
      <c r="E157" s="2" t="s">
        <v>409</v>
      </c>
      <c r="F157" s="2" t="s">
        <v>409</v>
      </c>
      <c r="G157" s="2" t="s">
        <v>477</v>
      </c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x14ac:dyDescent="0.25">
      <c r="A158" s="2" t="s">
        <v>482</v>
      </c>
      <c r="B158" s="4" t="s">
        <v>483</v>
      </c>
      <c r="C158" s="2" t="s">
        <v>37</v>
      </c>
      <c r="D158" s="8" t="s">
        <v>400</v>
      </c>
      <c r="E158" s="8" t="s">
        <v>409</v>
      </c>
      <c r="F158" s="8" t="s">
        <v>484</v>
      </c>
      <c r="G158" s="8" t="s">
        <v>477</v>
      </c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x14ac:dyDescent="0.25">
      <c r="A159" s="2" t="s">
        <v>485</v>
      </c>
      <c r="B159" s="2" t="s">
        <v>486</v>
      </c>
      <c r="C159" s="2" t="s">
        <v>37</v>
      </c>
      <c r="D159" s="4" t="s">
        <v>400</v>
      </c>
      <c r="E159" s="2" t="s">
        <v>401</v>
      </c>
      <c r="F159" s="2" t="s">
        <v>402</v>
      </c>
      <c r="G159" s="4" t="s">
        <v>452</v>
      </c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x14ac:dyDescent="0.25">
      <c r="A160" s="3" t="s">
        <v>487</v>
      </c>
      <c r="B160" s="3" t="s">
        <v>488</v>
      </c>
      <c r="C160" s="3" t="s">
        <v>37</v>
      </c>
      <c r="D160" s="3" t="s">
        <v>400</v>
      </c>
      <c r="E160" s="2" t="s">
        <v>401</v>
      </c>
      <c r="F160" s="2" t="s">
        <v>402</v>
      </c>
      <c r="G160" s="2" t="s">
        <v>464</v>
      </c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x14ac:dyDescent="0.25">
      <c r="A161" s="3" t="s">
        <v>489</v>
      </c>
      <c r="B161" s="3" t="s">
        <v>490</v>
      </c>
      <c r="C161" s="3" t="s">
        <v>70</v>
      </c>
      <c r="D161" s="3" t="s">
        <v>400</v>
      </c>
      <c r="E161" s="2" t="s">
        <v>417</v>
      </c>
      <c r="F161" s="2" t="s">
        <v>417</v>
      </c>
      <c r="G161" s="2" t="s">
        <v>440</v>
      </c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x14ac:dyDescent="0.25">
      <c r="A162" s="3" t="s">
        <v>491</v>
      </c>
      <c r="B162" s="3" t="s">
        <v>492</v>
      </c>
      <c r="C162" s="3" t="s">
        <v>70</v>
      </c>
      <c r="D162" s="3" t="s">
        <v>400</v>
      </c>
      <c r="E162" s="2" t="s">
        <v>417</v>
      </c>
      <c r="F162" s="2" t="s">
        <v>417</v>
      </c>
      <c r="G162" s="2" t="s">
        <v>493</v>
      </c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x14ac:dyDescent="0.25">
      <c r="A163" s="3" t="s">
        <v>494</v>
      </c>
      <c r="B163" s="3" t="s">
        <v>495</v>
      </c>
      <c r="C163" s="3" t="s">
        <v>70</v>
      </c>
      <c r="D163" s="3" t="s">
        <v>400</v>
      </c>
      <c r="E163" s="2" t="s">
        <v>401</v>
      </c>
      <c r="F163" s="2" t="s">
        <v>496</v>
      </c>
      <c r="G163" s="2" t="s">
        <v>496</v>
      </c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x14ac:dyDescent="0.25">
      <c r="A164" s="3" t="s">
        <v>497</v>
      </c>
      <c r="B164" s="3" t="s">
        <v>498</v>
      </c>
      <c r="C164" s="3" t="s">
        <v>70</v>
      </c>
      <c r="D164" s="3" t="s">
        <v>400</v>
      </c>
      <c r="E164" s="2" t="s">
        <v>401</v>
      </c>
      <c r="F164" s="2" t="s">
        <v>402</v>
      </c>
      <c r="G164" s="2" t="s">
        <v>464</v>
      </c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x14ac:dyDescent="0.25">
      <c r="A165" s="2" t="s">
        <v>499</v>
      </c>
      <c r="B165" s="2" t="s">
        <v>500</v>
      </c>
      <c r="C165" s="2" t="s">
        <v>70</v>
      </c>
      <c r="D165" s="4" t="s">
        <v>400</v>
      </c>
      <c r="E165" s="2" t="s">
        <v>409</v>
      </c>
      <c r="F165" s="2" t="s">
        <v>501</v>
      </c>
      <c r="G165" s="4" t="s">
        <v>410</v>
      </c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x14ac:dyDescent="0.25">
      <c r="A166" s="3" t="s">
        <v>502</v>
      </c>
      <c r="B166" s="3" t="s">
        <v>503</v>
      </c>
      <c r="C166" s="3" t="s">
        <v>70</v>
      </c>
      <c r="D166" s="3" t="s">
        <v>400</v>
      </c>
      <c r="E166" s="2" t="s">
        <v>409</v>
      </c>
      <c r="F166" s="2" t="s">
        <v>409</v>
      </c>
      <c r="G166" s="2" t="s">
        <v>410</v>
      </c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x14ac:dyDescent="0.25">
      <c r="A167" s="2" t="s">
        <v>504</v>
      </c>
      <c r="B167" s="2" t="s">
        <v>505</v>
      </c>
      <c r="C167" s="2" t="s">
        <v>70</v>
      </c>
      <c r="D167" s="4" t="s">
        <v>400</v>
      </c>
      <c r="E167" s="2" t="s">
        <v>401</v>
      </c>
      <c r="F167" s="2" t="s">
        <v>402</v>
      </c>
      <c r="G167" s="4" t="s">
        <v>452</v>
      </c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x14ac:dyDescent="0.25">
      <c r="A168" s="3" t="s">
        <v>506</v>
      </c>
      <c r="B168" s="3" t="s">
        <v>507</v>
      </c>
      <c r="C168" s="3" t="s">
        <v>70</v>
      </c>
      <c r="D168" s="3" t="s">
        <v>400</v>
      </c>
      <c r="E168" s="2" t="s">
        <v>401</v>
      </c>
      <c r="F168" s="2" t="s">
        <v>402</v>
      </c>
      <c r="G168" s="2" t="s">
        <v>464</v>
      </c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x14ac:dyDescent="0.25">
      <c r="A169" s="2" t="s">
        <v>508</v>
      </c>
      <c r="B169" s="2" t="s">
        <v>509</v>
      </c>
      <c r="C169" s="2" t="s">
        <v>70</v>
      </c>
      <c r="D169" s="4" t="s">
        <v>400</v>
      </c>
      <c r="E169" s="2" t="s">
        <v>401</v>
      </c>
      <c r="F169" s="2" t="s">
        <v>402</v>
      </c>
      <c r="G169" s="4" t="s">
        <v>452</v>
      </c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x14ac:dyDescent="0.25">
      <c r="A170" s="3" t="s">
        <v>510</v>
      </c>
      <c r="B170" s="3" t="s">
        <v>511</v>
      </c>
      <c r="C170" s="3" t="s">
        <v>70</v>
      </c>
      <c r="D170" s="3" t="s">
        <v>400</v>
      </c>
      <c r="E170" s="2" t="s">
        <v>409</v>
      </c>
      <c r="F170" s="2" t="s">
        <v>409</v>
      </c>
      <c r="G170" s="2" t="s">
        <v>410</v>
      </c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x14ac:dyDescent="0.25">
      <c r="A171" s="3" t="s">
        <v>512</v>
      </c>
      <c r="B171" s="3" t="s">
        <v>513</v>
      </c>
      <c r="C171" s="3" t="s">
        <v>70</v>
      </c>
      <c r="D171" s="3" t="s">
        <v>400</v>
      </c>
      <c r="E171" s="2" t="s">
        <v>401</v>
      </c>
      <c r="F171" s="2" t="s">
        <v>402</v>
      </c>
      <c r="G171" s="2" t="s">
        <v>406</v>
      </c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x14ac:dyDescent="0.25">
      <c r="A172" s="3" t="s">
        <v>514</v>
      </c>
      <c r="B172" s="3" t="s">
        <v>515</v>
      </c>
      <c r="C172" s="3" t="s">
        <v>70</v>
      </c>
      <c r="D172" s="3" t="s">
        <v>400</v>
      </c>
      <c r="E172" s="2" t="s">
        <v>401</v>
      </c>
      <c r="F172" s="2" t="s">
        <v>496</v>
      </c>
      <c r="G172" s="2" t="s">
        <v>496</v>
      </c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x14ac:dyDescent="0.25">
      <c r="A173" s="2" t="s">
        <v>516</v>
      </c>
      <c r="B173" s="2" t="s">
        <v>517</v>
      </c>
      <c r="C173" s="2" t="s">
        <v>70</v>
      </c>
      <c r="D173" s="4" t="s">
        <v>400</v>
      </c>
      <c r="E173" s="2" t="s">
        <v>401</v>
      </c>
      <c r="F173" s="2" t="s">
        <v>402</v>
      </c>
      <c r="G173" s="4" t="s">
        <v>452</v>
      </c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x14ac:dyDescent="0.25">
      <c r="A174" s="2" t="s">
        <v>518</v>
      </c>
      <c r="B174" s="2" t="s">
        <v>519</v>
      </c>
      <c r="C174" s="2" t="s">
        <v>70</v>
      </c>
      <c r="D174" s="4" t="s">
        <v>400</v>
      </c>
      <c r="E174" s="2" t="s">
        <v>401</v>
      </c>
      <c r="F174" s="2" t="s">
        <v>402</v>
      </c>
      <c r="G174" s="4" t="s">
        <v>455</v>
      </c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x14ac:dyDescent="0.25">
      <c r="A175" s="3" t="s">
        <v>520</v>
      </c>
      <c r="B175" s="3" t="s">
        <v>521</v>
      </c>
      <c r="C175" s="3" t="s">
        <v>70</v>
      </c>
      <c r="D175" s="3" t="s">
        <v>400</v>
      </c>
      <c r="E175" s="2" t="s">
        <v>401</v>
      </c>
      <c r="F175" s="2" t="s">
        <v>402</v>
      </c>
      <c r="G175" s="2" t="s">
        <v>403</v>
      </c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x14ac:dyDescent="0.25">
      <c r="A176" s="3" t="s">
        <v>522</v>
      </c>
      <c r="B176" s="3" t="s">
        <v>523</v>
      </c>
      <c r="C176" s="3" t="s">
        <v>70</v>
      </c>
      <c r="D176" s="3" t="s">
        <v>400</v>
      </c>
      <c r="E176" s="2" t="s">
        <v>409</v>
      </c>
      <c r="F176" s="2" t="s">
        <v>409</v>
      </c>
      <c r="G176" s="2" t="s">
        <v>410</v>
      </c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x14ac:dyDescent="0.25">
      <c r="A177" s="3" t="s">
        <v>524</v>
      </c>
      <c r="B177" s="3" t="s">
        <v>525</v>
      </c>
      <c r="C177" s="3" t="s">
        <v>70</v>
      </c>
      <c r="D177" s="3" t="s">
        <v>400</v>
      </c>
      <c r="E177" s="2" t="s">
        <v>409</v>
      </c>
      <c r="F177" s="2" t="s">
        <v>409</v>
      </c>
      <c r="G177" s="2" t="s">
        <v>477</v>
      </c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x14ac:dyDescent="0.25">
      <c r="A178" s="3" t="s">
        <v>526</v>
      </c>
      <c r="B178" s="3" t="s">
        <v>527</v>
      </c>
      <c r="C178" s="3" t="s">
        <v>70</v>
      </c>
      <c r="D178" s="3" t="s">
        <v>400</v>
      </c>
      <c r="E178" s="2" t="s">
        <v>401</v>
      </c>
      <c r="F178" s="2" t="s">
        <v>402</v>
      </c>
      <c r="G178" s="2" t="s">
        <v>464</v>
      </c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x14ac:dyDescent="0.25">
      <c r="A179" s="3" t="s">
        <v>528</v>
      </c>
      <c r="B179" s="3" t="s">
        <v>529</v>
      </c>
      <c r="C179" s="3" t="s">
        <v>70</v>
      </c>
      <c r="D179" s="3" t="s">
        <v>400</v>
      </c>
      <c r="E179" s="2" t="s">
        <v>401</v>
      </c>
      <c r="F179" s="2" t="s">
        <v>402</v>
      </c>
      <c r="G179" s="2" t="s">
        <v>530</v>
      </c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x14ac:dyDescent="0.25">
      <c r="A180" s="3" t="s">
        <v>531</v>
      </c>
      <c r="B180" s="3" t="s">
        <v>532</v>
      </c>
      <c r="C180" s="3" t="s">
        <v>70</v>
      </c>
      <c r="D180" s="3" t="s">
        <v>400</v>
      </c>
      <c r="E180" s="2" t="s">
        <v>417</v>
      </c>
      <c r="F180" s="2" t="s">
        <v>417</v>
      </c>
      <c r="G180" s="2" t="s">
        <v>493</v>
      </c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x14ac:dyDescent="0.25">
      <c r="A181" s="3" t="s">
        <v>533</v>
      </c>
      <c r="B181" s="3" t="s">
        <v>534</v>
      </c>
      <c r="C181" s="3" t="s">
        <v>70</v>
      </c>
      <c r="D181" s="3" t="s">
        <v>400</v>
      </c>
      <c r="E181" s="2" t="s">
        <v>409</v>
      </c>
      <c r="F181" s="2" t="s">
        <v>409</v>
      </c>
      <c r="G181" s="2" t="s">
        <v>477</v>
      </c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x14ac:dyDescent="0.25">
      <c r="A182" s="3" t="s">
        <v>535</v>
      </c>
      <c r="B182" s="3" t="s">
        <v>536</v>
      </c>
      <c r="C182" s="3" t="s">
        <v>70</v>
      </c>
      <c r="D182" s="3" t="s">
        <v>400</v>
      </c>
      <c r="E182" s="2" t="s">
        <v>417</v>
      </c>
      <c r="F182" s="2" t="s">
        <v>417</v>
      </c>
      <c r="G182" s="2" t="s">
        <v>440</v>
      </c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x14ac:dyDescent="0.25">
      <c r="A183" s="3" t="s">
        <v>537</v>
      </c>
      <c r="B183" s="3" t="s">
        <v>538</v>
      </c>
      <c r="C183" s="3" t="s">
        <v>70</v>
      </c>
      <c r="D183" s="3" t="s">
        <v>400</v>
      </c>
      <c r="E183" s="2" t="s">
        <v>401</v>
      </c>
      <c r="F183" s="2" t="s">
        <v>402</v>
      </c>
      <c r="G183" s="2" t="s">
        <v>403</v>
      </c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x14ac:dyDescent="0.25">
      <c r="A184" s="2" t="s">
        <v>539</v>
      </c>
      <c r="B184" s="2" t="s">
        <v>540</v>
      </c>
      <c r="C184" s="2" t="s">
        <v>70</v>
      </c>
      <c r="D184" s="4" t="s">
        <v>400</v>
      </c>
      <c r="E184" s="2" t="s">
        <v>401</v>
      </c>
      <c r="F184" s="2" t="s">
        <v>402</v>
      </c>
      <c r="G184" s="4" t="s">
        <v>455</v>
      </c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x14ac:dyDescent="0.25">
      <c r="A185" s="3" t="s">
        <v>541</v>
      </c>
      <c r="B185" s="3" t="s">
        <v>542</v>
      </c>
      <c r="C185" s="3" t="s">
        <v>70</v>
      </c>
      <c r="D185" s="3" t="s">
        <v>400</v>
      </c>
      <c r="E185" s="2" t="s">
        <v>401</v>
      </c>
      <c r="F185" s="2" t="s">
        <v>402</v>
      </c>
      <c r="G185" s="2" t="s">
        <v>530</v>
      </c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x14ac:dyDescent="0.25">
      <c r="A186" s="3" t="s">
        <v>543</v>
      </c>
      <c r="B186" s="3" t="s">
        <v>544</v>
      </c>
      <c r="C186" s="3" t="s">
        <v>70</v>
      </c>
      <c r="D186" s="3" t="s">
        <v>400</v>
      </c>
      <c r="E186" s="2" t="s">
        <v>409</v>
      </c>
      <c r="F186" s="2" t="s">
        <v>409</v>
      </c>
      <c r="G186" s="2" t="s">
        <v>477</v>
      </c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x14ac:dyDescent="0.25">
      <c r="A187" s="3" t="s">
        <v>545</v>
      </c>
      <c r="B187" s="3" t="s">
        <v>546</v>
      </c>
      <c r="C187" s="3" t="s">
        <v>70</v>
      </c>
      <c r="D187" s="3" t="s">
        <v>400</v>
      </c>
      <c r="E187" s="2" t="s">
        <v>417</v>
      </c>
      <c r="F187" s="2" t="s">
        <v>417</v>
      </c>
      <c r="G187" s="2" t="s">
        <v>440</v>
      </c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x14ac:dyDescent="0.25">
      <c r="A188" s="3" t="s">
        <v>547</v>
      </c>
      <c r="B188" s="3" t="s">
        <v>548</v>
      </c>
      <c r="C188" s="3" t="s">
        <v>70</v>
      </c>
      <c r="D188" s="3" t="s">
        <v>400</v>
      </c>
      <c r="E188" s="2" t="s">
        <v>409</v>
      </c>
      <c r="F188" s="2" t="s">
        <v>409</v>
      </c>
      <c r="G188" s="2" t="s">
        <v>477</v>
      </c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x14ac:dyDescent="0.25">
      <c r="A189" s="3" t="s">
        <v>549</v>
      </c>
      <c r="B189" s="3" t="s">
        <v>550</v>
      </c>
      <c r="C189" s="3" t="s">
        <v>70</v>
      </c>
      <c r="D189" s="3" t="s">
        <v>400</v>
      </c>
      <c r="E189" s="2" t="s">
        <v>401</v>
      </c>
      <c r="F189" s="2" t="s">
        <v>402</v>
      </c>
      <c r="G189" s="2" t="s">
        <v>406</v>
      </c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x14ac:dyDescent="0.25">
      <c r="A190" s="3" t="s">
        <v>551</v>
      </c>
      <c r="B190" s="3" t="s">
        <v>552</v>
      </c>
      <c r="C190" s="3" t="s">
        <v>70</v>
      </c>
      <c r="D190" s="3" t="s">
        <v>400</v>
      </c>
      <c r="E190" s="2" t="s">
        <v>409</v>
      </c>
      <c r="F190" s="2" t="s">
        <v>409</v>
      </c>
      <c r="G190" s="2" t="s">
        <v>410</v>
      </c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x14ac:dyDescent="0.25">
      <c r="A191" s="2" t="s">
        <v>553</v>
      </c>
      <c r="B191" s="4" t="s">
        <v>554</v>
      </c>
      <c r="C191" s="3" t="s">
        <v>70</v>
      </c>
      <c r="D191" s="8" t="s">
        <v>400</v>
      </c>
      <c r="E191" s="8" t="s">
        <v>401</v>
      </c>
      <c r="F191" s="8" t="s">
        <v>402</v>
      </c>
      <c r="G191" s="8" t="s">
        <v>455</v>
      </c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x14ac:dyDescent="0.25">
      <c r="A192" s="3" t="s">
        <v>555</v>
      </c>
      <c r="B192" s="3" t="s">
        <v>556</v>
      </c>
      <c r="C192" s="3" t="s">
        <v>322</v>
      </c>
      <c r="D192" s="3" t="s">
        <v>400</v>
      </c>
      <c r="E192" s="2" t="s">
        <v>409</v>
      </c>
      <c r="F192" s="2" t="s">
        <v>409</v>
      </c>
      <c r="G192" s="2" t="s">
        <v>477</v>
      </c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x14ac:dyDescent="0.25">
      <c r="A193" s="3" t="s">
        <v>557</v>
      </c>
      <c r="B193" s="3" t="s">
        <v>558</v>
      </c>
      <c r="C193" s="3" t="s">
        <v>89</v>
      </c>
      <c r="D193" s="3" t="s">
        <v>400</v>
      </c>
      <c r="E193" s="2" t="s">
        <v>409</v>
      </c>
      <c r="F193" s="2" t="s">
        <v>409</v>
      </c>
      <c r="G193" s="2" t="s">
        <v>410</v>
      </c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x14ac:dyDescent="0.25">
      <c r="A194" s="3" t="s">
        <v>559</v>
      </c>
      <c r="B194" s="3" t="s">
        <v>560</v>
      </c>
      <c r="C194" s="3" t="s">
        <v>89</v>
      </c>
      <c r="D194" s="3" t="s">
        <v>400</v>
      </c>
      <c r="E194" s="2" t="s">
        <v>409</v>
      </c>
      <c r="F194" s="2" t="s">
        <v>409</v>
      </c>
      <c r="G194" s="2" t="s">
        <v>477</v>
      </c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x14ac:dyDescent="0.25">
      <c r="A195" s="3" t="s">
        <v>561</v>
      </c>
      <c r="B195" s="3" t="s">
        <v>562</v>
      </c>
      <c r="C195" s="3" t="s">
        <v>89</v>
      </c>
      <c r="D195" s="3" t="s">
        <v>400</v>
      </c>
      <c r="E195" s="2" t="s">
        <v>417</v>
      </c>
      <c r="F195" s="2" t="s">
        <v>417</v>
      </c>
      <c r="G195" s="2" t="s">
        <v>418</v>
      </c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x14ac:dyDescent="0.25">
      <c r="A196" s="3" t="s">
        <v>563</v>
      </c>
      <c r="B196" s="3" t="s">
        <v>564</v>
      </c>
      <c r="C196" s="3" t="s">
        <v>89</v>
      </c>
      <c r="D196" s="3" t="s">
        <v>400</v>
      </c>
      <c r="E196" s="2" t="s">
        <v>417</v>
      </c>
      <c r="F196" s="2" t="s">
        <v>417</v>
      </c>
      <c r="G196" s="2" t="s">
        <v>440</v>
      </c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x14ac:dyDescent="0.25">
      <c r="A197" s="2" t="s">
        <v>565</v>
      </c>
      <c r="B197" s="2" t="s">
        <v>566</v>
      </c>
      <c r="C197" s="2" t="s">
        <v>89</v>
      </c>
      <c r="D197" s="4" t="s">
        <v>400</v>
      </c>
      <c r="E197" s="2" t="s">
        <v>409</v>
      </c>
      <c r="F197" s="2" t="s">
        <v>501</v>
      </c>
      <c r="G197" s="4" t="s">
        <v>410</v>
      </c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x14ac:dyDescent="0.25">
      <c r="A198" s="3" t="s">
        <v>567</v>
      </c>
      <c r="B198" s="3" t="s">
        <v>568</v>
      </c>
      <c r="C198" s="3" t="s">
        <v>92</v>
      </c>
      <c r="D198" s="3" t="s">
        <v>569</v>
      </c>
      <c r="E198" s="2" t="s">
        <v>570</v>
      </c>
      <c r="F198" s="2" t="s">
        <v>571</v>
      </c>
      <c r="G198" s="2" t="s">
        <v>571</v>
      </c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x14ac:dyDescent="0.25">
      <c r="A199" s="3" t="s">
        <v>572</v>
      </c>
      <c r="B199" s="3" t="s">
        <v>573</v>
      </c>
      <c r="C199" s="3" t="s">
        <v>9</v>
      </c>
      <c r="D199" s="3" t="s">
        <v>569</v>
      </c>
      <c r="E199" s="2" t="s">
        <v>570</v>
      </c>
      <c r="F199" s="2" t="s">
        <v>571</v>
      </c>
      <c r="G199" s="2" t="s">
        <v>571</v>
      </c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x14ac:dyDescent="0.25">
      <c r="A200" s="3" t="s">
        <v>574</v>
      </c>
      <c r="B200" s="3" t="s">
        <v>575</v>
      </c>
      <c r="C200" s="3" t="s">
        <v>9</v>
      </c>
      <c r="D200" s="3" t="s">
        <v>569</v>
      </c>
      <c r="E200" s="2" t="s">
        <v>570</v>
      </c>
      <c r="F200" s="2" t="s">
        <v>571</v>
      </c>
      <c r="G200" s="2" t="s">
        <v>571</v>
      </c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x14ac:dyDescent="0.25">
      <c r="A201" s="3" t="s">
        <v>576</v>
      </c>
      <c r="B201" s="3" t="s">
        <v>577</v>
      </c>
      <c r="C201" s="3" t="s">
        <v>9</v>
      </c>
      <c r="D201" s="3" t="s">
        <v>569</v>
      </c>
      <c r="E201" s="2" t="s">
        <v>570</v>
      </c>
      <c r="F201" s="2" t="s">
        <v>571</v>
      </c>
      <c r="G201" s="2" t="s">
        <v>571</v>
      </c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x14ac:dyDescent="0.25">
      <c r="A202" s="3" t="s">
        <v>578</v>
      </c>
      <c r="B202" s="3" t="s">
        <v>579</v>
      </c>
      <c r="C202" s="3" t="s">
        <v>9</v>
      </c>
      <c r="D202" s="3" t="s">
        <v>569</v>
      </c>
      <c r="E202" s="2" t="s">
        <v>570</v>
      </c>
      <c r="F202" s="2" t="s">
        <v>571</v>
      </c>
      <c r="G202" s="2" t="s">
        <v>571</v>
      </c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x14ac:dyDescent="0.25">
      <c r="A203" s="3" t="s">
        <v>580</v>
      </c>
      <c r="B203" s="3" t="s">
        <v>581</v>
      </c>
      <c r="C203" s="3" t="s">
        <v>9</v>
      </c>
      <c r="D203" s="3" t="s">
        <v>569</v>
      </c>
      <c r="E203" s="2" t="s">
        <v>570</v>
      </c>
      <c r="F203" s="2" t="s">
        <v>571</v>
      </c>
      <c r="G203" s="2" t="s">
        <v>571</v>
      </c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x14ac:dyDescent="0.25">
      <c r="A204" s="3" t="s">
        <v>582</v>
      </c>
      <c r="B204" s="3" t="s">
        <v>582</v>
      </c>
      <c r="C204" s="3" t="s">
        <v>451</v>
      </c>
      <c r="D204" s="3" t="s">
        <v>569</v>
      </c>
      <c r="E204" s="2" t="s">
        <v>570</v>
      </c>
      <c r="F204" s="2" t="s">
        <v>571</v>
      </c>
      <c r="G204" s="2" t="s">
        <v>571</v>
      </c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x14ac:dyDescent="0.25">
      <c r="A205" s="3" t="s">
        <v>583</v>
      </c>
      <c r="B205" s="3" t="s">
        <v>584</v>
      </c>
      <c r="C205" s="3" t="s">
        <v>24</v>
      </c>
      <c r="D205" s="3" t="s">
        <v>569</v>
      </c>
      <c r="E205" s="2" t="s">
        <v>570</v>
      </c>
      <c r="F205" s="2" t="s">
        <v>571</v>
      </c>
      <c r="G205" s="2" t="s">
        <v>571</v>
      </c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x14ac:dyDescent="0.25">
      <c r="A206" s="3" t="s">
        <v>585</v>
      </c>
      <c r="B206" s="3" t="s">
        <v>586</v>
      </c>
      <c r="C206" s="3" t="s">
        <v>24</v>
      </c>
      <c r="D206" s="3" t="s">
        <v>569</v>
      </c>
      <c r="E206" s="2" t="s">
        <v>587</v>
      </c>
      <c r="F206" s="2" t="s">
        <v>588</v>
      </c>
      <c r="G206" s="2" t="s">
        <v>589</v>
      </c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x14ac:dyDescent="0.25">
      <c r="A207" s="3" t="s">
        <v>590</v>
      </c>
      <c r="B207" s="3" t="s">
        <v>591</v>
      </c>
      <c r="C207" s="3" t="s">
        <v>37</v>
      </c>
      <c r="D207" s="3" t="s">
        <v>569</v>
      </c>
      <c r="E207" s="2" t="s">
        <v>587</v>
      </c>
      <c r="F207" s="2" t="s">
        <v>592</v>
      </c>
      <c r="G207" s="2" t="s">
        <v>593</v>
      </c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x14ac:dyDescent="0.25">
      <c r="A208" s="3" t="s">
        <v>594</v>
      </c>
      <c r="B208" s="3" t="s">
        <v>595</v>
      </c>
      <c r="C208" s="3" t="s">
        <v>37</v>
      </c>
      <c r="D208" s="3" t="s">
        <v>569</v>
      </c>
      <c r="E208" s="2" t="s">
        <v>570</v>
      </c>
      <c r="F208" s="2" t="s">
        <v>596</v>
      </c>
      <c r="G208" s="2" t="s">
        <v>596</v>
      </c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x14ac:dyDescent="0.25">
      <c r="A209" s="3" t="s">
        <v>597</v>
      </c>
      <c r="B209" s="3" t="s">
        <v>598</v>
      </c>
      <c r="C209" s="3" t="s">
        <v>37</v>
      </c>
      <c r="D209" s="3" t="s">
        <v>569</v>
      </c>
      <c r="E209" s="2" t="s">
        <v>570</v>
      </c>
      <c r="F209" s="2" t="s">
        <v>596</v>
      </c>
      <c r="G209" s="2" t="s">
        <v>596</v>
      </c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x14ac:dyDescent="0.25">
      <c r="A210" s="3" t="s">
        <v>599</v>
      </c>
      <c r="B210" s="3" t="s">
        <v>600</v>
      </c>
      <c r="C210" s="3" t="s">
        <v>37</v>
      </c>
      <c r="D210" s="3" t="s">
        <v>569</v>
      </c>
      <c r="E210" s="2" t="s">
        <v>570</v>
      </c>
      <c r="F210" s="2" t="s">
        <v>571</v>
      </c>
      <c r="G210" s="2" t="s">
        <v>571</v>
      </c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x14ac:dyDescent="0.25">
      <c r="A211" s="2" t="s">
        <v>601</v>
      </c>
      <c r="B211" s="2" t="s">
        <v>602</v>
      </c>
      <c r="C211" s="2" t="s">
        <v>37</v>
      </c>
      <c r="D211" s="4" t="s">
        <v>569</v>
      </c>
      <c r="E211" s="2" t="s">
        <v>603</v>
      </c>
      <c r="F211" s="2" t="s">
        <v>596</v>
      </c>
      <c r="G211" s="4" t="s">
        <v>596</v>
      </c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x14ac:dyDescent="0.25">
      <c r="A212" s="3" t="s">
        <v>604</v>
      </c>
      <c r="B212" s="3" t="s">
        <v>605</v>
      </c>
      <c r="C212" s="3" t="s">
        <v>37</v>
      </c>
      <c r="D212" s="3" t="s">
        <v>569</v>
      </c>
      <c r="E212" s="2" t="s">
        <v>570</v>
      </c>
      <c r="F212" s="2" t="s">
        <v>596</v>
      </c>
      <c r="G212" s="2" t="s">
        <v>596</v>
      </c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x14ac:dyDescent="0.25">
      <c r="A213" s="3" t="s">
        <v>606</v>
      </c>
      <c r="B213" s="3" t="s">
        <v>607</v>
      </c>
      <c r="C213" s="3" t="s">
        <v>37</v>
      </c>
      <c r="D213" s="3" t="s">
        <v>569</v>
      </c>
      <c r="E213" s="2" t="s">
        <v>587</v>
      </c>
      <c r="F213" s="2" t="s">
        <v>592</v>
      </c>
      <c r="G213" s="2" t="s">
        <v>608</v>
      </c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x14ac:dyDescent="0.25">
      <c r="A214" s="3" t="s">
        <v>609</v>
      </c>
      <c r="B214" s="3" t="s">
        <v>610</v>
      </c>
      <c r="C214" s="3" t="s">
        <v>37</v>
      </c>
      <c r="D214" s="3" t="s">
        <v>569</v>
      </c>
      <c r="E214" s="2" t="s">
        <v>570</v>
      </c>
      <c r="F214" s="2" t="s">
        <v>611</v>
      </c>
      <c r="G214" s="2" t="s">
        <v>611</v>
      </c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x14ac:dyDescent="0.25">
      <c r="A215" s="3" t="s">
        <v>612</v>
      </c>
      <c r="B215" s="3" t="s">
        <v>613</v>
      </c>
      <c r="C215" s="3" t="s">
        <v>37</v>
      </c>
      <c r="D215" s="3" t="s">
        <v>569</v>
      </c>
      <c r="E215" s="2" t="s">
        <v>570</v>
      </c>
      <c r="F215" s="2" t="s">
        <v>611</v>
      </c>
      <c r="G215" s="2" t="s">
        <v>611</v>
      </c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x14ac:dyDescent="0.25">
      <c r="A216" s="2" t="s">
        <v>614</v>
      </c>
      <c r="B216" s="4" t="s">
        <v>615</v>
      </c>
      <c r="C216" s="2" t="s">
        <v>37</v>
      </c>
      <c r="D216" s="8" t="s">
        <v>569</v>
      </c>
      <c r="E216" s="8" t="s">
        <v>616</v>
      </c>
      <c r="F216" s="8" t="s">
        <v>571</v>
      </c>
      <c r="G216" s="8" t="s">
        <v>571</v>
      </c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x14ac:dyDescent="0.25">
      <c r="A217" s="3" t="s">
        <v>617</v>
      </c>
      <c r="B217" s="3" t="s">
        <v>618</v>
      </c>
      <c r="C217" s="3" t="s">
        <v>37</v>
      </c>
      <c r="D217" s="3" t="s">
        <v>569</v>
      </c>
      <c r="E217" s="2" t="s">
        <v>570</v>
      </c>
      <c r="F217" s="2" t="s">
        <v>596</v>
      </c>
      <c r="G217" s="2" t="s">
        <v>596</v>
      </c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x14ac:dyDescent="0.25">
      <c r="A218" s="3" t="s">
        <v>619</v>
      </c>
      <c r="B218" s="3" t="s">
        <v>620</v>
      </c>
      <c r="C218" s="3" t="s">
        <v>37</v>
      </c>
      <c r="D218" s="3" t="s">
        <v>569</v>
      </c>
      <c r="E218" s="2" t="s">
        <v>570</v>
      </c>
      <c r="F218" s="2" t="s">
        <v>596</v>
      </c>
      <c r="G218" s="2" t="s">
        <v>596</v>
      </c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x14ac:dyDescent="0.25">
      <c r="A219" s="2" t="s">
        <v>621</v>
      </c>
      <c r="B219" s="2" t="s">
        <v>622</v>
      </c>
      <c r="C219" s="2" t="s">
        <v>37</v>
      </c>
      <c r="D219" s="4" t="s">
        <v>569</v>
      </c>
      <c r="E219" s="2" t="s">
        <v>603</v>
      </c>
      <c r="F219" s="2" t="s">
        <v>596</v>
      </c>
      <c r="G219" s="4" t="s">
        <v>596</v>
      </c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x14ac:dyDescent="0.25">
      <c r="A220" s="2" t="s">
        <v>623</v>
      </c>
      <c r="B220" s="2" t="s">
        <v>624</v>
      </c>
      <c r="C220" s="3" t="s">
        <v>70</v>
      </c>
      <c r="D220" s="4" t="s">
        <v>569</v>
      </c>
      <c r="E220" s="2" t="s">
        <v>625</v>
      </c>
      <c r="F220" s="2" t="s">
        <v>626</v>
      </c>
      <c r="G220" s="4" t="s">
        <v>589</v>
      </c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x14ac:dyDescent="0.25">
      <c r="A221" s="3" t="s">
        <v>627</v>
      </c>
      <c r="B221" s="3" t="s">
        <v>628</v>
      </c>
      <c r="C221" s="3" t="s">
        <v>70</v>
      </c>
      <c r="D221" s="3" t="s">
        <v>569</v>
      </c>
      <c r="E221" s="2" t="s">
        <v>570</v>
      </c>
      <c r="F221" s="2" t="s">
        <v>596</v>
      </c>
      <c r="G221" s="2" t="s">
        <v>596</v>
      </c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x14ac:dyDescent="0.25">
      <c r="A222" s="3" t="s">
        <v>629</v>
      </c>
      <c r="B222" s="3" t="s">
        <v>630</v>
      </c>
      <c r="C222" s="3" t="s">
        <v>70</v>
      </c>
      <c r="D222" s="3" t="s">
        <v>569</v>
      </c>
      <c r="E222" s="2" t="s">
        <v>587</v>
      </c>
      <c r="F222" s="2" t="s">
        <v>592</v>
      </c>
      <c r="G222" s="2" t="s">
        <v>631</v>
      </c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x14ac:dyDescent="0.25">
      <c r="A223" s="3" t="s">
        <v>632</v>
      </c>
      <c r="B223" s="3" t="s">
        <v>633</v>
      </c>
      <c r="C223" s="3" t="s">
        <v>70</v>
      </c>
      <c r="D223" s="3" t="s">
        <v>569</v>
      </c>
      <c r="E223" s="2" t="s">
        <v>587</v>
      </c>
      <c r="F223" s="2" t="s">
        <v>588</v>
      </c>
      <c r="G223" s="2" t="s">
        <v>589</v>
      </c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x14ac:dyDescent="0.25">
      <c r="A224" s="3" t="s">
        <v>634</v>
      </c>
      <c r="B224" s="3" t="s">
        <v>635</v>
      </c>
      <c r="C224" s="3" t="s">
        <v>70</v>
      </c>
      <c r="D224" s="3" t="s">
        <v>569</v>
      </c>
      <c r="E224" s="2" t="s">
        <v>570</v>
      </c>
      <c r="F224" s="2" t="s">
        <v>571</v>
      </c>
      <c r="G224" s="2" t="s">
        <v>571</v>
      </c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x14ac:dyDescent="0.25">
      <c r="A225" s="3" t="s">
        <v>636</v>
      </c>
      <c r="B225" s="3" t="s">
        <v>637</v>
      </c>
      <c r="C225" s="3" t="s">
        <v>70</v>
      </c>
      <c r="D225" s="3" t="s">
        <v>569</v>
      </c>
      <c r="E225" s="2" t="s">
        <v>587</v>
      </c>
      <c r="F225" s="2" t="s">
        <v>592</v>
      </c>
      <c r="G225" s="2" t="s">
        <v>638</v>
      </c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x14ac:dyDescent="0.25">
      <c r="A226" s="3" t="s">
        <v>639</v>
      </c>
      <c r="B226" s="3" t="s">
        <v>640</v>
      </c>
      <c r="C226" s="3" t="s">
        <v>70</v>
      </c>
      <c r="D226" s="3" t="s">
        <v>569</v>
      </c>
      <c r="E226" s="2" t="s">
        <v>587</v>
      </c>
      <c r="F226" s="2" t="s">
        <v>592</v>
      </c>
      <c r="G226" s="2" t="s">
        <v>631</v>
      </c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x14ac:dyDescent="0.25">
      <c r="A227" s="3" t="s">
        <v>641</v>
      </c>
      <c r="B227" s="3" t="s">
        <v>642</v>
      </c>
      <c r="C227" s="3" t="s">
        <v>70</v>
      </c>
      <c r="D227" s="3" t="s">
        <v>569</v>
      </c>
      <c r="E227" s="2" t="s">
        <v>570</v>
      </c>
      <c r="F227" s="2" t="s">
        <v>571</v>
      </c>
      <c r="G227" s="2" t="s">
        <v>571</v>
      </c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x14ac:dyDescent="0.25">
      <c r="A228" s="3" t="s">
        <v>643</v>
      </c>
      <c r="B228" s="3" t="s">
        <v>644</v>
      </c>
      <c r="C228" s="3" t="s">
        <v>70</v>
      </c>
      <c r="D228" s="3" t="s">
        <v>569</v>
      </c>
      <c r="E228" s="2" t="s">
        <v>587</v>
      </c>
      <c r="F228" s="2" t="s">
        <v>588</v>
      </c>
      <c r="G228" s="2" t="s">
        <v>589</v>
      </c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x14ac:dyDescent="0.25">
      <c r="A229" s="2" t="s">
        <v>645</v>
      </c>
      <c r="B229" s="2" t="s">
        <v>646</v>
      </c>
      <c r="C229" s="2" t="s">
        <v>70</v>
      </c>
      <c r="D229" s="4" t="s">
        <v>569</v>
      </c>
      <c r="E229" s="2" t="s">
        <v>603</v>
      </c>
      <c r="F229" s="2" t="s">
        <v>647</v>
      </c>
      <c r="G229" s="4" t="s">
        <v>647</v>
      </c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x14ac:dyDescent="0.25">
      <c r="A230" s="3" t="s">
        <v>648</v>
      </c>
      <c r="B230" s="3" t="s">
        <v>649</v>
      </c>
      <c r="C230" s="3" t="s">
        <v>70</v>
      </c>
      <c r="D230" s="3" t="s">
        <v>569</v>
      </c>
      <c r="E230" s="2" t="s">
        <v>570</v>
      </c>
      <c r="F230" s="2" t="s">
        <v>571</v>
      </c>
      <c r="G230" s="2" t="s">
        <v>571</v>
      </c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x14ac:dyDescent="0.25">
      <c r="A231" s="3" t="s">
        <v>650</v>
      </c>
      <c r="B231" s="3" t="s">
        <v>651</v>
      </c>
      <c r="C231" s="3" t="s">
        <v>70</v>
      </c>
      <c r="D231" s="3" t="s">
        <v>569</v>
      </c>
      <c r="E231" s="2" t="s">
        <v>587</v>
      </c>
      <c r="F231" s="2" t="s">
        <v>592</v>
      </c>
      <c r="G231" s="2" t="s">
        <v>608</v>
      </c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x14ac:dyDescent="0.25">
      <c r="A232" s="3" t="s">
        <v>652</v>
      </c>
      <c r="B232" s="3" t="s">
        <v>653</v>
      </c>
      <c r="C232" s="3" t="s">
        <v>70</v>
      </c>
      <c r="D232" s="3" t="s">
        <v>569</v>
      </c>
      <c r="E232" s="2" t="s">
        <v>570</v>
      </c>
      <c r="F232" s="2" t="s">
        <v>571</v>
      </c>
      <c r="G232" s="2" t="s">
        <v>571</v>
      </c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x14ac:dyDescent="0.25">
      <c r="A233" s="3" t="s">
        <v>654</v>
      </c>
      <c r="B233" s="3" t="s">
        <v>655</v>
      </c>
      <c r="C233" s="3" t="s">
        <v>70</v>
      </c>
      <c r="D233" s="3" t="s">
        <v>569</v>
      </c>
      <c r="E233" s="2" t="s">
        <v>570</v>
      </c>
      <c r="F233" s="2" t="s">
        <v>571</v>
      </c>
      <c r="G233" s="2" t="s">
        <v>571</v>
      </c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x14ac:dyDescent="0.25">
      <c r="A234" s="3" t="s">
        <v>656</v>
      </c>
      <c r="B234" s="3" t="s">
        <v>657</v>
      </c>
      <c r="C234" s="3" t="s">
        <v>70</v>
      </c>
      <c r="D234" s="3" t="s">
        <v>569</v>
      </c>
      <c r="E234" s="2" t="s">
        <v>570</v>
      </c>
      <c r="F234" s="2" t="s">
        <v>571</v>
      </c>
      <c r="G234" s="2" t="s">
        <v>571</v>
      </c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x14ac:dyDescent="0.25">
      <c r="A235" s="3" t="s">
        <v>658</v>
      </c>
      <c r="B235" s="3" t="s">
        <v>659</v>
      </c>
      <c r="C235" s="3" t="s">
        <v>70</v>
      </c>
      <c r="D235" s="3" t="s">
        <v>569</v>
      </c>
      <c r="E235" s="2" t="s">
        <v>570</v>
      </c>
      <c r="F235" s="2" t="s">
        <v>571</v>
      </c>
      <c r="G235" s="2" t="s">
        <v>571</v>
      </c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x14ac:dyDescent="0.25">
      <c r="A236" s="3" t="s">
        <v>660</v>
      </c>
      <c r="B236" s="3" t="s">
        <v>661</v>
      </c>
      <c r="C236" s="3" t="s">
        <v>70</v>
      </c>
      <c r="D236" s="3" t="s">
        <v>569</v>
      </c>
      <c r="E236" s="2" t="s">
        <v>570</v>
      </c>
      <c r="F236" s="2" t="s">
        <v>571</v>
      </c>
      <c r="G236" s="2" t="s">
        <v>571</v>
      </c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x14ac:dyDescent="0.25">
      <c r="A237" s="3" t="s">
        <v>662</v>
      </c>
      <c r="B237" s="3" t="s">
        <v>663</v>
      </c>
      <c r="C237" s="3" t="s">
        <v>70</v>
      </c>
      <c r="D237" s="3" t="s">
        <v>569</v>
      </c>
      <c r="E237" s="2" t="s">
        <v>587</v>
      </c>
      <c r="F237" s="2" t="s">
        <v>592</v>
      </c>
      <c r="G237" s="2" t="s">
        <v>638</v>
      </c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x14ac:dyDescent="0.25">
      <c r="A238" s="2" t="s">
        <v>664</v>
      </c>
      <c r="B238" s="2" t="s">
        <v>665</v>
      </c>
      <c r="C238" s="2" t="s">
        <v>70</v>
      </c>
      <c r="D238" s="4" t="s">
        <v>569</v>
      </c>
      <c r="E238" s="2" t="s">
        <v>625</v>
      </c>
      <c r="F238" s="2" t="s">
        <v>666</v>
      </c>
      <c r="G238" s="4" t="s">
        <v>666</v>
      </c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x14ac:dyDescent="0.25">
      <c r="A239" s="2" t="s">
        <v>667</v>
      </c>
      <c r="B239" s="4" t="s">
        <v>668</v>
      </c>
      <c r="C239" s="3" t="s">
        <v>70</v>
      </c>
      <c r="D239" s="8" t="s">
        <v>569</v>
      </c>
      <c r="E239" s="8" t="s">
        <v>616</v>
      </c>
      <c r="F239" s="8" t="s">
        <v>571</v>
      </c>
      <c r="G239" s="8" t="s">
        <v>571</v>
      </c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x14ac:dyDescent="0.25">
      <c r="A240" s="3" t="s">
        <v>669</v>
      </c>
      <c r="B240" s="3" t="s">
        <v>670</v>
      </c>
      <c r="C240" s="3" t="s">
        <v>319</v>
      </c>
      <c r="D240" s="3" t="s">
        <v>569</v>
      </c>
      <c r="E240" s="2" t="s">
        <v>570</v>
      </c>
      <c r="F240" s="2" t="s">
        <v>571</v>
      </c>
      <c r="G240" s="2" t="s">
        <v>571</v>
      </c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x14ac:dyDescent="0.25">
      <c r="A241" s="3" t="s">
        <v>671</v>
      </c>
      <c r="B241" s="3" t="s">
        <v>672</v>
      </c>
      <c r="C241" s="3" t="s">
        <v>322</v>
      </c>
      <c r="D241" s="3" t="s">
        <v>569</v>
      </c>
      <c r="E241" s="2" t="s">
        <v>587</v>
      </c>
      <c r="F241" s="2" t="s">
        <v>588</v>
      </c>
      <c r="G241" s="2" t="s">
        <v>589</v>
      </c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x14ac:dyDescent="0.25">
      <c r="A242" s="2" t="s">
        <v>673</v>
      </c>
      <c r="B242" s="4" t="s">
        <v>674</v>
      </c>
      <c r="C242" s="2" t="s">
        <v>331</v>
      </c>
      <c r="D242" s="6" t="s">
        <v>569</v>
      </c>
      <c r="E242" s="6" t="s">
        <v>616</v>
      </c>
      <c r="F242" s="6" t="s">
        <v>571</v>
      </c>
      <c r="G242" s="6">
        <v>35202010</v>
      </c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x14ac:dyDescent="0.25">
      <c r="A243" s="3" t="s">
        <v>675</v>
      </c>
      <c r="B243" s="3" t="s">
        <v>676</v>
      </c>
      <c r="C243" s="3" t="s">
        <v>89</v>
      </c>
      <c r="D243" s="3" t="s">
        <v>569</v>
      </c>
      <c r="E243" s="2" t="s">
        <v>570</v>
      </c>
      <c r="F243" s="2" t="s">
        <v>571</v>
      </c>
      <c r="G243" s="2" t="s">
        <v>571</v>
      </c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x14ac:dyDescent="0.25">
      <c r="A244" s="3" t="s">
        <v>677</v>
      </c>
      <c r="B244" s="3" t="s">
        <v>678</v>
      </c>
      <c r="C244" s="3" t="s">
        <v>92</v>
      </c>
      <c r="D244" s="3" t="s">
        <v>679</v>
      </c>
      <c r="E244" s="2" t="s">
        <v>680</v>
      </c>
      <c r="F244" s="2" t="s">
        <v>681</v>
      </c>
      <c r="G244" s="2" t="s">
        <v>682</v>
      </c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x14ac:dyDescent="0.25">
      <c r="A245" s="3" t="s">
        <v>683</v>
      </c>
      <c r="B245" s="3" t="s">
        <v>684</v>
      </c>
      <c r="C245" s="3" t="s">
        <v>92</v>
      </c>
      <c r="D245" s="3" t="s">
        <v>679</v>
      </c>
      <c r="E245" s="2" t="s">
        <v>685</v>
      </c>
      <c r="F245" s="2" t="s">
        <v>686</v>
      </c>
      <c r="G245" s="2" t="s">
        <v>686</v>
      </c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x14ac:dyDescent="0.25">
      <c r="A246" s="3" t="s">
        <v>687</v>
      </c>
      <c r="B246" s="3" t="s">
        <v>688</v>
      </c>
      <c r="C246" s="3" t="s">
        <v>92</v>
      </c>
      <c r="D246" s="3" t="s">
        <v>679</v>
      </c>
      <c r="E246" s="2" t="s">
        <v>680</v>
      </c>
      <c r="F246" s="2" t="s">
        <v>689</v>
      </c>
      <c r="G246" s="2" t="s">
        <v>690</v>
      </c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x14ac:dyDescent="0.25">
      <c r="A247" s="3" t="s">
        <v>691</v>
      </c>
      <c r="B247" s="3" t="s">
        <v>692</v>
      </c>
      <c r="C247" s="3" t="s">
        <v>92</v>
      </c>
      <c r="D247" s="3" t="s">
        <v>679</v>
      </c>
      <c r="E247" s="2" t="s">
        <v>680</v>
      </c>
      <c r="F247" s="2" t="s">
        <v>689</v>
      </c>
      <c r="G247" s="2" t="s">
        <v>693</v>
      </c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x14ac:dyDescent="0.25">
      <c r="A248" s="3" t="s">
        <v>694</v>
      </c>
      <c r="B248" s="3" t="s">
        <v>695</v>
      </c>
      <c r="C248" s="3" t="s">
        <v>92</v>
      </c>
      <c r="D248" s="3" t="s">
        <v>679</v>
      </c>
      <c r="E248" s="2" t="s">
        <v>685</v>
      </c>
      <c r="F248" s="2" t="s">
        <v>696</v>
      </c>
      <c r="G248" s="2" t="s">
        <v>697</v>
      </c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x14ac:dyDescent="0.25">
      <c r="A249" s="2" t="s">
        <v>698</v>
      </c>
      <c r="B249" s="2" t="s">
        <v>699</v>
      </c>
      <c r="C249" s="2" t="s">
        <v>330</v>
      </c>
      <c r="D249" s="4" t="s">
        <v>679</v>
      </c>
      <c r="E249" s="2" t="s">
        <v>680</v>
      </c>
      <c r="F249" s="2" t="s">
        <v>681</v>
      </c>
      <c r="G249" s="4" t="s">
        <v>700</v>
      </c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x14ac:dyDescent="0.25">
      <c r="A250" s="3" t="s">
        <v>701</v>
      </c>
      <c r="B250" s="3" t="s">
        <v>702</v>
      </c>
      <c r="C250" s="3" t="s">
        <v>9</v>
      </c>
      <c r="D250" s="3" t="s">
        <v>679</v>
      </c>
      <c r="E250" s="2" t="s">
        <v>685</v>
      </c>
      <c r="F250" s="2" t="s">
        <v>696</v>
      </c>
      <c r="G250" s="2" t="s">
        <v>703</v>
      </c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x14ac:dyDescent="0.25">
      <c r="A251" s="3" t="s">
        <v>704</v>
      </c>
      <c r="B251" s="3" t="s">
        <v>705</v>
      </c>
      <c r="C251" s="3" t="s">
        <v>9</v>
      </c>
      <c r="D251" s="3" t="s">
        <v>679</v>
      </c>
      <c r="E251" s="2" t="s">
        <v>685</v>
      </c>
      <c r="F251" s="2" t="s">
        <v>706</v>
      </c>
      <c r="G251" s="2" t="s">
        <v>706</v>
      </c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x14ac:dyDescent="0.25">
      <c r="A252" s="3" t="s">
        <v>707</v>
      </c>
      <c r="B252" s="3" t="s">
        <v>708</v>
      </c>
      <c r="C252" s="3" t="s">
        <v>19</v>
      </c>
      <c r="D252" s="3" t="s">
        <v>679</v>
      </c>
      <c r="E252" s="2" t="s">
        <v>685</v>
      </c>
      <c r="F252" s="2" t="s">
        <v>706</v>
      </c>
      <c r="G252" s="2" t="s">
        <v>706</v>
      </c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x14ac:dyDescent="0.25">
      <c r="A253" s="3" t="s">
        <v>709</v>
      </c>
      <c r="B253" s="3" t="s">
        <v>710</v>
      </c>
      <c r="C253" s="3" t="s">
        <v>19</v>
      </c>
      <c r="D253" s="3" t="s">
        <v>679</v>
      </c>
      <c r="E253" s="2" t="s">
        <v>685</v>
      </c>
      <c r="F253" s="2" t="s">
        <v>711</v>
      </c>
      <c r="G253" s="2" t="s">
        <v>711</v>
      </c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x14ac:dyDescent="0.25">
      <c r="A254" s="2" t="s">
        <v>712</v>
      </c>
      <c r="B254" s="5" t="s">
        <v>713</v>
      </c>
      <c r="C254" s="2" t="s">
        <v>714</v>
      </c>
      <c r="D254" s="6" t="s">
        <v>679</v>
      </c>
      <c r="E254" s="6" t="s">
        <v>685</v>
      </c>
      <c r="F254" s="6" t="s">
        <v>715</v>
      </c>
      <c r="G254" s="6" t="s">
        <v>716</v>
      </c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x14ac:dyDescent="0.25">
      <c r="A255" s="3" t="s">
        <v>717</v>
      </c>
      <c r="B255" s="3" t="s">
        <v>718</v>
      </c>
      <c r="C255" s="3" t="s">
        <v>24</v>
      </c>
      <c r="D255" s="3" t="s">
        <v>679</v>
      </c>
      <c r="E255" s="2" t="s">
        <v>685</v>
      </c>
      <c r="F255" s="2" t="s">
        <v>719</v>
      </c>
      <c r="G255" s="2" t="s">
        <v>719</v>
      </c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x14ac:dyDescent="0.25">
      <c r="A256" s="3" t="s">
        <v>720</v>
      </c>
      <c r="B256" s="3" t="s">
        <v>721</v>
      </c>
      <c r="C256" s="3" t="s">
        <v>24</v>
      </c>
      <c r="D256" s="3" t="s">
        <v>679</v>
      </c>
      <c r="E256" s="2" t="s">
        <v>685</v>
      </c>
      <c r="F256" s="2" t="s">
        <v>696</v>
      </c>
      <c r="G256" s="2" t="s">
        <v>697</v>
      </c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x14ac:dyDescent="0.25">
      <c r="A257" s="3" t="s">
        <v>722</v>
      </c>
      <c r="B257" s="3" t="s">
        <v>723</v>
      </c>
      <c r="C257" s="3" t="s">
        <v>24</v>
      </c>
      <c r="D257" s="3" t="s">
        <v>679</v>
      </c>
      <c r="E257" s="2" t="s">
        <v>680</v>
      </c>
      <c r="F257" s="2" t="s">
        <v>724</v>
      </c>
      <c r="G257" s="2" t="s">
        <v>724</v>
      </c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x14ac:dyDescent="0.25">
      <c r="A258" s="3" t="s">
        <v>725</v>
      </c>
      <c r="B258" s="3" t="s">
        <v>726</v>
      </c>
      <c r="C258" s="3" t="s">
        <v>24</v>
      </c>
      <c r="D258" s="3" t="s">
        <v>679</v>
      </c>
      <c r="E258" s="2" t="s">
        <v>727</v>
      </c>
      <c r="F258" s="2" t="s">
        <v>728</v>
      </c>
      <c r="G258" s="2" t="s">
        <v>729</v>
      </c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x14ac:dyDescent="0.25">
      <c r="A259" s="3" t="s">
        <v>730</v>
      </c>
      <c r="B259" s="3" t="s">
        <v>731</v>
      </c>
      <c r="C259" s="3" t="s">
        <v>24</v>
      </c>
      <c r="D259" s="3" t="s">
        <v>679</v>
      </c>
      <c r="E259" s="2" t="s">
        <v>685</v>
      </c>
      <c r="F259" s="2" t="s">
        <v>719</v>
      </c>
      <c r="G259" s="2" t="s">
        <v>719</v>
      </c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x14ac:dyDescent="0.25">
      <c r="A260" s="3" t="s">
        <v>732</v>
      </c>
      <c r="B260" s="3" t="s">
        <v>733</v>
      </c>
      <c r="C260" s="3" t="s">
        <v>24</v>
      </c>
      <c r="D260" s="3" t="s">
        <v>679</v>
      </c>
      <c r="E260" s="2" t="s">
        <v>685</v>
      </c>
      <c r="F260" s="2" t="s">
        <v>711</v>
      </c>
      <c r="G260" s="2" t="s">
        <v>711</v>
      </c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x14ac:dyDescent="0.25">
      <c r="A261" s="2" t="s">
        <v>734</v>
      </c>
      <c r="B261" s="4" t="s">
        <v>735</v>
      </c>
      <c r="C261" s="3" t="s">
        <v>24</v>
      </c>
      <c r="D261" s="8" t="s">
        <v>679</v>
      </c>
      <c r="E261" s="8" t="s">
        <v>685</v>
      </c>
      <c r="F261" s="8" t="s">
        <v>736</v>
      </c>
      <c r="G261" s="8" t="s">
        <v>736</v>
      </c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x14ac:dyDescent="0.25">
      <c r="A262" s="3" t="s">
        <v>737</v>
      </c>
      <c r="B262" s="3" t="s">
        <v>738</v>
      </c>
      <c r="C262" s="3" t="s">
        <v>37</v>
      </c>
      <c r="D262" s="3" t="s">
        <v>679</v>
      </c>
      <c r="E262" s="2" t="s">
        <v>680</v>
      </c>
      <c r="F262" s="2" t="s">
        <v>724</v>
      </c>
      <c r="G262" s="2" t="s">
        <v>724</v>
      </c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x14ac:dyDescent="0.25">
      <c r="A263" s="3" t="s">
        <v>739</v>
      </c>
      <c r="B263" s="3" t="s">
        <v>740</v>
      </c>
      <c r="C263" s="3" t="s">
        <v>37</v>
      </c>
      <c r="D263" s="3" t="s">
        <v>679</v>
      </c>
      <c r="E263" s="2" t="s">
        <v>680</v>
      </c>
      <c r="F263" s="2" t="s">
        <v>689</v>
      </c>
      <c r="G263" s="2" t="s">
        <v>690</v>
      </c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x14ac:dyDescent="0.25">
      <c r="A264" s="3" t="s">
        <v>741</v>
      </c>
      <c r="B264" s="3" t="s">
        <v>742</v>
      </c>
      <c r="C264" s="3" t="s">
        <v>37</v>
      </c>
      <c r="D264" s="3" t="s">
        <v>679</v>
      </c>
      <c r="E264" s="2" t="s">
        <v>685</v>
      </c>
      <c r="F264" s="2" t="s">
        <v>719</v>
      </c>
      <c r="G264" s="2" t="s">
        <v>719</v>
      </c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x14ac:dyDescent="0.25">
      <c r="A265" s="2" t="s">
        <v>743</v>
      </c>
      <c r="B265" s="4" t="s">
        <v>744</v>
      </c>
      <c r="C265" s="2" t="s">
        <v>37</v>
      </c>
      <c r="D265" s="8" t="s">
        <v>679</v>
      </c>
      <c r="E265" s="8" t="s">
        <v>685</v>
      </c>
      <c r="F265" s="8" t="s">
        <v>696</v>
      </c>
      <c r="G265" s="8" t="s">
        <v>745</v>
      </c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x14ac:dyDescent="0.25">
      <c r="A266" s="3" t="s">
        <v>746</v>
      </c>
      <c r="B266" s="3" t="s">
        <v>747</v>
      </c>
      <c r="C266" s="3" t="s">
        <v>37</v>
      </c>
      <c r="D266" s="3" t="s">
        <v>679</v>
      </c>
      <c r="E266" s="2" t="s">
        <v>685</v>
      </c>
      <c r="F266" s="2" t="s">
        <v>748</v>
      </c>
      <c r="G266" s="2" t="s">
        <v>748</v>
      </c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x14ac:dyDescent="0.25">
      <c r="A267" s="3" t="s">
        <v>749</v>
      </c>
      <c r="B267" s="3" t="s">
        <v>750</v>
      </c>
      <c r="C267" s="3" t="s">
        <v>37</v>
      </c>
      <c r="D267" s="3" t="s">
        <v>679</v>
      </c>
      <c r="E267" s="2" t="s">
        <v>680</v>
      </c>
      <c r="F267" s="2" t="s">
        <v>689</v>
      </c>
      <c r="G267" s="2" t="s">
        <v>690</v>
      </c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x14ac:dyDescent="0.25">
      <c r="A268" s="3" t="s">
        <v>751</v>
      </c>
      <c r="B268" s="3" t="s">
        <v>752</v>
      </c>
      <c r="C268" s="3" t="s">
        <v>37</v>
      </c>
      <c r="D268" s="3" t="s">
        <v>679</v>
      </c>
      <c r="E268" s="2" t="s">
        <v>680</v>
      </c>
      <c r="F268" s="2" t="s">
        <v>724</v>
      </c>
      <c r="G268" s="2" t="s">
        <v>724</v>
      </c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x14ac:dyDescent="0.25">
      <c r="A269" s="3" t="s">
        <v>753</v>
      </c>
      <c r="B269" s="3" t="s">
        <v>754</v>
      </c>
      <c r="C269" s="3" t="s">
        <v>37</v>
      </c>
      <c r="D269" s="3" t="s">
        <v>679</v>
      </c>
      <c r="E269" s="2" t="s">
        <v>680</v>
      </c>
      <c r="F269" s="2" t="s">
        <v>689</v>
      </c>
      <c r="G269" s="2" t="s">
        <v>690</v>
      </c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x14ac:dyDescent="0.25">
      <c r="A270" s="3" t="s">
        <v>755</v>
      </c>
      <c r="B270" s="3" t="s">
        <v>756</v>
      </c>
      <c r="C270" s="3" t="s">
        <v>37</v>
      </c>
      <c r="D270" s="3" t="s">
        <v>679</v>
      </c>
      <c r="E270" s="2" t="s">
        <v>685</v>
      </c>
      <c r="F270" s="2" t="s">
        <v>715</v>
      </c>
      <c r="G270" s="2" t="s">
        <v>757</v>
      </c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x14ac:dyDescent="0.25">
      <c r="A271" s="3" t="s">
        <v>758</v>
      </c>
      <c r="B271" s="3" t="s">
        <v>759</v>
      </c>
      <c r="C271" s="3" t="s">
        <v>37</v>
      </c>
      <c r="D271" s="3" t="s">
        <v>679</v>
      </c>
      <c r="E271" s="2" t="s">
        <v>685</v>
      </c>
      <c r="F271" s="2" t="s">
        <v>715</v>
      </c>
      <c r="G271" s="2" t="s">
        <v>760</v>
      </c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x14ac:dyDescent="0.25">
      <c r="A272" s="3" t="s">
        <v>761</v>
      </c>
      <c r="B272" s="3" t="s">
        <v>762</v>
      </c>
      <c r="C272" s="3" t="s">
        <v>37</v>
      </c>
      <c r="D272" s="3" t="s">
        <v>679</v>
      </c>
      <c r="E272" s="2" t="s">
        <v>680</v>
      </c>
      <c r="F272" s="2" t="s">
        <v>724</v>
      </c>
      <c r="G272" s="2" t="s">
        <v>724</v>
      </c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x14ac:dyDescent="0.25">
      <c r="A273" s="3" t="s">
        <v>763</v>
      </c>
      <c r="B273" s="3" t="s">
        <v>764</v>
      </c>
      <c r="C273" s="3" t="s">
        <v>37</v>
      </c>
      <c r="D273" s="3" t="s">
        <v>679</v>
      </c>
      <c r="E273" s="2" t="s">
        <v>685</v>
      </c>
      <c r="F273" s="2" t="s">
        <v>715</v>
      </c>
      <c r="G273" s="2" t="s">
        <v>760</v>
      </c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x14ac:dyDescent="0.25">
      <c r="A274" s="3" t="s">
        <v>765</v>
      </c>
      <c r="B274" s="3" t="s">
        <v>766</v>
      </c>
      <c r="C274" s="3" t="s">
        <v>37</v>
      </c>
      <c r="D274" s="3" t="s">
        <v>679</v>
      </c>
      <c r="E274" s="2" t="s">
        <v>727</v>
      </c>
      <c r="F274" s="2" t="s">
        <v>728</v>
      </c>
      <c r="G274" s="2" t="s">
        <v>729</v>
      </c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x14ac:dyDescent="0.25">
      <c r="A275" s="3" t="s">
        <v>767</v>
      </c>
      <c r="B275" s="3" t="s">
        <v>768</v>
      </c>
      <c r="C275" s="3" t="s">
        <v>70</v>
      </c>
      <c r="D275" s="3" t="s">
        <v>679</v>
      </c>
      <c r="E275" s="2" t="s">
        <v>727</v>
      </c>
      <c r="F275" s="2" t="s">
        <v>728</v>
      </c>
      <c r="G275" s="2" t="s">
        <v>769</v>
      </c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x14ac:dyDescent="0.25">
      <c r="A276" s="3" t="s">
        <v>770</v>
      </c>
      <c r="B276" s="3" t="s">
        <v>771</v>
      </c>
      <c r="C276" s="3" t="s">
        <v>70</v>
      </c>
      <c r="D276" s="3" t="s">
        <v>679</v>
      </c>
      <c r="E276" s="2" t="s">
        <v>685</v>
      </c>
      <c r="F276" s="2" t="s">
        <v>686</v>
      </c>
      <c r="G276" s="2" t="s">
        <v>686</v>
      </c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x14ac:dyDescent="0.25">
      <c r="A277" s="2" t="s">
        <v>772</v>
      </c>
      <c r="B277" s="2" t="s">
        <v>773</v>
      </c>
      <c r="C277" s="2" t="s">
        <v>70</v>
      </c>
      <c r="D277" s="4" t="s">
        <v>679</v>
      </c>
      <c r="E277" s="2" t="s">
        <v>680</v>
      </c>
      <c r="F277" s="2" t="s">
        <v>774</v>
      </c>
      <c r="G277" s="4" t="s">
        <v>693</v>
      </c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x14ac:dyDescent="0.25">
      <c r="A278" s="2" t="s">
        <v>775</v>
      </c>
      <c r="B278" s="2" t="s">
        <v>776</v>
      </c>
      <c r="C278" s="2" t="s">
        <v>70</v>
      </c>
      <c r="D278" s="4" t="s">
        <v>679</v>
      </c>
      <c r="E278" s="2" t="s">
        <v>680</v>
      </c>
      <c r="F278" s="2" t="s">
        <v>774</v>
      </c>
      <c r="G278" s="4" t="s">
        <v>693</v>
      </c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x14ac:dyDescent="0.25">
      <c r="A279" s="2" t="s">
        <v>777</v>
      </c>
      <c r="B279" s="2" t="s">
        <v>778</v>
      </c>
      <c r="C279" s="2" t="s">
        <v>70</v>
      </c>
      <c r="D279" s="4" t="s">
        <v>679</v>
      </c>
      <c r="E279" s="2" t="s">
        <v>685</v>
      </c>
      <c r="F279" s="2" t="s">
        <v>715</v>
      </c>
      <c r="G279" s="4" t="s">
        <v>716</v>
      </c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x14ac:dyDescent="0.25">
      <c r="A280" s="3" t="s">
        <v>779</v>
      </c>
      <c r="B280" s="3" t="s">
        <v>780</v>
      </c>
      <c r="C280" s="3" t="s">
        <v>70</v>
      </c>
      <c r="D280" s="3" t="s">
        <v>679</v>
      </c>
      <c r="E280" s="2" t="s">
        <v>685</v>
      </c>
      <c r="F280" s="2" t="s">
        <v>715</v>
      </c>
      <c r="G280" s="2" t="s">
        <v>757</v>
      </c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x14ac:dyDescent="0.25">
      <c r="A281" s="2" t="s">
        <v>781</v>
      </c>
      <c r="B281" s="2" t="s">
        <v>782</v>
      </c>
      <c r="C281" s="2" t="s">
        <v>70</v>
      </c>
      <c r="D281" s="4" t="s">
        <v>679</v>
      </c>
      <c r="E281" s="2" t="s">
        <v>685</v>
      </c>
      <c r="F281" s="2" t="s">
        <v>715</v>
      </c>
      <c r="G281" s="4" t="s">
        <v>783</v>
      </c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x14ac:dyDescent="0.25">
      <c r="A282" s="3" t="s">
        <v>784</v>
      </c>
      <c r="B282" s="3" t="s">
        <v>785</v>
      </c>
      <c r="C282" s="3" t="s">
        <v>70</v>
      </c>
      <c r="D282" s="3" t="s">
        <v>679</v>
      </c>
      <c r="E282" s="2" t="s">
        <v>680</v>
      </c>
      <c r="F282" s="2" t="s">
        <v>724</v>
      </c>
      <c r="G282" s="2" t="s">
        <v>724</v>
      </c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x14ac:dyDescent="0.25">
      <c r="A283" s="3" t="s">
        <v>786</v>
      </c>
      <c r="B283" s="3" t="s">
        <v>787</v>
      </c>
      <c r="C283" s="3" t="s">
        <v>70</v>
      </c>
      <c r="D283" s="3" t="s">
        <v>679</v>
      </c>
      <c r="E283" s="2" t="s">
        <v>685</v>
      </c>
      <c r="F283" s="2" t="s">
        <v>715</v>
      </c>
      <c r="G283" s="2" t="s">
        <v>757</v>
      </c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x14ac:dyDescent="0.25">
      <c r="A284" s="3" t="s">
        <v>788</v>
      </c>
      <c r="B284" s="3" t="s">
        <v>789</v>
      </c>
      <c r="C284" s="3" t="s">
        <v>70</v>
      </c>
      <c r="D284" s="3" t="s">
        <v>679</v>
      </c>
      <c r="E284" s="2" t="s">
        <v>727</v>
      </c>
      <c r="F284" s="2" t="s">
        <v>728</v>
      </c>
      <c r="G284" s="2" t="s">
        <v>729</v>
      </c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x14ac:dyDescent="0.25">
      <c r="A285" s="2" t="s">
        <v>790</v>
      </c>
      <c r="B285" s="2" t="s">
        <v>791</v>
      </c>
      <c r="C285" s="2" t="s">
        <v>70</v>
      </c>
      <c r="D285" s="4" t="s">
        <v>679</v>
      </c>
      <c r="E285" s="2" t="s">
        <v>685</v>
      </c>
      <c r="F285" s="2" t="s">
        <v>736</v>
      </c>
      <c r="G285" s="4" t="s">
        <v>736</v>
      </c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x14ac:dyDescent="0.25">
      <c r="A286" s="2" t="s">
        <v>792</v>
      </c>
      <c r="B286" s="2" t="s">
        <v>793</v>
      </c>
      <c r="C286" s="2" t="s">
        <v>70</v>
      </c>
      <c r="D286" s="4" t="s">
        <v>679</v>
      </c>
      <c r="E286" s="2" t="s">
        <v>685</v>
      </c>
      <c r="F286" s="2" t="s">
        <v>711</v>
      </c>
      <c r="G286" s="4" t="s">
        <v>711</v>
      </c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x14ac:dyDescent="0.25">
      <c r="A287" s="3" t="s">
        <v>794</v>
      </c>
      <c r="B287" s="3" t="s">
        <v>795</v>
      </c>
      <c r="C287" s="3" t="s">
        <v>70</v>
      </c>
      <c r="D287" s="3" t="s">
        <v>679</v>
      </c>
      <c r="E287" s="2" t="s">
        <v>685</v>
      </c>
      <c r="F287" s="2" t="s">
        <v>686</v>
      </c>
      <c r="G287" s="2" t="s">
        <v>686</v>
      </c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x14ac:dyDescent="0.25">
      <c r="A288" s="2" t="s">
        <v>796</v>
      </c>
      <c r="B288" s="2" t="s">
        <v>797</v>
      </c>
      <c r="C288" s="2" t="s">
        <v>70</v>
      </c>
      <c r="D288" s="4" t="s">
        <v>679</v>
      </c>
      <c r="E288" s="2" t="s">
        <v>685</v>
      </c>
      <c r="F288" s="2" t="s">
        <v>736</v>
      </c>
      <c r="G288" s="4" t="s">
        <v>736</v>
      </c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x14ac:dyDescent="0.25">
      <c r="A289" s="2" t="s">
        <v>798</v>
      </c>
      <c r="B289" s="2" t="s">
        <v>799</v>
      </c>
      <c r="C289" s="2" t="s">
        <v>70</v>
      </c>
      <c r="D289" s="4" t="s">
        <v>679</v>
      </c>
      <c r="E289" s="2" t="s">
        <v>685</v>
      </c>
      <c r="F289" s="2" t="s">
        <v>736</v>
      </c>
      <c r="G289" s="4" t="s">
        <v>736</v>
      </c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x14ac:dyDescent="0.25">
      <c r="A290" s="3" t="s">
        <v>800</v>
      </c>
      <c r="B290" s="3" t="s">
        <v>801</v>
      </c>
      <c r="C290" s="3" t="s">
        <v>70</v>
      </c>
      <c r="D290" s="3" t="s">
        <v>679</v>
      </c>
      <c r="E290" s="2" t="s">
        <v>727</v>
      </c>
      <c r="F290" s="2" t="s">
        <v>727</v>
      </c>
      <c r="G290" s="2" t="s">
        <v>802</v>
      </c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x14ac:dyDescent="0.25">
      <c r="A291" s="3" t="s">
        <v>803</v>
      </c>
      <c r="B291" s="3" t="s">
        <v>804</v>
      </c>
      <c r="C291" s="3" t="s">
        <v>70</v>
      </c>
      <c r="D291" s="3" t="s">
        <v>679</v>
      </c>
      <c r="E291" s="2" t="s">
        <v>685</v>
      </c>
      <c r="F291" s="2" t="s">
        <v>715</v>
      </c>
      <c r="G291" s="2" t="s">
        <v>760</v>
      </c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x14ac:dyDescent="0.25">
      <c r="A292" s="3" t="s">
        <v>805</v>
      </c>
      <c r="B292" s="3" t="s">
        <v>806</v>
      </c>
      <c r="C292" s="3" t="s">
        <v>70</v>
      </c>
      <c r="D292" s="3" t="s">
        <v>679</v>
      </c>
      <c r="E292" s="2" t="s">
        <v>680</v>
      </c>
      <c r="F292" s="2" t="s">
        <v>724</v>
      </c>
      <c r="G292" s="2" t="s">
        <v>724</v>
      </c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x14ac:dyDescent="0.25">
      <c r="A293" s="3" t="s">
        <v>807</v>
      </c>
      <c r="B293" s="3" t="s">
        <v>808</v>
      </c>
      <c r="C293" s="3" t="s">
        <v>70</v>
      </c>
      <c r="D293" s="3" t="s">
        <v>679</v>
      </c>
      <c r="E293" s="2" t="s">
        <v>680</v>
      </c>
      <c r="F293" s="2" t="s">
        <v>724</v>
      </c>
      <c r="G293" s="2" t="s">
        <v>724</v>
      </c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x14ac:dyDescent="0.25">
      <c r="A294" s="3" t="s">
        <v>809</v>
      </c>
      <c r="B294" s="3" t="s">
        <v>810</v>
      </c>
      <c r="C294" s="3" t="s">
        <v>70</v>
      </c>
      <c r="D294" s="3" t="s">
        <v>679</v>
      </c>
      <c r="E294" s="2" t="s">
        <v>685</v>
      </c>
      <c r="F294" s="2" t="s">
        <v>715</v>
      </c>
      <c r="G294" s="2" t="s">
        <v>811</v>
      </c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x14ac:dyDescent="0.25">
      <c r="A295" s="2" t="s">
        <v>812</v>
      </c>
      <c r="B295" s="2" t="s">
        <v>813</v>
      </c>
      <c r="C295" s="2" t="s">
        <v>70</v>
      </c>
      <c r="D295" s="4" t="s">
        <v>679</v>
      </c>
      <c r="E295" s="2" t="s">
        <v>685</v>
      </c>
      <c r="F295" s="2" t="s">
        <v>748</v>
      </c>
      <c r="G295" s="4" t="s">
        <v>748</v>
      </c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x14ac:dyDescent="0.25">
      <c r="A296" s="3" t="s">
        <v>814</v>
      </c>
      <c r="B296" s="3" t="s">
        <v>815</v>
      </c>
      <c r="C296" s="3" t="s">
        <v>70</v>
      </c>
      <c r="D296" s="3" t="s">
        <v>679</v>
      </c>
      <c r="E296" s="2" t="s">
        <v>680</v>
      </c>
      <c r="F296" s="2" t="s">
        <v>689</v>
      </c>
      <c r="G296" s="2" t="s">
        <v>690</v>
      </c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x14ac:dyDescent="0.25">
      <c r="A297" s="3" t="s">
        <v>816</v>
      </c>
      <c r="B297" s="3" t="s">
        <v>817</v>
      </c>
      <c r="C297" s="3" t="s">
        <v>70</v>
      </c>
      <c r="D297" s="3" t="s">
        <v>679</v>
      </c>
      <c r="E297" s="2" t="s">
        <v>685</v>
      </c>
      <c r="F297" s="2" t="s">
        <v>715</v>
      </c>
      <c r="G297" s="2" t="s">
        <v>757</v>
      </c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x14ac:dyDescent="0.25">
      <c r="A298" s="3" t="s">
        <v>818</v>
      </c>
      <c r="B298" s="3" t="s">
        <v>819</v>
      </c>
      <c r="C298" s="3" t="s">
        <v>70</v>
      </c>
      <c r="D298" s="3" t="s">
        <v>679</v>
      </c>
      <c r="E298" s="2" t="s">
        <v>680</v>
      </c>
      <c r="F298" s="2" t="s">
        <v>820</v>
      </c>
      <c r="G298" s="2" t="s">
        <v>820</v>
      </c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x14ac:dyDescent="0.25">
      <c r="A299" s="2" t="s">
        <v>821</v>
      </c>
      <c r="B299" s="4" t="s">
        <v>822</v>
      </c>
      <c r="C299" s="3" t="s">
        <v>70</v>
      </c>
      <c r="D299" s="8" t="s">
        <v>679</v>
      </c>
      <c r="E299" s="8" t="s">
        <v>685</v>
      </c>
      <c r="F299" s="8" t="s">
        <v>736</v>
      </c>
      <c r="G299" s="8" t="s">
        <v>736</v>
      </c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x14ac:dyDescent="0.25">
      <c r="A300" s="2" t="s">
        <v>823</v>
      </c>
      <c r="B300" s="4" t="s">
        <v>824</v>
      </c>
      <c r="C300" s="3" t="s">
        <v>70</v>
      </c>
      <c r="D300" s="8" t="s">
        <v>679</v>
      </c>
      <c r="E300" s="8" t="s">
        <v>680</v>
      </c>
      <c r="F300" s="8" t="s">
        <v>825</v>
      </c>
      <c r="G300" s="8" t="s">
        <v>825</v>
      </c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x14ac:dyDescent="0.25">
      <c r="A301" s="3" t="s">
        <v>826</v>
      </c>
      <c r="B301" s="3" t="s">
        <v>827</v>
      </c>
      <c r="C301" s="3" t="s">
        <v>319</v>
      </c>
      <c r="D301" s="3" t="s">
        <v>679</v>
      </c>
      <c r="E301" s="2" t="s">
        <v>680</v>
      </c>
      <c r="F301" s="2" t="s">
        <v>681</v>
      </c>
      <c r="G301" s="2" t="s">
        <v>700</v>
      </c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x14ac:dyDescent="0.25">
      <c r="A302" s="3" t="s">
        <v>828</v>
      </c>
      <c r="B302" s="3" t="s">
        <v>829</v>
      </c>
      <c r="C302" s="3" t="s">
        <v>89</v>
      </c>
      <c r="D302" s="3" t="s">
        <v>679</v>
      </c>
      <c r="E302" s="2" t="s">
        <v>680</v>
      </c>
      <c r="F302" s="2" t="s">
        <v>724</v>
      </c>
      <c r="G302" s="2" t="s">
        <v>724</v>
      </c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x14ac:dyDescent="0.25">
      <c r="A303" s="3" t="s">
        <v>830</v>
      </c>
      <c r="B303" s="3" t="s">
        <v>831</v>
      </c>
      <c r="C303" s="3" t="s">
        <v>89</v>
      </c>
      <c r="D303" s="3" t="s">
        <v>679</v>
      </c>
      <c r="E303" s="2" t="s">
        <v>685</v>
      </c>
      <c r="F303" s="2" t="s">
        <v>686</v>
      </c>
      <c r="G303" s="2" t="s">
        <v>686</v>
      </c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x14ac:dyDescent="0.25">
      <c r="A304" s="3" t="s">
        <v>832</v>
      </c>
      <c r="B304" s="3" t="s">
        <v>833</v>
      </c>
      <c r="C304" s="3" t="s">
        <v>89</v>
      </c>
      <c r="D304" s="3" t="s">
        <v>679</v>
      </c>
      <c r="E304" s="2" t="s">
        <v>727</v>
      </c>
      <c r="F304" s="2" t="s">
        <v>727</v>
      </c>
      <c r="G304" s="2" t="s">
        <v>802</v>
      </c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x14ac:dyDescent="0.25">
      <c r="A305" s="3" t="s">
        <v>834</v>
      </c>
      <c r="B305" s="3" t="s">
        <v>835</v>
      </c>
      <c r="C305" s="3" t="s">
        <v>89</v>
      </c>
      <c r="D305" s="3" t="s">
        <v>679</v>
      </c>
      <c r="E305" s="2" t="s">
        <v>680</v>
      </c>
      <c r="F305" s="2" t="s">
        <v>820</v>
      </c>
      <c r="G305" s="2" t="s">
        <v>820</v>
      </c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x14ac:dyDescent="0.25">
      <c r="A306" s="3" t="s">
        <v>966</v>
      </c>
      <c r="B306" s="3" t="s">
        <v>967</v>
      </c>
      <c r="C306" s="3" t="s">
        <v>92</v>
      </c>
      <c r="D306" s="3" t="s">
        <v>968</v>
      </c>
      <c r="E306" s="2" t="s">
        <v>968</v>
      </c>
      <c r="F306" s="2" t="s">
        <v>969</v>
      </c>
      <c r="G306" s="2" t="s">
        <v>969</v>
      </c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x14ac:dyDescent="0.25">
      <c r="A307" s="3" t="s">
        <v>970</v>
      </c>
      <c r="B307" s="3" t="s">
        <v>971</v>
      </c>
      <c r="C307" s="3" t="s">
        <v>92</v>
      </c>
      <c r="D307" s="3" t="s">
        <v>968</v>
      </c>
      <c r="E307" s="2" t="s">
        <v>968</v>
      </c>
      <c r="F307" s="2" t="s">
        <v>972</v>
      </c>
      <c r="G307" s="2" t="s">
        <v>972</v>
      </c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x14ac:dyDescent="0.25">
      <c r="A308" s="2" t="s">
        <v>973</v>
      </c>
      <c r="B308" s="2" t="s">
        <v>974</v>
      </c>
      <c r="C308" s="7" t="s">
        <v>92</v>
      </c>
      <c r="D308" s="4" t="s">
        <v>968</v>
      </c>
      <c r="E308" s="2" t="s">
        <v>968</v>
      </c>
      <c r="F308" s="2" t="s">
        <v>969</v>
      </c>
      <c r="G308" s="4" t="s">
        <v>969</v>
      </c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x14ac:dyDescent="0.25">
      <c r="A309" s="3" t="s">
        <v>975</v>
      </c>
      <c r="B309" s="3" t="s">
        <v>976</v>
      </c>
      <c r="C309" s="3" t="s">
        <v>92</v>
      </c>
      <c r="D309" s="3" t="s">
        <v>968</v>
      </c>
      <c r="E309" s="2" t="s">
        <v>968</v>
      </c>
      <c r="F309" s="2" t="s">
        <v>977</v>
      </c>
      <c r="G309" s="2" t="s">
        <v>978</v>
      </c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x14ac:dyDescent="0.25">
      <c r="A310" s="3" t="s">
        <v>979</v>
      </c>
      <c r="B310" s="3" t="s">
        <v>980</v>
      </c>
      <c r="C310" s="3" t="s">
        <v>92</v>
      </c>
      <c r="D310" s="3" t="s">
        <v>968</v>
      </c>
      <c r="E310" s="2" t="s">
        <v>968</v>
      </c>
      <c r="F310" s="2" t="s">
        <v>969</v>
      </c>
      <c r="G310" s="2" t="s">
        <v>969</v>
      </c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x14ac:dyDescent="0.25">
      <c r="A311" s="3" t="s">
        <v>981</v>
      </c>
      <c r="B311" s="3" t="s">
        <v>982</v>
      </c>
      <c r="C311" s="3" t="s">
        <v>9</v>
      </c>
      <c r="D311" s="3" t="s">
        <v>968</v>
      </c>
      <c r="E311" s="2" t="s">
        <v>968</v>
      </c>
      <c r="F311" s="2" t="s">
        <v>983</v>
      </c>
      <c r="G311" s="2" t="s">
        <v>983</v>
      </c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x14ac:dyDescent="0.25">
      <c r="A312" s="3" t="s">
        <v>984</v>
      </c>
      <c r="B312" s="3" t="s">
        <v>985</v>
      </c>
      <c r="C312" s="3" t="s">
        <v>9</v>
      </c>
      <c r="D312" s="3" t="s">
        <v>968</v>
      </c>
      <c r="E312" s="2" t="s">
        <v>968</v>
      </c>
      <c r="F312" s="2" t="s">
        <v>977</v>
      </c>
      <c r="G312" s="2" t="s">
        <v>986</v>
      </c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x14ac:dyDescent="0.25">
      <c r="A313" s="3" t="s">
        <v>987</v>
      </c>
      <c r="B313" s="3" t="s">
        <v>988</v>
      </c>
      <c r="C313" s="3" t="s">
        <v>9</v>
      </c>
      <c r="D313" s="3" t="s">
        <v>968</v>
      </c>
      <c r="E313" s="2" t="s">
        <v>968</v>
      </c>
      <c r="F313" s="2" t="s">
        <v>977</v>
      </c>
      <c r="G313" s="2" t="s">
        <v>986</v>
      </c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x14ac:dyDescent="0.25">
      <c r="A314" s="3" t="s">
        <v>989</v>
      </c>
      <c r="B314" s="3" t="s">
        <v>990</v>
      </c>
      <c r="C314" s="3" t="s">
        <v>9</v>
      </c>
      <c r="D314" s="3" t="s">
        <v>968</v>
      </c>
      <c r="E314" s="2" t="s">
        <v>968</v>
      </c>
      <c r="F314" s="2" t="s">
        <v>969</v>
      </c>
      <c r="G314" s="2" t="s">
        <v>969</v>
      </c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x14ac:dyDescent="0.25">
      <c r="A315" s="3" t="s">
        <v>991</v>
      </c>
      <c r="B315" s="3" t="s">
        <v>992</v>
      </c>
      <c r="C315" s="3" t="s">
        <v>9</v>
      </c>
      <c r="D315" s="3" t="s">
        <v>968</v>
      </c>
      <c r="E315" s="2" t="s">
        <v>968</v>
      </c>
      <c r="F315" s="2" t="s">
        <v>969</v>
      </c>
      <c r="G315" s="2" t="s">
        <v>969</v>
      </c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x14ac:dyDescent="0.25">
      <c r="A316" s="3" t="s">
        <v>993</v>
      </c>
      <c r="B316" s="3" t="s">
        <v>994</v>
      </c>
      <c r="C316" s="3" t="s">
        <v>9</v>
      </c>
      <c r="D316" s="3" t="s">
        <v>968</v>
      </c>
      <c r="E316" s="2" t="s">
        <v>968</v>
      </c>
      <c r="F316" s="2" t="s">
        <v>969</v>
      </c>
      <c r="G316" s="2" t="s">
        <v>969</v>
      </c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x14ac:dyDescent="0.25">
      <c r="A317" s="3" t="s">
        <v>995</v>
      </c>
      <c r="B317" s="3" t="s">
        <v>996</v>
      </c>
      <c r="C317" s="3" t="s">
        <v>19</v>
      </c>
      <c r="D317" s="3" t="s">
        <v>968</v>
      </c>
      <c r="E317" s="2" t="s">
        <v>968</v>
      </c>
      <c r="F317" s="2" t="s">
        <v>983</v>
      </c>
      <c r="G317" s="2" t="s">
        <v>983</v>
      </c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x14ac:dyDescent="0.25">
      <c r="A318" s="3" t="s">
        <v>997</v>
      </c>
      <c r="B318" s="3" t="s">
        <v>998</v>
      </c>
      <c r="C318" s="3" t="s">
        <v>19</v>
      </c>
      <c r="D318" s="3" t="s">
        <v>968</v>
      </c>
      <c r="E318" s="2" t="s">
        <v>968</v>
      </c>
      <c r="F318" s="2" t="s">
        <v>977</v>
      </c>
      <c r="G318" s="2" t="s">
        <v>986</v>
      </c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x14ac:dyDescent="0.25">
      <c r="A319" s="3" t="s">
        <v>999</v>
      </c>
      <c r="B319" s="3" t="s">
        <v>1000</v>
      </c>
      <c r="C319" s="3" t="s">
        <v>24</v>
      </c>
      <c r="D319" s="3" t="s">
        <v>968</v>
      </c>
      <c r="E319" s="2" t="s">
        <v>968</v>
      </c>
      <c r="F319" s="2" t="s">
        <v>972</v>
      </c>
      <c r="G319" s="2" t="s">
        <v>972</v>
      </c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x14ac:dyDescent="0.25">
      <c r="A320" s="3" t="s">
        <v>1001</v>
      </c>
      <c r="B320" s="3" t="s">
        <v>1002</v>
      </c>
      <c r="C320" s="3" t="s">
        <v>24</v>
      </c>
      <c r="D320" s="3" t="s">
        <v>968</v>
      </c>
      <c r="E320" s="2" t="s">
        <v>968</v>
      </c>
      <c r="F320" s="2" t="s">
        <v>969</v>
      </c>
      <c r="G320" s="2" t="s">
        <v>969</v>
      </c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x14ac:dyDescent="0.25">
      <c r="A321" s="3" t="s">
        <v>1003</v>
      </c>
      <c r="B321" s="3" t="s">
        <v>1004</v>
      </c>
      <c r="C321" s="3" t="s">
        <v>24</v>
      </c>
      <c r="D321" s="3" t="s">
        <v>968</v>
      </c>
      <c r="E321" s="2" t="s">
        <v>968</v>
      </c>
      <c r="F321" s="2" t="s">
        <v>972</v>
      </c>
      <c r="G321" s="2" t="s">
        <v>972</v>
      </c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x14ac:dyDescent="0.25">
      <c r="A322" s="3" t="s">
        <v>1005</v>
      </c>
      <c r="B322" s="3" t="s">
        <v>1006</v>
      </c>
      <c r="C322" s="3" t="s">
        <v>37</v>
      </c>
      <c r="D322" s="3" t="s">
        <v>968</v>
      </c>
      <c r="E322" s="2" t="s">
        <v>968</v>
      </c>
      <c r="F322" s="2" t="s">
        <v>969</v>
      </c>
      <c r="G322" s="2" t="s">
        <v>969</v>
      </c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x14ac:dyDescent="0.25">
      <c r="A323" s="3" t="s">
        <v>1007</v>
      </c>
      <c r="B323" s="3" t="s">
        <v>1008</v>
      </c>
      <c r="C323" s="3" t="s">
        <v>37</v>
      </c>
      <c r="D323" s="3" t="s">
        <v>968</v>
      </c>
      <c r="E323" s="2" t="s">
        <v>968</v>
      </c>
      <c r="F323" s="2" t="s">
        <v>972</v>
      </c>
      <c r="G323" s="2" t="s">
        <v>972</v>
      </c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x14ac:dyDescent="0.25">
      <c r="A324" s="3" t="s">
        <v>1009</v>
      </c>
      <c r="B324" s="3" t="s">
        <v>1010</v>
      </c>
      <c r="C324" s="3" t="s">
        <v>37</v>
      </c>
      <c r="D324" s="3" t="s">
        <v>968</v>
      </c>
      <c r="E324" s="2" t="s">
        <v>968</v>
      </c>
      <c r="F324" s="2" t="s">
        <v>972</v>
      </c>
      <c r="G324" s="2" t="s">
        <v>972</v>
      </c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x14ac:dyDescent="0.25">
      <c r="A325" s="3" t="s">
        <v>1011</v>
      </c>
      <c r="B325" s="3" t="s">
        <v>1012</v>
      </c>
      <c r="C325" s="3" t="s">
        <v>70</v>
      </c>
      <c r="D325" s="3" t="s">
        <v>968</v>
      </c>
      <c r="E325" s="2" t="s">
        <v>968</v>
      </c>
      <c r="F325" s="2" t="s">
        <v>972</v>
      </c>
      <c r="G325" s="2" t="s">
        <v>972</v>
      </c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x14ac:dyDescent="0.25">
      <c r="A326" s="3" t="s">
        <v>1013</v>
      </c>
      <c r="B326" s="3" t="s">
        <v>1014</v>
      </c>
      <c r="C326" s="3" t="s">
        <v>70</v>
      </c>
      <c r="D326" s="3" t="s">
        <v>968</v>
      </c>
      <c r="E326" s="2" t="s">
        <v>968</v>
      </c>
      <c r="F326" s="2" t="s">
        <v>1015</v>
      </c>
      <c r="G326" s="2" t="s">
        <v>1015</v>
      </c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x14ac:dyDescent="0.25">
      <c r="A327" s="3" t="s">
        <v>1016</v>
      </c>
      <c r="B327" s="3" t="s">
        <v>1017</v>
      </c>
      <c r="C327" s="3" t="s">
        <v>70</v>
      </c>
      <c r="D327" s="3" t="s">
        <v>968</v>
      </c>
      <c r="E327" s="2" t="s">
        <v>968</v>
      </c>
      <c r="F327" s="2" t="s">
        <v>969</v>
      </c>
      <c r="G327" s="2" t="s">
        <v>969</v>
      </c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x14ac:dyDescent="0.25">
      <c r="A328" s="2" t="s">
        <v>1018</v>
      </c>
      <c r="B328" s="2" t="s">
        <v>1019</v>
      </c>
      <c r="C328" s="2" t="s">
        <v>70</v>
      </c>
      <c r="D328" s="4" t="s">
        <v>968</v>
      </c>
      <c r="E328" s="2" t="s">
        <v>968</v>
      </c>
      <c r="F328" s="2" t="s">
        <v>969</v>
      </c>
      <c r="G328" s="4" t="s">
        <v>969</v>
      </c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x14ac:dyDescent="0.25">
      <c r="A329" s="3" t="s">
        <v>1020</v>
      </c>
      <c r="B329" s="3" t="s">
        <v>1021</v>
      </c>
      <c r="C329" s="3" t="s">
        <v>70</v>
      </c>
      <c r="D329" s="3" t="s">
        <v>968</v>
      </c>
      <c r="E329" s="2" t="s">
        <v>968</v>
      </c>
      <c r="F329" s="2" t="s">
        <v>983</v>
      </c>
      <c r="G329" s="2" t="s">
        <v>983</v>
      </c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x14ac:dyDescent="0.25">
      <c r="A330" s="3" t="s">
        <v>1022</v>
      </c>
      <c r="B330" s="3" t="s">
        <v>1023</v>
      </c>
      <c r="C330" s="3" t="s">
        <v>70</v>
      </c>
      <c r="D330" s="3" t="s">
        <v>968</v>
      </c>
      <c r="E330" s="2" t="s">
        <v>968</v>
      </c>
      <c r="F330" s="2" t="s">
        <v>969</v>
      </c>
      <c r="G330" s="2" t="s">
        <v>969</v>
      </c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x14ac:dyDescent="0.25">
      <c r="A331" s="3" t="s">
        <v>1024</v>
      </c>
      <c r="B331" s="3" t="s">
        <v>1025</v>
      </c>
      <c r="C331" s="3" t="s">
        <v>70</v>
      </c>
      <c r="D331" s="3" t="s">
        <v>968</v>
      </c>
      <c r="E331" s="2" t="s">
        <v>968</v>
      </c>
      <c r="F331" s="2" t="s">
        <v>1015</v>
      </c>
      <c r="G331" s="2" t="s">
        <v>1015</v>
      </c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x14ac:dyDescent="0.25">
      <c r="A332" s="3" t="s">
        <v>1026</v>
      </c>
      <c r="B332" s="3" t="s">
        <v>1027</v>
      </c>
      <c r="C332" s="3" t="s">
        <v>70</v>
      </c>
      <c r="D332" s="3" t="s">
        <v>968</v>
      </c>
      <c r="E332" s="2" t="s">
        <v>968</v>
      </c>
      <c r="F332" s="2" t="s">
        <v>972</v>
      </c>
      <c r="G332" s="2" t="s">
        <v>972</v>
      </c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x14ac:dyDescent="0.25">
      <c r="A333" s="3" t="s">
        <v>1028</v>
      </c>
      <c r="B333" s="3" t="s">
        <v>1029</v>
      </c>
      <c r="C333" s="3" t="s">
        <v>70</v>
      </c>
      <c r="D333" s="3" t="s">
        <v>968</v>
      </c>
      <c r="E333" s="2" t="s">
        <v>968</v>
      </c>
      <c r="F333" s="2" t="s">
        <v>969</v>
      </c>
      <c r="G333" s="2" t="s">
        <v>969</v>
      </c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x14ac:dyDescent="0.25">
      <c r="A334" s="3" t="s">
        <v>1030</v>
      </c>
      <c r="B334" s="3" t="s">
        <v>1031</v>
      </c>
      <c r="C334" s="3" t="s">
        <v>70</v>
      </c>
      <c r="D334" s="3" t="s">
        <v>968</v>
      </c>
      <c r="E334" s="2" t="s">
        <v>968</v>
      </c>
      <c r="F334" s="2" t="s">
        <v>983</v>
      </c>
      <c r="G334" s="2" t="s">
        <v>983</v>
      </c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x14ac:dyDescent="0.25">
      <c r="A335" s="3" t="s">
        <v>1032</v>
      </c>
      <c r="B335" s="3" t="s">
        <v>1033</v>
      </c>
      <c r="C335" s="3" t="s">
        <v>319</v>
      </c>
      <c r="D335" s="3" t="s">
        <v>968</v>
      </c>
      <c r="E335" s="2" t="s">
        <v>968</v>
      </c>
      <c r="F335" s="2" t="s">
        <v>977</v>
      </c>
      <c r="G335" s="2" t="s">
        <v>978</v>
      </c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x14ac:dyDescent="0.25">
      <c r="A336" s="3" t="s">
        <v>1034</v>
      </c>
      <c r="B336" s="3" t="s">
        <v>1035</v>
      </c>
      <c r="C336" s="3" t="s">
        <v>89</v>
      </c>
      <c r="D336" s="3" t="s">
        <v>968</v>
      </c>
      <c r="E336" s="2" t="s">
        <v>968</v>
      </c>
      <c r="F336" s="2" t="s">
        <v>1015</v>
      </c>
      <c r="G336" s="2" t="s">
        <v>1015</v>
      </c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</sheetData>
  <phoneticPr fontId="17" type="noConversion"/>
  <pageMargins left="0.7" right="0.7" top="0.75" bottom="0.75" header="0" footer="0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EB686-B1F8-42DE-832D-F8C4728C346A}">
  <dimension ref="A1:B276"/>
  <sheetViews>
    <sheetView tabSelected="1" workbookViewId="0">
      <selection activeCell="D4" sqref="D4"/>
    </sheetView>
  </sheetViews>
  <sheetFormatPr defaultRowHeight="15" x14ac:dyDescent="0.25"/>
  <sheetData>
    <row r="1" spans="1:2" ht="15.75" thickBot="1" x14ac:dyDescent="0.3">
      <c r="A1" s="19" t="s">
        <v>1152</v>
      </c>
    </row>
    <row r="2" spans="1:2" ht="15.75" thickBot="1" x14ac:dyDescent="0.3">
      <c r="A2" s="43" t="s">
        <v>142</v>
      </c>
    </row>
    <row r="3" spans="1:2" ht="15.75" thickBot="1" x14ac:dyDescent="0.3">
      <c r="A3" s="44" t="s">
        <v>145</v>
      </c>
      <c r="B3" s="41"/>
    </row>
    <row r="4" spans="1:2" ht="15.75" thickBot="1" x14ac:dyDescent="0.3">
      <c r="A4" s="44" t="s">
        <v>169</v>
      </c>
      <c r="B4" s="41"/>
    </row>
    <row r="5" spans="1:2" ht="15.75" thickBot="1" x14ac:dyDescent="0.3">
      <c r="A5" s="44" t="s">
        <v>171</v>
      </c>
      <c r="B5" s="41"/>
    </row>
    <row r="6" spans="1:2" ht="15.75" thickBot="1" x14ac:dyDescent="0.3">
      <c r="A6" s="44" t="s">
        <v>177</v>
      </c>
      <c r="B6" s="41"/>
    </row>
    <row r="7" spans="1:2" ht="15.75" thickBot="1" x14ac:dyDescent="0.3">
      <c r="A7" s="44" t="s">
        <v>182</v>
      </c>
      <c r="B7" s="41"/>
    </row>
    <row r="8" spans="1:2" ht="15.75" thickBot="1" x14ac:dyDescent="0.3">
      <c r="A8" s="44" t="s">
        <v>191</v>
      </c>
      <c r="B8" s="41"/>
    </row>
    <row r="9" spans="1:2" ht="15.75" thickBot="1" x14ac:dyDescent="0.3">
      <c r="A9" s="44" t="s">
        <v>195</v>
      </c>
      <c r="B9" s="41"/>
    </row>
    <row r="10" spans="1:2" ht="15.75" thickBot="1" x14ac:dyDescent="0.3">
      <c r="A10" s="44" t="s">
        <v>197</v>
      </c>
      <c r="B10" s="41"/>
    </row>
    <row r="11" spans="1:2" ht="15.75" thickBot="1" x14ac:dyDescent="0.3">
      <c r="A11" s="44" t="s">
        <v>201</v>
      </c>
      <c r="B11" s="41"/>
    </row>
    <row r="12" spans="1:2" ht="15.75" thickBot="1" x14ac:dyDescent="0.3">
      <c r="A12" s="44" t="s">
        <v>203</v>
      </c>
      <c r="B12" s="41"/>
    </row>
    <row r="13" spans="1:2" ht="15.75" thickBot="1" x14ac:dyDescent="0.3">
      <c r="A13" s="44" t="s">
        <v>205</v>
      </c>
      <c r="B13" s="41"/>
    </row>
    <row r="14" spans="1:2" ht="15.75" thickBot="1" x14ac:dyDescent="0.3">
      <c r="A14" s="44" t="s">
        <v>209</v>
      </c>
      <c r="B14" s="41"/>
    </row>
    <row r="15" spans="1:2" ht="15.75" thickBot="1" x14ac:dyDescent="0.3">
      <c r="A15" s="44" t="s">
        <v>213</v>
      </c>
      <c r="B15" s="41"/>
    </row>
    <row r="16" spans="1:2" ht="15.75" thickBot="1" x14ac:dyDescent="0.3">
      <c r="A16" s="44" t="s">
        <v>215</v>
      </c>
      <c r="B16" s="41"/>
    </row>
    <row r="17" spans="1:2" ht="15.75" thickBot="1" x14ac:dyDescent="0.3">
      <c r="A17" s="44" t="s">
        <v>218</v>
      </c>
      <c r="B17" s="41"/>
    </row>
    <row r="18" spans="1:2" ht="15.75" thickBot="1" x14ac:dyDescent="0.3">
      <c r="A18" s="44" t="s">
        <v>230</v>
      </c>
      <c r="B18" s="41"/>
    </row>
    <row r="19" spans="1:2" ht="15.75" thickBot="1" x14ac:dyDescent="0.3">
      <c r="A19" s="44" t="s">
        <v>232</v>
      </c>
      <c r="B19" s="41"/>
    </row>
    <row r="20" spans="1:2" ht="15.75" thickBot="1" x14ac:dyDescent="0.3">
      <c r="A20" s="44" t="s">
        <v>235</v>
      </c>
      <c r="B20" s="40"/>
    </row>
    <row r="21" spans="1:2" ht="15.75" thickBot="1" x14ac:dyDescent="0.3">
      <c r="A21" s="44" t="s">
        <v>237</v>
      </c>
      <c r="B21" s="38"/>
    </row>
    <row r="22" spans="1:2" ht="15.75" thickBot="1" x14ac:dyDescent="0.3">
      <c r="A22" s="44" t="s">
        <v>251</v>
      </c>
      <c r="B22" s="38"/>
    </row>
    <row r="23" spans="1:2" ht="15.75" thickBot="1" x14ac:dyDescent="0.3">
      <c r="A23" s="44" t="s">
        <v>257</v>
      </c>
      <c r="B23" s="38"/>
    </row>
    <row r="24" spans="1:2" ht="15.75" thickBot="1" x14ac:dyDescent="0.3">
      <c r="A24" s="44" t="s">
        <v>259</v>
      </c>
      <c r="B24" s="38"/>
    </row>
    <row r="25" spans="1:2" ht="15.75" thickBot="1" x14ac:dyDescent="0.3">
      <c r="A25" s="44" t="s">
        <v>263</v>
      </c>
      <c r="B25" s="40"/>
    </row>
    <row r="26" spans="1:2" ht="15.75" thickBot="1" x14ac:dyDescent="0.3">
      <c r="A26" s="44" t="s">
        <v>268</v>
      </c>
      <c r="B26" s="38"/>
    </row>
    <row r="27" spans="1:2" ht="15.75" thickBot="1" x14ac:dyDescent="0.3">
      <c r="A27" s="44" t="s">
        <v>270</v>
      </c>
      <c r="B27" s="38"/>
    </row>
    <row r="28" spans="1:2" ht="15.75" thickBot="1" x14ac:dyDescent="0.3">
      <c r="A28" s="44" t="s">
        <v>272</v>
      </c>
      <c r="B28" s="39"/>
    </row>
    <row r="29" spans="1:2" ht="15.75" thickBot="1" x14ac:dyDescent="0.3">
      <c r="A29" s="44" t="s">
        <v>275</v>
      </c>
      <c r="B29" s="38"/>
    </row>
    <row r="30" spans="1:2" ht="15.75" thickBot="1" x14ac:dyDescent="0.3">
      <c r="A30" s="44" t="s">
        <v>279</v>
      </c>
      <c r="B30" s="38"/>
    </row>
    <row r="31" spans="1:2" ht="15.75" thickBot="1" x14ac:dyDescent="0.3">
      <c r="A31" s="44" t="s">
        <v>281</v>
      </c>
      <c r="B31" s="38"/>
    </row>
    <row r="32" spans="1:2" ht="15.75" thickBot="1" x14ac:dyDescent="0.3">
      <c r="A32" s="44" t="s">
        <v>283</v>
      </c>
      <c r="B32" s="38"/>
    </row>
    <row r="33" spans="1:2" ht="15.75" thickBot="1" x14ac:dyDescent="0.3">
      <c r="A33" s="44" t="s">
        <v>290</v>
      </c>
      <c r="B33" s="38"/>
    </row>
    <row r="34" spans="1:2" ht="15.75" thickBot="1" x14ac:dyDescent="0.3">
      <c r="A34" s="44" t="s">
        <v>292</v>
      </c>
      <c r="B34" s="38"/>
    </row>
    <row r="35" spans="1:2" ht="15.75" thickBot="1" x14ac:dyDescent="0.3">
      <c r="A35" s="44" t="s">
        <v>297</v>
      </c>
      <c r="B35" s="38"/>
    </row>
    <row r="36" spans="1:2" ht="15.75" thickBot="1" x14ac:dyDescent="0.3">
      <c r="A36" s="44" t="s">
        <v>299</v>
      </c>
      <c r="B36" s="38"/>
    </row>
    <row r="37" spans="1:2" ht="15.75" thickBot="1" x14ac:dyDescent="0.3">
      <c r="A37" s="44" t="s">
        <v>301</v>
      </c>
      <c r="B37" s="38"/>
    </row>
    <row r="38" spans="1:2" ht="15.75" thickBot="1" x14ac:dyDescent="0.3">
      <c r="A38" s="44" t="s">
        <v>307</v>
      </c>
      <c r="B38" s="38"/>
    </row>
    <row r="39" spans="1:2" ht="15.75" thickBot="1" x14ac:dyDescent="0.3">
      <c r="A39" s="44" t="s">
        <v>309</v>
      </c>
      <c r="B39" s="38"/>
    </row>
    <row r="40" spans="1:2" ht="15.75" thickBot="1" x14ac:dyDescent="0.3">
      <c r="A40" s="44" t="s">
        <v>311</v>
      </c>
      <c r="B40" s="38"/>
    </row>
    <row r="41" spans="1:2" ht="15.75" thickBot="1" x14ac:dyDescent="0.3">
      <c r="A41" s="44" t="s">
        <v>314</v>
      </c>
      <c r="B41" s="40"/>
    </row>
    <row r="42" spans="1:2" ht="15.75" thickBot="1" x14ac:dyDescent="0.3">
      <c r="A42" s="44" t="s">
        <v>316</v>
      </c>
      <c r="B42" s="40"/>
    </row>
    <row r="43" spans="1:2" ht="15.75" thickBot="1" x14ac:dyDescent="0.3">
      <c r="A43" s="38" t="s">
        <v>1154</v>
      </c>
      <c r="B43" s="40"/>
    </row>
    <row r="44" spans="1:2" ht="15.75" thickBot="1" x14ac:dyDescent="0.3">
      <c r="A44" s="38" t="s">
        <v>1041</v>
      </c>
      <c r="B44" s="40"/>
    </row>
    <row r="45" spans="1:2" ht="30.75" thickBot="1" x14ac:dyDescent="0.3">
      <c r="A45" s="38" t="s">
        <v>1043</v>
      </c>
      <c r="B45" s="40"/>
    </row>
    <row r="46" spans="1:2" ht="30.75" thickBot="1" x14ac:dyDescent="0.3">
      <c r="A46" s="38" t="s">
        <v>1048</v>
      </c>
      <c r="B46" s="40"/>
    </row>
    <row r="47" spans="1:2" ht="15.75" thickBot="1" x14ac:dyDescent="0.3">
      <c r="A47" s="38" t="s">
        <v>1054</v>
      </c>
      <c r="B47" s="40"/>
    </row>
    <row r="48" spans="1:2" ht="15.75" thickBot="1" x14ac:dyDescent="0.3">
      <c r="A48" s="44" t="s">
        <v>1057</v>
      </c>
      <c r="B48" s="40"/>
    </row>
    <row r="49" spans="1:2" ht="15.75" thickBot="1" x14ac:dyDescent="0.3">
      <c r="A49" s="44" t="s">
        <v>1058</v>
      </c>
      <c r="B49" s="40"/>
    </row>
    <row r="50" spans="1:2" ht="15.75" thickBot="1" x14ac:dyDescent="0.3">
      <c r="A50" s="44" t="s">
        <v>1059</v>
      </c>
      <c r="B50" s="40"/>
    </row>
    <row r="51" spans="1:2" ht="15.75" thickBot="1" x14ac:dyDescent="0.3">
      <c r="A51" s="44" t="s">
        <v>1060</v>
      </c>
      <c r="B51" s="40"/>
    </row>
    <row r="52" spans="1:2" ht="30.75" thickBot="1" x14ac:dyDescent="0.3">
      <c r="A52" s="38" t="s">
        <v>1062</v>
      </c>
      <c r="B52" s="40"/>
    </row>
    <row r="53" spans="1:2" ht="15.75" thickBot="1" x14ac:dyDescent="0.3">
      <c r="A53" s="43" t="s">
        <v>738</v>
      </c>
      <c r="B53" s="40"/>
    </row>
    <row r="54" spans="1:2" ht="15.75" thickBot="1" x14ac:dyDescent="0.3">
      <c r="A54" s="44" t="s">
        <v>740</v>
      </c>
      <c r="B54" s="40"/>
    </row>
    <row r="55" spans="1:2" ht="15.75" thickBot="1" x14ac:dyDescent="0.3">
      <c r="A55" s="44" t="s">
        <v>742</v>
      </c>
      <c r="B55" s="40"/>
    </row>
    <row r="56" spans="1:2" ht="15.75" thickBot="1" x14ac:dyDescent="0.3">
      <c r="A56" s="44" t="s">
        <v>744</v>
      </c>
      <c r="B56" s="40"/>
    </row>
    <row r="57" spans="1:2" ht="15.75" thickBot="1" x14ac:dyDescent="0.3">
      <c r="A57" s="44" t="s">
        <v>750</v>
      </c>
      <c r="B57" s="40"/>
    </row>
    <row r="58" spans="1:2" ht="15.75" thickBot="1" x14ac:dyDescent="0.3">
      <c r="A58" s="44" t="s">
        <v>752</v>
      </c>
      <c r="B58" s="40"/>
    </row>
    <row r="59" spans="1:2" ht="15.75" thickBot="1" x14ac:dyDescent="0.3">
      <c r="A59" s="44" t="s">
        <v>754</v>
      </c>
      <c r="B59" s="40"/>
    </row>
    <row r="60" spans="1:2" ht="15.75" thickBot="1" x14ac:dyDescent="0.3">
      <c r="A60" s="44" t="s">
        <v>756</v>
      </c>
      <c r="B60" s="40"/>
    </row>
    <row r="61" spans="1:2" ht="15.75" thickBot="1" x14ac:dyDescent="0.3">
      <c r="A61" s="44" t="s">
        <v>762</v>
      </c>
      <c r="B61" s="40"/>
    </row>
    <row r="62" spans="1:2" ht="15.75" thickBot="1" x14ac:dyDescent="0.3">
      <c r="A62" s="44" t="s">
        <v>764</v>
      </c>
      <c r="B62" s="40"/>
    </row>
    <row r="63" spans="1:2" ht="15.75" thickBot="1" x14ac:dyDescent="0.3">
      <c r="A63" s="44" t="s">
        <v>768</v>
      </c>
      <c r="B63" s="40"/>
    </row>
    <row r="64" spans="1:2" ht="15.75" thickBot="1" x14ac:dyDescent="0.3">
      <c r="A64" s="44" t="s">
        <v>771</v>
      </c>
      <c r="B64" s="40"/>
    </row>
    <row r="65" spans="1:2" ht="15.75" thickBot="1" x14ac:dyDescent="0.3">
      <c r="A65" s="44" t="s">
        <v>773</v>
      </c>
      <c r="B65" s="40"/>
    </row>
    <row r="66" spans="1:2" ht="15.75" thickBot="1" x14ac:dyDescent="0.3">
      <c r="A66" s="44" t="s">
        <v>776</v>
      </c>
      <c r="B66" s="40"/>
    </row>
    <row r="67" spans="1:2" ht="15.75" thickBot="1" x14ac:dyDescent="0.3">
      <c r="A67" s="44" t="s">
        <v>780</v>
      </c>
      <c r="B67" s="40"/>
    </row>
    <row r="68" spans="1:2" ht="15.75" thickBot="1" x14ac:dyDescent="0.3">
      <c r="A68" s="44" t="s">
        <v>785</v>
      </c>
      <c r="B68" s="40"/>
    </row>
    <row r="69" spans="1:2" ht="15.75" thickBot="1" x14ac:dyDescent="0.3">
      <c r="A69" s="44" t="s">
        <v>791</v>
      </c>
      <c r="B69" s="40"/>
    </row>
    <row r="70" spans="1:2" ht="15.75" thickBot="1" x14ac:dyDescent="0.3">
      <c r="A70" s="44" t="s">
        <v>795</v>
      </c>
      <c r="B70" s="38"/>
    </row>
    <row r="71" spans="1:2" ht="15.75" thickBot="1" x14ac:dyDescent="0.3">
      <c r="A71" s="44" t="s">
        <v>797</v>
      </c>
      <c r="B71" s="38"/>
    </row>
    <row r="72" spans="1:2" ht="15.75" thickBot="1" x14ac:dyDescent="0.3">
      <c r="A72" s="44" t="s">
        <v>799</v>
      </c>
      <c r="B72" s="38"/>
    </row>
    <row r="73" spans="1:2" ht="15.75" thickBot="1" x14ac:dyDescent="0.3">
      <c r="A73" s="44" t="s">
        <v>804</v>
      </c>
      <c r="B73" s="38"/>
    </row>
    <row r="74" spans="1:2" ht="15.75" thickBot="1" x14ac:dyDescent="0.3">
      <c r="A74" s="44" t="s">
        <v>806</v>
      </c>
      <c r="B74" s="38"/>
    </row>
    <row r="75" spans="1:2" ht="15.75" thickBot="1" x14ac:dyDescent="0.3">
      <c r="A75" s="44" t="s">
        <v>808</v>
      </c>
      <c r="B75" s="38"/>
    </row>
    <row r="76" spans="1:2" ht="15.75" thickBot="1" x14ac:dyDescent="0.3">
      <c r="A76" s="44" t="s">
        <v>810</v>
      </c>
    </row>
    <row r="77" spans="1:2" ht="15.75" thickBot="1" x14ac:dyDescent="0.3">
      <c r="A77" s="44" t="s">
        <v>815</v>
      </c>
    </row>
    <row r="78" spans="1:2" ht="15.75" thickBot="1" x14ac:dyDescent="0.3">
      <c r="A78" s="44" t="s">
        <v>817</v>
      </c>
    </row>
    <row r="79" spans="1:2" ht="15.75" thickBot="1" x14ac:dyDescent="0.3">
      <c r="A79" s="44" t="s">
        <v>822</v>
      </c>
    </row>
    <row r="80" spans="1:2" ht="15.75" thickBot="1" x14ac:dyDescent="0.3">
      <c r="A80" s="44" t="s">
        <v>824</v>
      </c>
    </row>
    <row r="81" spans="1:1" ht="15.75" thickBot="1" x14ac:dyDescent="0.3">
      <c r="A81" s="44" t="s">
        <v>829</v>
      </c>
    </row>
    <row r="82" spans="1:1" ht="15.75" thickBot="1" x14ac:dyDescent="0.3">
      <c r="A82" s="44" t="s">
        <v>833</v>
      </c>
    </row>
    <row r="83" spans="1:1" ht="30.75" thickBot="1" x14ac:dyDescent="0.3">
      <c r="A83" s="38" t="s">
        <v>1064</v>
      </c>
    </row>
    <row r="84" spans="1:1" ht="15.75" thickBot="1" x14ac:dyDescent="0.3">
      <c r="A84" s="38" t="s">
        <v>1067</v>
      </c>
    </row>
    <row r="85" spans="1:1" ht="15.75" thickBot="1" x14ac:dyDescent="0.3">
      <c r="A85" s="44" t="s">
        <v>1076</v>
      </c>
    </row>
    <row r="86" spans="1:1" ht="15.75" thickBot="1" x14ac:dyDescent="0.3">
      <c r="A86" s="44" t="s">
        <v>1077</v>
      </c>
    </row>
    <row r="87" spans="1:1" ht="15.75" thickBot="1" x14ac:dyDescent="0.3">
      <c r="A87" s="44" t="s">
        <v>1079</v>
      </c>
    </row>
    <row r="88" spans="1:1" ht="15.75" thickBot="1" x14ac:dyDescent="0.3">
      <c r="A88" s="44" t="s">
        <v>1080</v>
      </c>
    </row>
    <row r="89" spans="1:1" ht="30.75" thickBot="1" x14ac:dyDescent="0.3">
      <c r="A89" s="38" t="s">
        <v>1082</v>
      </c>
    </row>
    <row r="90" spans="1:1" ht="15.75" thickBot="1" x14ac:dyDescent="0.3">
      <c r="A90" s="38" t="s">
        <v>1084</v>
      </c>
    </row>
    <row r="91" spans="1:1" ht="15.75" thickBot="1" x14ac:dyDescent="0.3">
      <c r="A91" s="43" t="s">
        <v>591</v>
      </c>
    </row>
    <row r="92" spans="1:1" ht="15.75" thickBot="1" x14ac:dyDescent="0.3">
      <c r="A92" s="44" t="s">
        <v>595</v>
      </c>
    </row>
    <row r="93" spans="1:1" ht="15.75" thickBot="1" x14ac:dyDescent="0.3">
      <c r="A93" s="44" t="s">
        <v>598</v>
      </c>
    </row>
    <row r="94" spans="1:1" ht="15.75" thickBot="1" x14ac:dyDescent="0.3">
      <c r="A94" s="44" t="s">
        <v>602</v>
      </c>
    </row>
    <row r="95" spans="1:1" ht="15.75" thickBot="1" x14ac:dyDescent="0.3">
      <c r="A95" s="44" t="s">
        <v>605</v>
      </c>
    </row>
    <row r="96" spans="1:1" ht="15.75" thickBot="1" x14ac:dyDescent="0.3">
      <c r="A96" s="44" t="s">
        <v>607</v>
      </c>
    </row>
    <row r="97" spans="1:1" ht="15.75" thickBot="1" x14ac:dyDescent="0.3">
      <c r="A97" s="44" t="s">
        <v>610</v>
      </c>
    </row>
    <row r="98" spans="1:1" ht="15.75" thickBot="1" x14ac:dyDescent="0.3">
      <c r="A98" s="44" t="s">
        <v>615</v>
      </c>
    </row>
    <row r="99" spans="1:1" ht="15.75" thickBot="1" x14ac:dyDescent="0.3">
      <c r="A99" s="44" t="s">
        <v>618</v>
      </c>
    </row>
    <row r="100" spans="1:1" ht="15.75" thickBot="1" x14ac:dyDescent="0.3">
      <c r="A100" s="44" t="s">
        <v>620</v>
      </c>
    </row>
    <row r="101" spans="1:1" ht="15.75" thickBot="1" x14ac:dyDescent="0.3">
      <c r="A101" s="44" t="s">
        <v>622</v>
      </c>
    </row>
    <row r="102" spans="1:1" ht="15.75" thickBot="1" x14ac:dyDescent="0.3">
      <c r="A102" s="44" t="s">
        <v>628</v>
      </c>
    </row>
    <row r="103" spans="1:1" ht="15.75" thickBot="1" x14ac:dyDescent="0.3">
      <c r="A103" s="44" t="s">
        <v>630</v>
      </c>
    </row>
    <row r="104" spans="1:1" ht="15.75" thickBot="1" x14ac:dyDescent="0.3">
      <c r="A104" s="44" t="s">
        <v>633</v>
      </c>
    </row>
    <row r="105" spans="1:1" ht="15.75" thickBot="1" x14ac:dyDescent="0.3">
      <c r="A105" s="44" t="s">
        <v>635</v>
      </c>
    </row>
    <row r="106" spans="1:1" ht="15.75" thickBot="1" x14ac:dyDescent="0.3">
      <c r="A106" s="44" t="s">
        <v>642</v>
      </c>
    </row>
    <row r="107" spans="1:1" ht="15.75" thickBot="1" x14ac:dyDescent="0.3">
      <c r="A107" s="44" t="s">
        <v>644</v>
      </c>
    </row>
    <row r="108" spans="1:1" ht="15.75" thickBot="1" x14ac:dyDescent="0.3">
      <c r="A108" s="44" t="s">
        <v>646</v>
      </c>
    </row>
    <row r="109" spans="1:1" ht="15.75" thickBot="1" x14ac:dyDescent="0.3">
      <c r="A109" s="44" t="s">
        <v>651</v>
      </c>
    </row>
    <row r="110" spans="1:1" ht="15.75" thickBot="1" x14ac:dyDescent="0.3">
      <c r="A110" s="44" t="s">
        <v>653</v>
      </c>
    </row>
    <row r="111" spans="1:1" ht="15.75" thickBot="1" x14ac:dyDescent="0.3">
      <c r="A111" s="44" t="s">
        <v>657</v>
      </c>
    </row>
    <row r="112" spans="1:1" ht="15.75" thickBot="1" x14ac:dyDescent="0.3">
      <c r="A112" s="44" t="s">
        <v>659</v>
      </c>
    </row>
    <row r="113" spans="1:1" ht="15.75" thickBot="1" x14ac:dyDescent="0.3">
      <c r="A113" s="44" t="s">
        <v>674</v>
      </c>
    </row>
    <row r="114" spans="1:1" ht="15.75" thickBot="1" x14ac:dyDescent="0.3">
      <c r="A114" s="44" t="s">
        <v>676</v>
      </c>
    </row>
    <row r="115" spans="1:1" ht="15.75" thickBot="1" x14ac:dyDescent="0.3">
      <c r="A115" s="38" t="s">
        <v>1085</v>
      </c>
    </row>
    <row r="116" spans="1:1" ht="30.75" thickBot="1" x14ac:dyDescent="0.3">
      <c r="A116" s="38" t="s">
        <v>1088</v>
      </c>
    </row>
    <row r="117" spans="1:1" ht="30.75" thickBot="1" x14ac:dyDescent="0.3">
      <c r="A117" s="38" t="s">
        <v>1089</v>
      </c>
    </row>
    <row r="118" spans="1:1" ht="15.75" thickBot="1" x14ac:dyDescent="0.3">
      <c r="A118" s="43" t="s">
        <v>351</v>
      </c>
    </row>
    <row r="119" spans="1:1" ht="15.75" thickBot="1" x14ac:dyDescent="0.3">
      <c r="A119" s="44" t="s">
        <v>356</v>
      </c>
    </row>
    <row r="120" spans="1:1" ht="15.75" thickBot="1" x14ac:dyDescent="0.3">
      <c r="A120" s="44" t="s">
        <v>358</v>
      </c>
    </row>
    <row r="121" spans="1:1" ht="15.75" thickBot="1" x14ac:dyDescent="0.3">
      <c r="A121" s="44" t="s">
        <v>368</v>
      </c>
    </row>
    <row r="122" spans="1:1" ht="15.75" thickBot="1" x14ac:dyDescent="0.3">
      <c r="A122" s="44" t="s">
        <v>372</v>
      </c>
    </row>
    <row r="123" spans="1:1" ht="15.75" thickBot="1" x14ac:dyDescent="0.3">
      <c r="A123" s="44" t="s">
        <v>374</v>
      </c>
    </row>
    <row r="124" spans="1:1" ht="15.75" thickBot="1" x14ac:dyDescent="0.3">
      <c r="A124" s="44" t="s">
        <v>380</v>
      </c>
    </row>
    <row r="125" spans="1:1" ht="15.75" thickBot="1" x14ac:dyDescent="0.3">
      <c r="A125" s="44" t="s">
        <v>384</v>
      </c>
    </row>
    <row r="126" spans="1:1" ht="15.75" thickBot="1" x14ac:dyDescent="0.3">
      <c r="A126" s="44" t="s">
        <v>386</v>
      </c>
    </row>
    <row r="127" spans="1:1" ht="15.75" thickBot="1" x14ac:dyDescent="0.3">
      <c r="A127" s="44" t="s">
        <v>388</v>
      </c>
    </row>
    <row r="128" spans="1:1" ht="15.75" thickBot="1" x14ac:dyDescent="0.3">
      <c r="A128" s="44" t="s">
        <v>395</v>
      </c>
    </row>
    <row r="129" spans="1:1" ht="15.75" thickBot="1" x14ac:dyDescent="0.3">
      <c r="A129" s="44" t="s">
        <v>397</v>
      </c>
    </row>
    <row r="130" spans="1:1" ht="15.75" thickBot="1" x14ac:dyDescent="0.3">
      <c r="A130" s="44" t="s">
        <v>1097</v>
      </c>
    </row>
    <row r="131" spans="1:1" ht="15.75" thickBot="1" x14ac:dyDescent="0.3">
      <c r="A131" s="44" t="s">
        <v>1101</v>
      </c>
    </row>
    <row r="132" spans="1:1" ht="15.75" thickBot="1" x14ac:dyDescent="0.3">
      <c r="A132" s="43" t="s">
        <v>1000</v>
      </c>
    </row>
    <row r="133" spans="1:1" ht="15.75" thickBot="1" x14ac:dyDescent="0.3">
      <c r="A133" s="44" t="s">
        <v>1017</v>
      </c>
    </row>
    <row r="134" spans="1:1" ht="15.75" thickBot="1" x14ac:dyDescent="0.3">
      <c r="A134" s="44" t="s">
        <v>1019</v>
      </c>
    </row>
    <row r="135" spans="1:1" ht="15.75" thickBot="1" x14ac:dyDescent="0.3">
      <c r="A135" s="44" t="s">
        <v>1021</v>
      </c>
    </row>
    <row r="136" spans="1:1" ht="15.75" thickBot="1" x14ac:dyDescent="0.3">
      <c r="A136" s="44" t="s">
        <v>1023</v>
      </c>
    </row>
    <row r="137" spans="1:1" ht="15.75" thickBot="1" x14ac:dyDescent="0.3">
      <c r="A137" s="44" t="s">
        <v>1029</v>
      </c>
    </row>
    <row r="138" spans="1:1" ht="15.75" thickBot="1" x14ac:dyDescent="0.3">
      <c r="A138" s="44" t="s">
        <v>1031</v>
      </c>
    </row>
    <row r="139" spans="1:1" ht="15.75" thickBot="1" x14ac:dyDescent="0.3">
      <c r="A139" s="38" t="s">
        <v>1103</v>
      </c>
    </row>
    <row r="140" spans="1:1" ht="15.75" thickBot="1" x14ac:dyDescent="0.3">
      <c r="A140" s="38" t="s">
        <v>1104</v>
      </c>
    </row>
    <row r="141" spans="1:1" ht="15.75" thickBot="1" x14ac:dyDescent="0.3">
      <c r="A141" s="44" t="s">
        <v>1105</v>
      </c>
    </row>
    <row r="142" spans="1:1" ht="15.75" thickBot="1" x14ac:dyDescent="0.3">
      <c r="A142" s="44" t="s">
        <v>1106</v>
      </c>
    </row>
    <row r="143" spans="1:1" ht="30.75" thickBot="1" x14ac:dyDescent="0.3">
      <c r="A143" s="38" t="s">
        <v>1112</v>
      </c>
    </row>
    <row r="144" spans="1:1" ht="15.75" thickBot="1" x14ac:dyDescent="0.3">
      <c r="A144" s="44" t="s">
        <v>1115</v>
      </c>
    </row>
    <row r="145" spans="1:1" ht="15.75" thickBot="1" x14ac:dyDescent="0.3">
      <c r="A145" s="38" t="s">
        <v>1118</v>
      </c>
    </row>
    <row r="146" spans="1:1" ht="15.75" thickBot="1" x14ac:dyDescent="0.3">
      <c r="A146" s="43" t="s">
        <v>454</v>
      </c>
    </row>
    <row r="147" spans="1:1" ht="15.75" thickBot="1" x14ac:dyDescent="0.3">
      <c r="A147" s="44" t="s">
        <v>486</v>
      </c>
    </row>
    <row r="148" spans="1:1" ht="15.75" thickBot="1" x14ac:dyDescent="0.3">
      <c r="A148" s="44" t="s">
        <v>488</v>
      </c>
    </row>
    <row r="149" spans="1:1" ht="15.75" thickBot="1" x14ac:dyDescent="0.3">
      <c r="A149" s="44" t="s">
        <v>490</v>
      </c>
    </row>
    <row r="150" spans="1:1" ht="15.75" thickBot="1" x14ac:dyDescent="0.3">
      <c r="A150" s="44" t="s">
        <v>492</v>
      </c>
    </row>
    <row r="151" spans="1:1" ht="15.75" thickBot="1" x14ac:dyDescent="0.3">
      <c r="A151" s="44" t="s">
        <v>498</v>
      </c>
    </row>
    <row r="152" spans="1:1" ht="15.75" thickBot="1" x14ac:dyDescent="0.3">
      <c r="A152" s="44" t="s">
        <v>517</v>
      </c>
    </row>
    <row r="153" spans="1:1" ht="15.75" thickBot="1" x14ac:dyDescent="0.3">
      <c r="A153" s="44" t="s">
        <v>529</v>
      </c>
    </row>
    <row r="154" spans="1:1" ht="15.75" thickBot="1" x14ac:dyDescent="0.3">
      <c r="A154" s="44" t="s">
        <v>538</v>
      </c>
    </row>
    <row r="155" spans="1:1" ht="15.75" thickBot="1" x14ac:dyDescent="0.3">
      <c r="A155" s="44" t="s">
        <v>542</v>
      </c>
    </row>
    <row r="156" spans="1:1" ht="15.75" thickBot="1" x14ac:dyDescent="0.3">
      <c r="A156" s="44" t="s">
        <v>546</v>
      </c>
    </row>
    <row r="157" spans="1:1" ht="15.75" thickBot="1" x14ac:dyDescent="0.3">
      <c r="A157" s="44" t="s">
        <v>1119</v>
      </c>
    </row>
    <row r="158" spans="1:1" ht="15.75" thickBot="1" x14ac:dyDescent="0.3">
      <c r="A158" s="44" t="s">
        <v>1124</v>
      </c>
    </row>
    <row r="159" spans="1:1" ht="15.75" thickBot="1" x14ac:dyDescent="0.3">
      <c r="A159" s="38" t="s">
        <v>1125</v>
      </c>
    </row>
    <row r="160" spans="1:1" ht="15.75" thickBot="1" x14ac:dyDescent="0.3">
      <c r="A160" s="38" t="s">
        <v>1126</v>
      </c>
    </row>
    <row r="161" spans="1:1" ht="15.75" thickBot="1" x14ac:dyDescent="0.3">
      <c r="A161" s="38" t="s">
        <v>1134</v>
      </c>
    </row>
    <row r="162" spans="1:1" ht="15.75" thickBot="1" x14ac:dyDescent="0.3">
      <c r="A162" s="44" t="s">
        <v>1140</v>
      </c>
    </row>
    <row r="163" spans="1:1" ht="15.75" thickBot="1" x14ac:dyDescent="0.3">
      <c r="A163" s="44" t="s">
        <v>1141</v>
      </c>
    </row>
    <row r="164" spans="1:1" ht="15.75" thickBot="1" x14ac:dyDescent="0.3">
      <c r="A164" s="44" t="s">
        <v>1144</v>
      </c>
    </row>
    <row r="165" spans="1:1" ht="15.75" thickBot="1" x14ac:dyDescent="0.3">
      <c r="A165" s="38" t="s">
        <v>1149</v>
      </c>
    </row>
    <row r="166" spans="1:1" ht="15.75" thickBot="1" x14ac:dyDescent="0.3">
      <c r="A166" s="38" t="s">
        <v>1150</v>
      </c>
    </row>
    <row r="167" spans="1:1" ht="15.75" thickBot="1" x14ac:dyDescent="0.3">
      <c r="A167" s="44" t="s">
        <v>532</v>
      </c>
    </row>
    <row r="168" spans="1:1" ht="30.75" thickBot="1" x14ac:dyDescent="0.3">
      <c r="A168" s="38" t="s">
        <v>1120</v>
      </c>
    </row>
    <row r="169" spans="1:1" ht="15.75" thickBot="1" x14ac:dyDescent="0.3">
      <c r="A169" s="38" t="s">
        <v>1121</v>
      </c>
    </row>
    <row r="170" spans="1:1" ht="15.75" thickBot="1" x14ac:dyDescent="0.3">
      <c r="A170" s="38" t="s">
        <v>1122</v>
      </c>
    </row>
    <row r="171" spans="1:1" ht="15.75" thickBot="1" x14ac:dyDescent="0.3">
      <c r="A171" s="38" t="s">
        <v>1123</v>
      </c>
    </row>
    <row r="172" spans="1:1" ht="15.75" thickBot="1" x14ac:dyDescent="0.3">
      <c r="A172" s="38" t="s">
        <v>1127</v>
      </c>
    </row>
    <row r="173" spans="1:1" ht="30.75" thickBot="1" x14ac:dyDescent="0.3">
      <c r="A173" s="38" t="s">
        <v>1128</v>
      </c>
    </row>
    <row r="174" spans="1:1" ht="30.75" thickBot="1" x14ac:dyDescent="0.3">
      <c r="A174" s="38" t="s">
        <v>1129</v>
      </c>
    </row>
    <row r="175" spans="1:1" ht="30.75" thickBot="1" x14ac:dyDescent="0.3">
      <c r="A175" s="38" t="s">
        <v>1130</v>
      </c>
    </row>
    <row r="176" spans="1:1" ht="30.75" thickBot="1" x14ac:dyDescent="0.3">
      <c r="A176" s="38" t="s">
        <v>1131</v>
      </c>
    </row>
    <row r="177" spans="1:1" ht="30.75" thickBot="1" x14ac:dyDescent="0.3">
      <c r="A177" s="38" t="s">
        <v>1132</v>
      </c>
    </row>
    <row r="178" spans="1:1" ht="15.75" thickBot="1" x14ac:dyDescent="0.3">
      <c r="A178" s="38" t="s">
        <v>1133</v>
      </c>
    </row>
    <row r="179" spans="1:1" ht="15.75" thickBot="1" x14ac:dyDescent="0.3">
      <c r="A179" s="38" t="s">
        <v>1135</v>
      </c>
    </row>
    <row r="180" spans="1:1" ht="15.75" thickBot="1" x14ac:dyDescent="0.3">
      <c r="A180" s="38" t="s">
        <v>1136</v>
      </c>
    </row>
    <row r="181" spans="1:1" ht="30.75" thickBot="1" x14ac:dyDescent="0.3">
      <c r="A181" s="38" t="s">
        <v>1137</v>
      </c>
    </row>
    <row r="182" spans="1:1" ht="15.75" thickBot="1" x14ac:dyDescent="0.3">
      <c r="A182" s="38" t="s">
        <v>1138</v>
      </c>
    </row>
    <row r="183" spans="1:1" ht="15.75" thickBot="1" x14ac:dyDescent="0.3">
      <c r="A183" s="38" t="s">
        <v>1139</v>
      </c>
    </row>
    <row r="184" spans="1:1" ht="15.75" thickBot="1" x14ac:dyDescent="0.3">
      <c r="A184" s="44" t="s">
        <v>1142</v>
      </c>
    </row>
    <row r="185" spans="1:1" ht="15.75" thickBot="1" x14ac:dyDescent="0.3">
      <c r="A185" s="44" t="s">
        <v>1143</v>
      </c>
    </row>
    <row r="186" spans="1:1" ht="15.75" thickBot="1" x14ac:dyDescent="0.3">
      <c r="A186" s="44" t="s">
        <v>470</v>
      </c>
    </row>
    <row r="187" spans="1:1" ht="15.75" thickBot="1" x14ac:dyDescent="0.3">
      <c r="A187" s="44" t="s">
        <v>1145</v>
      </c>
    </row>
    <row r="188" spans="1:1" ht="15.75" thickBot="1" x14ac:dyDescent="0.3">
      <c r="A188" s="44" t="s">
        <v>476</v>
      </c>
    </row>
    <row r="189" spans="1:1" ht="15.75" thickBot="1" x14ac:dyDescent="0.3">
      <c r="A189" s="44" t="s">
        <v>479</v>
      </c>
    </row>
    <row r="190" spans="1:1" ht="15.75" thickBot="1" x14ac:dyDescent="0.3">
      <c r="A190" s="44" t="s">
        <v>481</v>
      </c>
    </row>
    <row r="191" spans="1:1" ht="15.75" thickBot="1" x14ac:dyDescent="0.3">
      <c r="A191" s="44" t="s">
        <v>483</v>
      </c>
    </row>
    <row r="192" spans="1:1" ht="30.75" thickBot="1" x14ac:dyDescent="0.3">
      <c r="A192" s="38" t="s">
        <v>1146</v>
      </c>
    </row>
    <row r="193" spans="1:1" ht="15.75" thickBot="1" x14ac:dyDescent="0.3">
      <c r="A193" s="38" t="s">
        <v>1147</v>
      </c>
    </row>
    <row r="194" spans="1:1" ht="15.75" thickBot="1" x14ac:dyDescent="0.3">
      <c r="A194" s="38" t="s">
        <v>1148</v>
      </c>
    </row>
    <row r="195" spans="1:1" ht="15.75" thickBot="1" x14ac:dyDescent="0.3">
      <c r="A195" s="38" t="s">
        <v>1151</v>
      </c>
    </row>
    <row r="196" spans="1:1" x14ac:dyDescent="0.25">
      <c r="A196" s="28"/>
    </row>
    <row r="197" spans="1:1" x14ac:dyDescent="0.25">
      <c r="A197" s="28"/>
    </row>
    <row r="198" spans="1:1" x14ac:dyDescent="0.25">
      <c r="A198" s="28"/>
    </row>
    <row r="199" spans="1:1" x14ac:dyDescent="0.25">
      <c r="A199" s="25"/>
    </row>
    <row r="200" spans="1:1" x14ac:dyDescent="0.25">
      <c r="A200" s="25"/>
    </row>
    <row r="201" spans="1:1" x14ac:dyDescent="0.25">
      <c r="A201" s="25"/>
    </row>
    <row r="202" spans="1:1" x14ac:dyDescent="0.25">
      <c r="A202" s="28"/>
    </row>
    <row r="203" spans="1:1" x14ac:dyDescent="0.25">
      <c r="A203" s="28"/>
    </row>
    <row r="204" spans="1:1" x14ac:dyDescent="0.25">
      <c r="A204" s="25"/>
    </row>
    <row r="205" spans="1:1" x14ac:dyDescent="0.25">
      <c r="A205" s="25"/>
    </row>
    <row r="206" spans="1:1" x14ac:dyDescent="0.25">
      <c r="A206" s="25"/>
    </row>
    <row r="207" spans="1:1" x14ac:dyDescent="0.25">
      <c r="A207" s="25"/>
    </row>
    <row r="208" spans="1:1" x14ac:dyDescent="0.25">
      <c r="A208" s="25"/>
    </row>
    <row r="209" spans="1:1" x14ac:dyDescent="0.25">
      <c r="A209" s="21"/>
    </row>
    <row r="210" spans="1:1" x14ac:dyDescent="0.25">
      <c r="A210" s="21"/>
    </row>
    <row r="211" spans="1:1" x14ac:dyDescent="0.25">
      <c r="A211" s="18"/>
    </row>
    <row r="212" spans="1:1" x14ac:dyDescent="0.25">
      <c r="A212" s="21"/>
    </row>
    <row r="213" spans="1:1" x14ac:dyDescent="0.25">
      <c r="A213" s="21"/>
    </row>
    <row r="214" spans="1:1" x14ac:dyDescent="0.25">
      <c r="A214" s="21"/>
    </row>
    <row r="215" spans="1:1" x14ac:dyDescent="0.25">
      <c r="A215" s="21"/>
    </row>
    <row r="216" spans="1:1" x14ac:dyDescent="0.25">
      <c r="A216" s="21"/>
    </row>
    <row r="217" spans="1:1" x14ac:dyDescent="0.25">
      <c r="A217" s="21"/>
    </row>
    <row r="218" spans="1:1" x14ac:dyDescent="0.25">
      <c r="A218" s="21"/>
    </row>
    <row r="219" spans="1:1" x14ac:dyDescent="0.25">
      <c r="A219" s="21"/>
    </row>
    <row r="220" spans="1:1" x14ac:dyDescent="0.25">
      <c r="A220" s="21"/>
    </row>
    <row r="221" spans="1:1" x14ac:dyDescent="0.25">
      <c r="A221" s="25"/>
    </row>
    <row r="222" spans="1:1" x14ac:dyDescent="0.25">
      <c r="A222" s="23"/>
    </row>
    <row r="223" spans="1:1" x14ac:dyDescent="0.25">
      <c r="A223" s="23"/>
    </row>
    <row r="224" spans="1:1" x14ac:dyDescent="0.25">
      <c r="A224" s="28"/>
    </row>
    <row r="225" spans="1:1" x14ac:dyDescent="0.25">
      <c r="A225" s="28"/>
    </row>
    <row r="226" spans="1:1" x14ac:dyDescent="0.25">
      <c r="A226" s="25"/>
    </row>
    <row r="227" spans="1:1" x14ac:dyDescent="0.25">
      <c r="A227" s="30"/>
    </row>
    <row r="228" spans="1:1" x14ac:dyDescent="0.25">
      <c r="A228" s="28"/>
    </row>
    <row r="229" spans="1:1" x14ac:dyDescent="0.25">
      <c r="A229" s="27"/>
    </row>
    <row r="230" spans="1:1" x14ac:dyDescent="0.25">
      <c r="A230" s="30"/>
    </row>
    <row r="231" spans="1:1" x14ac:dyDescent="0.25">
      <c r="A231" s="28"/>
    </row>
    <row r="232" spans="1:1" x14ac:dyDescent="0.25">
      <c r="A232" s="28"/>
    </row>
    <row r="233" spans="1:1" x14ac:dyDescent="0.25">
      <c r="A233" s="28"/>
    </row>
    <row r="234" spans="1:1" x14ac:dyDescent="0.25">
      <c r="A234" s="28"/>
    </row>
    <row r="235" spans="1:1" x14ac:dyDescent="0.25">
      <c r="A235" s="28"/>
    </row>
    <row r="236" spans="1:1" x14ac:dyDescent="0.25">
      <c r="A236" s="23"/>
    </row>
    <row r="237" spans="1:1" x14ac:dyDescent="0.25">
      <c r="A237" s="23"/>
    </row>
    <row r="238" spans="1:1" x14ac:dyDescent="0.25">
      <c r="A238" s="28"/>
    </row>
    <row r="239" spans="1:1" x14ac:dyDescent="0.25">
      <c r="A239" s="28"/>
    </row>
    <row r="240" spans="1:1" x14ac:dyDescent="0.25">
      <c r="A240" s="28"/>
    </row>
    <row r="241" spans="1:1" x14ac:dyDescent="0.25">
      <c r="A241" s="28"/>
    </row>
    <row r="242" spans="1:1" x14ac:dyDescent="0.25">
      <c r="A242" s="25"/>
    </row>
    <row r="243" spans="1:1" x14ac:dyDescent="0.25">
      <c r="A243" s="22"/>
    </row>
    <row r="244" spans="1:1" x14ac:dyDescent="0.25">
      <c r="A244" s="25"/>
    </row>
    <row r="245" spans="1:1" x14ac:dyDescent="0.25">
      <c r="A245" s="22"/>
    </row>
    <row r="246" spans="1:1" x14ac:dyDescent="0.25">
      <c r="A246" s="25"/>
    </row>
    <row r="247" spans="1:1" x14ac:dyDescent="0.25">
      <c r="A247" s="22"/>
    </row>
    <row r="248" spans="1:1" x14ac:dyDescent="0.25">
      <c r="A248" s="25"/>
    </row>
    <row r="249" spans="1:1" x14ac:dyDescent="0.25">
      <c r="A249" s="25"/>
    </row>
    <row r="250" spans="1:1" x14ac:dyDescent="0.25">
      <c r="A250" s="25"/>
    </row>
    <row r="251" spans="1:1" x14ac:dyDescent="0.25">
      <c r="A251" s="22"/>
    </row>
    <row r="252" spans="1:1" x14ac:dyDescent="0.25">
      <c r="A252" s="22"/>
    </row>
    <row r="253" spans="1:1" x14ac:dyDescent="0.25">
      <c r="A253" s="25"/>
    </row>
    <row r="254" spans="1:1" x14ac:dyDescent="0.25">
      <c r="A254" s="25"/>
    </row>
    <row r="255" spans="1:1" x14ac:dyDescent="0.25">
      <c r="A255" s="25"/>
    </row>
    <row r="256" spans="1:1" x14ac:dyDescent="0.25">
      <c r="A256" s="25"/>
    </row>
    <row r="257" spans="1:1" x14ac:dyDescent="0.25">
      <c r="A257" s="25"/>
    </row>
    <row r="258" spans="1:1" x14ac:dyDescent="0.25">
      <c r="A258" s="25"/>
    </row>
    <row r="259" spans="1:1" x14ac:dyDescent="0.25">
      <c r="A259" s="25"/>
    </row>
    <row r="260" spans="1:1" x14ac:dyDescent="0.25">
      <c r="A260" s="22"/>
    </row>
    <row r="261" spans="1:1" x14ac:dyDescent="0.25">
      <c r="A261" s="25"/>
    </row>
    <row r="262" spans="1:1" x14ac:dyDescent="0.25">
      <c r="A262" s="25"/>
    </row>
    <row r="263" spans="1:1" x14ac:dyDescent="0.25">
      <c r="A263" s="22"/>
    </row>
    <row r="264" spans="1:1" x14ac:dyDescent="0.25">
      <c r="A264" s="25"/>
    </row>
    <row r="265" spans="1:1" x14ac:dyDescent="0.25">
      <c r="A265" s="25"/>
    </row>
    <row r="266" spans="1:1" x14ac:dyDescent="0.25">
      <c r="A266" s="25"/>
    </row>
    <row r="267" spans="1:1" x14ac:dyDescent="0.25">
      <c r="A267" s="25"/>
    </row>
    <row r="268" spans="1:1" x14ac:dyDescent="0.25">
      <c r="A268" s="25"/>
    </row>
    <row r="269" spans="1:1" x14ac:dyDescent="0.25">
      <c r="A269" s="25"/>
    </row>
    <row r="270" spans="1:1" x14ac:dyDescent="0.25">
      <c r="A270" s="22"/>
    </row>
    <row r="271" spans="1:1" x14ac:dyDescent="0.25">
      <c r="A271" s="28"/>
    </row>
    <row r="272" spans="1:1" x14ac:dyDescent="0.25">
      <c r="A272" s="28"/>
    </row>
    <row r="273" spans="1:1" x14ac:dyDescent="0.25">
      <c r="A273" s="28"/>
    </row>
    <row r="274" spans="1:1" x14ac:dyDescent="0.25">
      <c r="A274" s="28"/>
    </row>
    <row r="275" spans="1:1" x14ac:dyDescent="0.25">
      <c r="A275" s="28"/>
    </row>
    <row r="276" spans="1:1" x14ac:dyDescent="0.25">
      <c r="A276" s="23"/>
    </row>
  </sheetData>
  <phoneticPr fontId="17" type="noConversion"/>
  <hyperlinks>
    <hyperlink ref="A43" r:id="rId1" display="http://qsr.to/" xr:uid="{515F2238-3899-4F1B-B86C-C4E51A3DDCC5}"/>
    <hyperlink ref="A44" r:id="rId2" display="http://lren3.sa/" xr:uid="{42D5F0E9-3945-4F41-A014-E8CFFB13B6B5}"/>
    <hyperlink ref="A45" r:id="rId3" display="http://mglu3.sa/" xr:uid="{973D85B1-5811-4F95-94C0-E137D1319CEE}"/>
    <hyperlink ref="A46" r:id="rId4" display="http://heromotoco.bo/" xr:uid="{BE65BED2-8BDB-4EE8-A99E-304576DA1677}"/>
    <hyperlink ref="A47" r:id="rId5" display="http://vow3.de/" xr:uid="{A964C9F1-42B3-4517-B4EC-E89C9632BE68}"/>
    <hyperlink ref="A52" r:id="rId6" display="http://000333.sz/" xr:uid="{99C65042-F2CC-4EBD-BE80-9B1B82A62733}"/>
    <hyperlink ref="A83" r:id="rId7" display="http://ccro3.sa/" xr:uid="{8DD70478-1265-4E28-A05A-32C31B14159A}"/>
    <hyperlink ref="A84" r:id="rId8" display="http://rail3.sa/" xr:uid="{1CE7F3E4-9999-4125-9A49-F19865C94B85}"/>
    <hyperlink ref="A89" r:id="rId9" display="http://600009.ss/" xr:uid="{5E9AB96C-19DE-4F17-9827-0341C98BF3DD}"/>
    <hyperlink ref="A90" r:id="rId10" display="http://cjt.to/" xr:uid="{F1C131C7-26E1-4470-A644-6A96C09814C2}"/>
    <hyperlink ref="A115" r:id="rId11" display="http://hype3.sa/" xr:uid="{5C57194B-1086-4670-B768-1DAE65A7B3F3}"/>
    <hyperlink ref="A116" r:id="rId12" display="http://drreddy.bo/" xr:uid="{7793374D-56F8-415D-AC5C-695F45B581F1}"/>
    <hyperlink ref="A117" r:id="rId13" display="http://granules.bo/" xr:uid="{0FEDD6AD-41AC-4035-8E7B-06AAFD2B4FAB}"/>
    <hyperlink ref="A139" r:id="rId14" display="http://sbsp3.sa/" xr:uid="{914228D0-22F8-4A37-860A-91B998AA8276}"/>
    <hyperlink ref="A140" r:id="rId15" display="http://cpfe3.sa/" xr:uid="{AEBE3D0C-BE23-4767-942E-7FEC628EA433}"/>
    <hyperlink ref="A143" r:id="rId16" display="http://tatapower.bo/" xr:uid="{96E4E1F1-9226-4283-B088-891599FC386C}"/>
    <hyperlink ref="A145" r:id="rId17" display="http://cu.to/" xr:uid="{D707CDB8-59BC-4071-A960-5A29091BF270}"/>
    <hyperlink ref="A159" r:id="rId18" display="http://irbr3.sa/" xr:uid="{0BCE294C-FE0E-47E5-823D-7FA633A508D1}"/>
    <hyperlink ref="A160" r:id="rId19" display="http://pssa3.sa/" xr:uid="{C67F32CD-7AFD-44EC-8186-903EDD9A2F23}"/>
    <hyperlink ref="A161" r:id="rId20" display="http://pel.bo/" xr:uid="{EA6845F2-17A3-4BC5-9B93-5AF86CA8F4F0}"/>
    <hyperlink ref="A165" r:id="rId21" display="http://ffh.to/" xr:uid="{E7C78B01-5464-44AC-A0BA-AC755A6E5CCD}"/>
    <hyperlink ref="A166" r:id="rId22" display="http://gwo.to/" xr:uid="{896455ED-25C1-490E-8682-5D87D6D65E6C}"/>
    <hyperlink ref="A168" r:id="rId23" display="http://bpac11.sa/" xr:uid="{E282B97D-9008-4751-B56F-6C1EB7F4A898}"/>
    <hyperlink ref="A169" r:id="rId24" display="http://bzla.be/" xr:uid="{88C3141D-BF83-45F9-A621-86AC0346A36B}"/>
    <hyperlink ref="A170" r:id="rId25" display="http://dbsa.be/" xr:uid="{68D22390-EB93-4F12-BBB3-BCFA90B0EF0E}"/>
    <hyperlink ref="A171" r:id="rId26" display="http://brea.be/" xr:uid="{5D897CF4-08B2-49C0-ADC5-0A5C09A5DEA1}"/>
    <hyperlink ref="A172" r:id="rId27" display="http://pfc.bo/" xr:uid="{4997FC5C-5D0A-4B47-A17A-8C89A12C01A2}"/>
    <hyperlink ref="A173" r:id="rId28" display="http://axisbank.bo/" xr:uid="{3C9869F2-A1D1-4A67-97CE-B9A26CF5A3DC}"/>
    <hyperlink ref="A174" r:id="rId29" display="http://bajajfinsv.bo/" xr:uid="{B93ED563-C028-4F45-AF31-1B9FB3B385C1}"/>
    <hyperlink ref="A175" r:id="rId30" display="http://hdfcbank.bo/" xr:uid="{9E921575-91F2-488C-AF3F-EC9CCE310A69}"/>
    <hyperlink ref="A176" r:id="rId31" display="http://icicibank.bo/" xr:uid="{5E21F30A-A63C-48A9-BFE5-A109BBA381C6}"/>
    <hyperlink ref="A177" r:id="rId32" display="http://kotakbank.bo/" xr:uid="{9C808B19-AA9F-483D-80FF-FD583ED3C7D9}"/>
    <hyperlink ref="A178" r:id="rId33" display="http://mfsl.bo/" xr:uid="{E2CF1729-0897-423E-8765-573D5689D5C7}"/>
    <hyperlink ref="A179" r:id="rId34" display="http://rir.bo/" xr:uid="{08CBBA02-CB3A-4452-857A-A30B082F9A9A}"/>
    <hyperlink ref="A180" r:id="rId35" display="http://sbin.bo/" xr:uid="{E91ED827-CE70-435D-92A8-A5657EA4D50B}"/>
    <hyperlink ref="A181" r:id="rId36" display="http://yesbank.bo/" xr:uid="{A3AD7857-17A1-473F-B719-CF0023F5FF2A}"/>
    <hyperlink ref="A182" r:id="rId37" display="http://0939.hk/" xr:uid="{77564D70-5BE7-420F-A831-4C5179470E34}"/>
    <hyperlink ref="A183" r:id="rId38" display="http://2318.hk/" xr:uid="{891558A8-11D5-45FC-8C38-93DF544257C5}"/>
    <hyperlink ref="A192" r:id="rId39" display="http://002142.sz/" xr:uid="{31ED2F47-4F3A-4ADD-A794-B6ACEE801491}"/>
    <hyperlink ref="A193" r:id="rId40" display="http://bns.to/" xr:uid="{ECABE740-21A2-4D3A-A037-A6CA18DB8F16}"/>
    <hyperlink ref="A194" r:id="rId41" display="http://cwb.to/" xr:uid="{B303EDB7-5EDB-405C-ACB9-9214FEF6C7ED}"/>
    <hyperlink ref="A195" r:id="rId42" display="http://ry.to/" xr:uid="{FCB9F419-7604-4D02-81B4-245326E2965C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54"/>
  <sheetViews>
    <sheetView workbookViewId="0"/>
  </sheetViews>
  <sheetFormatPr defaultColWidth="14.42578125" defaultRowHeight="15" customHeight="1" x14ac:dyDescent="0.25"/>
  <cols>
    <col min="1" max="1" width="43.85546875" customWidth="1"/>
    <col min="2" max="2" width="8.140625" customWidth="1"/>
    <col min="3" max="3" width="29" customWidth="1"/>
    <col min="4" max="4" width="23.140625" customWidth="1"/>
    <col min="5" max="5" width="45.140625" customWidth="1"/>
    <col min="6" max="6" width="49.5703125" customWidth="1"/>
    <col min="7" max="7" width="44.28515625" customWidth="1"/>
  </cols>
  <sheetData>
    <row r="1" spans="1:7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</row>
    <row r="2" spans="1:7" x14ac:dyDescent="0.25">
      <c r="A2" s="3" t="s">
        <v>836</v>
      </c>
      <c r="B2" s="3" t="s">
        <v>837</v>
      </c>
      <c r="C2" s="3" t="s">
        <v>92</v>
      </c>
      <c r="D2" s="3" t="s">
        <v>838</v>
      </c>
      <c r="E2" s="2" t="s">
        <v>839</v>
      </c>
      <c r="F2" s="2" t="s">
        <v>840</v>
      </c>
      <c r="G2" s="2" t="s">
        <v>841</v>
      </c>
    </row>
    <row r="3" spans="1:7" x14ac:dyDescent="0.25">
      <c r="A3" s="3" t="s">
        <v>842</v>
      </c>
      <c r="B3" s="3" t="s">
        <v>843</v>
      </c>
      <c r="C3" s="3" t="s">
        <v>9</v>
      </c>
      <c r="D3" s="3" t="s">
        <v>838</v>
      </c>
      <c r="E3" s="2" t="s">
        <v>844</v>
      </c>
      <c r="F3" s="2" t="s">
        <v>845</v>
      </c>
      <c r="G3" s="2" t="s">
        <v>845</v>
      </c>
    </row>
    <row r="4" spans="1:7" x14ac:dyDescent="0.25">
      <c r="A4" s="3" t="s">
        <v>846</v>
      </c>
      <c r="B4" s="3" t="s">
        <v>847</v>
      </c>
      <c r="C4" s="3" t="s">
        <v>9</v>
      </c>
      <c r="D4" s="3" t="s">
        <v>838</v>
      </c>
      <c r="E4" s="2" t="s">
        <v>839</v>
      </c>
      <c r="F4" s="2" t="s">
        <v>840</v>
      </c>
      <c r="G4" s="2" t="s">
        <v>841</v>
      </c>
    </row>
    <row r="5" spans="1:7" x14ac:dyDescent="0.25">
      <c r="A5" s="3" t="s">
        <v>848</v>
      </c>
      <c r="B5" s="3" t="s">
        <v>849</v>
      </c>
      <c r="C5" s="3" t="s">
        <v>9</v>
      </c>
      <c r="D5" s="3" t="s">
        <v>838</v>
      </c>
      <c r="E5" s="2" t="s">
        <v>839</v>
      </c>
      <c r="F5" s="2" t="s">
        <v>840</v>
      </c>
      <c r="G5" s="2" t="s">
        <v>850</v>
      </c>
    </row>
    <row r="6" spans="1:7" x14ac:dyDescent="0.25">
      <c r="A6" s="3" t="s">
        <v>851</v>
      </c>
      <c r="B6" s="3" t="s">
        <v>852</v>
      </c>
      <c r="C6" s="3" t="s">
        <v>9</v>
      </c>
      <c r="D6" s="3" t="s">
        <v>838</v>
      </c>
      <c r="E6" s="2" t="s">
        <v>839</v>
      </c>
      <c r="F6" s="2" t="s">
        <v>840</v>
      </c>
      <c r="G6" s="2" t="s">
        <v>850</v>
      </c>
    </row>
    <row r="7" spans="1:7" x14ac:dyDescent="0.25">
      <c r="A7" s="3" t="s">
        <v>853</v>
      </c>
      <c r="B7" s="3" t="s">
        <v>854</v>
      </c>
      <c r="C7" s="3" t="s">
        <v>9</v>
      </c>
      <c r="D7" s="3" t="s">
        <v>838</v>
      </c>
      <c r="E7" s="2" t="s">
        <v>839</v>
      </c>
      <c r="F7" s="2" t="s">
        <v>840</v>
      </c>
      <c r="G7" s="2" t="s">
        <v>850</v>
      </c>
    </row>
    <row r="8" spans="1:7" x14ac:dyDescent="0.25">
      <c r="A8" s="3" t="s">
        <v>855</v>
      </c>
      <c r="B8" s="3" t="s">
        <v>856</v>
      </c>
      <c r="C8" s="3" t="s">
        <v>9</v>
      </c>
      <c r="D8" s="3" t="s">
        <v>838</v>
      </c>
      <c r="E8" s="2" t="s">
        <v>839</v>
      </c>
      <c r="F8" s="2" t="s">
        <v>840</v>
      </c>
      <c r="G8" s="2" t="s">
        <v>850</v>
      </c>
    </row>
    <row r="9" spans="1:7" x14ac:dyDescent="0.25">
      <c r="A9" s="3" t="s">
        <v>857</v>
      </c>
      <c r="B9" s="3" t="s">
        <v>858</v>
      </c>
      <c r="C9" s="3" t="s">
        <v>9</v>
      </c>
      <c r="D9" s="3" t="s">
        <v>838</v>
      </c>
      <c r="E9" s="2" t="s">
        <v>839</v>
      </c>
      <c r="F9" s="2" t="s">
        <v>840</v>
      </c>
      <c r="G9" s="2" t="s">
        <v>850</v>
      </c>
    </row>
    <row r="10" spans="1:7" x14ac:dyDescent="0.25">
      <c r="A10" s="3" t="s">
        <v>859</v>
      </c>
      <c r="B10" s="3" t="s">
        <v>860</v>
      </c>
      <c r="C10" s="3" t="s">
        <v>9</v>
      </c>
      <c r="D10" s="3" t="s">
        <v>838</v>
      </c>
      <c r="E10" s="2" t="s">
        <v>839</v>
      </c>
      <c r="F10" s="2" t="s">
        <v>840</v>
      </c>
      <c r="G10" s="2" t="s">
        <v>850</v>
      </c>
    </row>
    <row r="11" spans="1:7" x14ac:dyDescent="0.25">
      <c r="A11" s="3" t="s">
        <v>861</v>
      </c>
      <c r="B11" s="3" t="s">
        <v>862</v>
      </c>
      <c r="C11" s="3" t="s">
        <v>9</v>
      </c>
      <c r="D11" s="3" t="s">
        <v>838</v>
      </c>
      <c r="E11" s="2" t="s">
        <v>839</v>
      </c>
      <c r="F11" s="2" t="s">
        <v>840</v>
      </c>
      <c r="G11" s="2" t="s">
        <v>850</v>
      </c>
    </row>
    <row r="12" spans="1:7" x14ac:dyDescent="0.25">
      <c r="A12" s="2" t="s">
        <v>863</v>
      </c>
      <c r="B12" s="4" t="s">
        <v>864</v>
      </c>
      <c r="C12" s="2" t="s">
        <v>451</v>
      </c>
      <c r="D12" s="8" t="s">
        <v>838</v>
      </c>
      <c r="E12" s="8" t="s">
        <v>865</v>
      </c>
      <c r="F12" s="8" t="s">
        <v>865</v>
      </c>
      <c r="G12" s="8" t="s">
        <v>866</v>
      </c>
    </row>
    <row r="13" spans="1:7" x14ac:dyDescent="0.25">
      <c r="A13" s="10" t="s">
        <v>867</v>
      </c>
      <c r="B13" s="11" t="s">
        <v>868</v>
      </c>
      <c r="C13" s="10" t="s">
        <v>714</v>
      </c>
      <c r="D13" s="12" t="s">
        <v>838</v>
      </c>
      <c r="E13" s="13" t="s">
        <v>869</v>
      </c>
      <c r="F13" s="13" t="s">
        <v>870</v>
      </c>
      <c r="G13" s="13" t="s">
        <v>870</v>
      </c>
    </row>
    <row r="14" spans="1:7" x14ac:dyDescent="0.25">
      <c r="A14" s="3" t="s">
        <v>871</v>
      </c>
      <c r="B14" s="3" t="s">
        <v>872</v>
      </c>
      <c r="C14" s="3" t="s">
        <v>24</v>
      </c>
      <c r="D14" s="3" t="s">
        <v>838</v>
      </c>
      <c r="E14" s="2" t="s">
        <v>839</v>
      </c>
      <c r="F14" s="2" t="s">
        <v>873</v>
      </c>
      <c r="G14" s="2" t="s">
        <v>874</v>
      </c>
    </row>
    <row r="15" spans="1:7" x14ac:dyDescent="0.25">
      <c r="A15" s="2" t="s">
        <v>875</v>
      </c>
      <c r="B15" s="4" t="s">
        <v>876</v>
      </c>
      <c r="C15" s="3" t="s">
        <v>24</v>
      </c>
      <c r="D15" s="8" t="s">
        <v>838</v>
      </c>
      <c r="E15" s="6" t="s">
        <v>865</v>
      </c>
      <c r="F15" s="6" t="s">
        <v>865</v>
      </c>
      <c r="G15" s="6" t="s">
        <v>877</v>
      </c>
    </row>
    <row r="16" spans="1:7" x14ac:dyDescent="0.25">
      <c r="A16" s="3" t="s">
        <v>878</v>
      </c>
      <c r="B16" s="3" t="s">
        <v>879</v>
      </c>
      <c r="C16" s="3" t="s">
        <v>37</v>
      </c>
      <c r="D16" s="3" t="s">
        <v>838</v>
      </c>
      <c r="E16" s="2" t="s">
        <v>839</v>
      </c>
      <c r="F16" s="2" t="s">
        <v>873</v>
      </c>
      <c r="G16" s="2" t="s">
        <v>874</v>
      </c>
    </row>
    <row r="17" spans="1:7" x14ac:dyDescent="0.25">
      <c r="A17" s="2" t="s">
        <v>880</v>
      </c>
      <c r="B17" s="2" t="s">
        <v>881</v>
      </c>
      <c r="C17" s="2" t="s">
        <v>37</v>
      </c>
      <c r="D17" s="4" t="s">
        <v>838</v>
      </c>
      <c r="E17" s="2" t="s">
        <v>865</v>
      </c>
      <c r="F17" s="2" t="s">
        <v>865</v>
      </c>
      <c r="G17" s="4" t="s">
        <v>877</v>
      </c>
    </row>
    <row r="18" spans="1:7" x14ac:dyDescent="0.25">
      <c r="A18" s="2" t="s">
        <v>882</v>
      </c>
      <c r="B18" s="4" t="s">
        <v>883</v>
      </c>
      <c r="C18" s="2" t="s">
        <v>37</v>
      </c>
      <c r="D18" s="8" t="s">
        <v>838</v>
      </c>
      <c r="E18" s="8" t="s">
        <v>865</v>
      </c>
      <c r="F18" s="8" t="s">
        <v>865</v>
      </c>
      <c r="G18" s="8" t="s">
        <v>884</v>
      </c>
    </row>
    <row r="19" spans="1:7" x14ac:dyDescent="0.25">
      <c r="A19" s="3" t="s">
        <v>885</v>
      </c>
      <c r="B19" s="3" t="s">
        <v>886</v>
      </c>
      <c r="C19" s="3" t="s">
        <v>37</v>
      </c>
      <c r="D19" s="3" t="s">
        <v>838</v>
      </c>
      <c r="E19" s="2" t="s">
        <v>844</v>
      </c>
      <c r="F19" s="2" t="s">
        <v>887</v>
      </c>
      <c r="G19" s="2" t="s">
        <v>887</v>
      </c>
    </row>
    <row r="20" spans="1:7" x14ac:dyDescent="0.25">
      <c r="A20" s="3" t="s">
        <v>888</v>
      </c>
      <c r="B20" s="3" t="s">
        <v>889</v>
      </c>
      <c r="C20" s="3" t="s">
        <v>37</v>
      </c>
      <c r="D20" s="3" t="s">
        <v>838</v>
      </c>
      <c r="E20" s="2" t="s">
        <v>890</v>
      </c>
      <c r="F20" s="2" t="s">
        <v>873</v>
      </c>
      <c r="G20" s="2" t="s">
        <v>874</v>
      </c>
    </row>
    <row r="21" spans="1:7" x14ac:dyDescent="0.25">
      <c r="A21" s="2" t="s">
        <v>891</v>
      </c>
      <c r="B21" s="2" t="s">
        <v>892</v>
      </c>
      <c r="C21" s="2" t="s">
        <v>37</v>
      </c>
      <c r="D21" s="4" t="s">
        <v>838</v>
      </c>
      <c r="E21" s="2" t="s">
        <v>865</v>
      </c>
      <c r="F21" s="2" t="s">
        <v>865</v>
      </c>
      <c r="G21" s="4" t="s">
        <v>877</v>
      </c>
    </row>
    <row r="22" spans="1:7" x14ac:dyDescent="0.25">
      <c r="A22" s="2" t="s">
        <v>893</v>
      </c>
      <c r="B22" s="2" t="s">
        <v>894</v>
      </c>
      <c r="C22" s="2" t="s">
        <v>37</v>
      </c>
      <c r="D22" s="4" t="s">
        <v>838</v>
      </c>
      <c r="E22" s="2" t="s">
        <v>869</v>
      </c>
      <c r="F22" s="2" t="s">
        <v>845</v>
      </c>
      <c r="G22" s="4" t="s">
        <v>845</v>
      </c>
    </row>
    <row r="23" spans="1:7" x14ac:dyDescent="0.25">
      <c r="A23" s="3" t="s">
        <v>895</v>
      </c>
      <c r="B23" s="3" t="s">
        <v>896</v>
      </c>
      <c r="C23" s="3" t="s">
        <v>37</v>
      </c>
      <c r="D23" s="3" t="s">
        <v>838</v>
      </c>
      <c r="E23" s="2" t="s">
        <v>839</v>
      </c>
      <c r="F23" s="2" t="s">
        <v>840</v>
      </c>
      <c r="G23" s="2" t="s">
        <v>850</v>
      </c>
    </row>
    <row r="24" spans="1:7" x14ac:dyDescent="0.25">
      <c r="A24" s="2" t="s">
        <v>897</v>
      </c>
      <c r="B24" s="2" t="s">
        <v>898</v>
      </c>
      <c r="C24" s="2" t="s">
        <v>37</v>
      </c>
      <c r="D24" s="4" t="s">
        <v>838</v>
      </c>
      <c r="E24" s="2" t="s">
        <v>890</v>
      </c>
      <c r="F24" s="2" t="s">
        <v>873</v>
      </c>
      <c r="G24" s="4" t="s">
        <v>874</v>
      </c>
    </row>
    <row r="25" spans="1:7" x14ac:dyDescent="0.25">
      <c r="A25" s="2" t="s">
        <v>899</v>
      </c>
      <c r="B25" s="2" t="s">
        <v>900</v>
      </c>
      <c r="C25" s="2" t="s">
        <v>37</v>
      </c>
      <c r="D25" s="4" t="s">
        <v>838</v>
      </c>
      <c r="E25" s="2" t="s">
        <v>890</v>
      </c>
      <c r="F25" s="2" t="s">
        <v>873</v>
      </c>
      <c r="G25" s="4" t="s">
        <v>901</v>
      </c>
    </row>
    <row r="26" spans="1:7" x14ac:dyDescent="0.25">
      <c r="A26" s="2" t="s">
        <v>902</v>
      </c>
      <c r="B26" s="2" t="s">
        <v>903</v>
      </c>
      <c r="C26" s="2" t="s">
        <v>37</v>
      </c>
      <c r="D26" s="4" t="s">
        <v>838</v>
      </c>
      <c r="E26" s="2" t="s">
        <v>865</v>
      </c>
      <c r="F26" s="2" t="s">
        <v>865</v>
      </c>
      <c r="G26" s="4" t="s">
        <v>877</v>
      </c>
    </row>
    <row r="27" spans="1:7" x14ac:dyDescent="0.25">
      <c r="A27" s="3" t="s">
        <v>904</v>
      </c>
      <c r="B27" s="3" t="s">
        <v>905</v>
      </c>
      <c r="C27" s="3" t="s">
        <v>37</v>
      </c>
      <c r="D27" s="3" t="s">
        <v>838</v>
      </c>
      <c r="E27" s="2" t="s">
        <v>839</v>
      </c>
      <c r="F27" s="2" t="s">
        <v>873</v>
      </c>
      <c r="G27" s="2" t="s">
        <v>874</v>
      </c>
    </row>
    <row r="28" spans="1:7" x14ac:dyDescent="0.25">
      <c r="A28" s="2" t="s">
        <v>906</v>
      </c>
      <c r="B28" s="2" t="s">
        <v>907</v>
      </c>
      <c r="C28" s="2" t="s">
        <v>37</v>
      </c>
      <c r="D28" s="4" t="s">
        <v>838</v>
      </c>
      <c r="E28" s="2" t="s">
        <v>865</v>
      </c>
      <c r="F28" s="2" t="s">
        <v>865</v>
      </c>
      <c r="G28" s="4" t="s">
        <v>877</v>
      </c>
    </row>
    <row r="29" spans="1:7" x14ac:dyDescent="0.25">
      <c r="A29" s="3" t="s">
        <v>908</v>
      </c>
      <c r="B29" s="3" t="s">
        <v>909</v>
      </c>
      <c r="C29" s="3" t="s">
        <v>37</v>
      </c>
      <c r="D29" s="3" t="s">
        <v>838</v>
      </c>
      <c r="E29" s="2" t="s">
        <v>839</v>
      </c>
      <c r="F29" s="2" t="s">
        <v>873</v>
      </c>
      <c r="G29" s="2" t="s">
        <v>901</v>
      </c>
    </row>
    <row r="30" spans="1:7" x14ac:dyDescent="0.25">
      <c r="A30" s="2" t="s">
        <v>910</v>
      </c>
      <c r="B30" s="2" t="s">
        <v>911</v>
      </c>
      <c r="C30" s="2" t="s">
        <v>37</v>
      </c>
      <c r="D30" s="4" t="s">
        <v>838</v>
      </c>
      <c r="E30" s="2" t="s">
        <v>865</v>
      </c>
      <c r="F30" s="2" t="s">
        <v>865</v>
      </c>
      <c r="G30" s="4" t="s">
        <v>877</v>
      </c>
    </row>
    <row r="31" spans="1:7" x14ac:dyDescent="0.25">
      <c r="A31" s="3" t="s">
        <v>912</v>
      </c>
      <c r="B31" s="3" t="s">
        <v>913</v>
      </c>
      <c r="C31" s="3" t="s">
        <v>37</v>
      </c>
      <c r="D31" s="3" t="s">
        <v>838</v>
      </c>
      <c r="E31" s="2" t="s">
        <v>914</v>
      </c>
      <c r="F31" s="2" t="s">
        <v>914</v>
      </c>
      <c r="G31" s="2" t="s">
        <v>877</v>
      </c>
    </row>
    <row r="32" spans="1:7" x14ac:dyDescent="0.25">
      <c r="A32" s="3" t="s">
        <v>915</v>
      </c>
      <c r="B32" s="3" t="s">
        <v>916</v>
      </c>
      <c r="C32" s="3" t="s">
        <v>37</v>
      </c>
      <c r="D32" s="3" t="s">
        <v>838</v>
      </c>
      <c r="E32" s="2" t="s">
        <v>839</v>
      </c>
      <c r="F32" s="2" t="s">
        <v>840</v>
      </c>
      <c r="G32" s="2" t="s">
        <v>841</v>
      </c>
    </row>
    <row r="33" spans="1:7" x14ac:dyDescent="0.25">
      <c r="A33" s="2" t="s">
        <v>917</v>
      </c>
      <c r="B33" s="2" t="s">
        <v>918</v>
      </c>
      <c r="C33" s="2" t="s">
        <v>37</v>
      </c>
      <c r="D33" s="4" t="s">
        <v>838</v>
      </c>
      <c r="E33" s="2" t="s">
        <v>865</v>
      </c>
      <c r="F33" s="2" t="s">
        <v>865</v>
      </c>
      <c r="G33" s="4" t="s">
        <v>877</v>
      </c>
    </row>
    <row r="34" spans="1:7" x14ac:dyDescent="0.25">
      <c r="A34" s="2" t="s">
        <v>919</v>
      </c>
      <c r="B34" s="4" t="s">
        <v>920</v>
      </c>
      <c r="C34" s="2" t="s">
        <v>37</v>
      </c>
      <c r="D34" s="8" t="s">
        <v>838</v>
      </c>
      <c r="E34" s="8" t="s">
        <v>865</v>
      </c>
      <c r="F34" s="8" t="s">
        <v>866</v>
      </c>
      <c r="G34" s="8" t="s">
        <v>921</v>
      </c>
    </row>
    <row r="35" spans="1:7" x14ac:dyDescent="0.25">
      <c r="A35" s="2" t="s">
        <v>922</v>
      </c>
      <c r="B35" s="2" t="s">
        <v>923</v>
      </c>
      <c r="C35" s="2" t="s">
        <v>37</v>
      </c>
      <c r="D35" s="4" t="s">
        <v>838</v>
      </c>
      <c r="E35" s="2" t="s">
        <v>865</v>
      </c>
      <c r="F35" s="2" t="s">
        <v>865</v>
      </c>
      <c r="G35" s="4" t="s">
        <v>877</v>
      </c>
    </row>
    <row r="36" spans="1:7" x14ac:dyDescent="0.25">
      <c r="A36" s="3" t="s">
        <v>924</v>
      </c>
      <c r="B36" s="3" t="s">
        <v>925</v>
      </c>
      <c r="C36" s="3" t="s">
        <v>37</v>
      </c>
      <c r="D36" s="3" t="s">
        <v>838</v>
      </c>
      <c r="E36" s="2" t="s">
        <v>844</v>
      </c>
      <c r="F36" s="2" t="s">
        <v>845</v>
      </c>
      <c r="G36" s="2" t="s">
        <v>845</v>
      </c>
    </row>
    <row r="37" spans="1:7" x14ac:dyDescent="0.25">
      <c r="A37" s="3" t="s">
        <v>926</v>
      </c>
      <c r="B37" s="3" t="s">
        <v>927</v>
      </c>
      <c r="C37" s="3" t="s">
        <v>70</v>
      </c>
      <c r="D37" s="3" t="s">
        <v>838</v>
      </c>
      <c r="E37" s="2" t="s">
        <v>844</v>
      </c>
      <c r="F37" s="2" t="s">
        <v>845</v>
      </c>
      <c r="G37" s="2" t="s">
        <v>845</v>
      </c>
    </row>
    <row r="38" spans="1:7" x14ac:dyDescent="0.25">
      <c r="A38" s="2" t="s">
        <v>928</v>
      </c>
      <c r="B38" s="2" t="s">
        <v>929</v>
      </c>
      <c r="C38" s="2" t="s">
        <v>70</v>
      </c>
      <c r="D38" s="4" t="s">
        <v>838</v>
      </c>
      <c r="E38" s="2" t="s">
        <v>890</v>
      </c>
      <c r="F38" s="2" t="s">
        <v>873</v>
      </c>
      <c r="G38" s="4" t="s">
        <v>874</v>
      </c>
    </row>
    <row r="39" spans="1:7" x14ac:dyDescent="0.25">
      <c r="A39" s="3" t="s">
        <v>930</v>
      </c>
      <c r="B39" s="3" t="s">
        <v>931</v>
      </c>
      <c r="C39" s="3" t="s">
        <v>70</v>
      </c>
      <c r="D39" s="3" t="s">
        <v>838</v>
      </c>
      <c r="E39" s="2" t="s">
        <v>839</v>
      </c>
      <c r="F39" s="2" t="s">
        <v>840</v>
      </c>
      <c r="G39" s="2" t="s">
        <v>850</v>
      </c>
    </row>
    <row r="40" spans="1:7" x14ac:dyDescent="0.25">
      <c r="A40" s="3" t="s">
        <v>932</v>
      </c>
      <c r="B40" s="3" t="s">
        <v>933</v>
      </c>
      <c r="C40" s="3" t="s">
        <v>70</v>
      </c>
      <c r="D40" s="3" t="s">
        <v>838</v>
      </c>
      <c r="E40" s="2" t="s">
        <v>839</v>
      </c>
      <c r="F40" s="2" t="s">
        <v>873</v>
      </c>
      <c r="G40" s="2" t="s">
        <v>874</v>
      </c>
    </row>
    <row r="41" spans="1:7" x14ac:dyDescent="0.25">
      <c r="A41" s="3" t="s">
        <v>934</v>
      </c>
      <c r="B41" s="3" t="s">
        <v>935</v>
      </c>
      <c r="C41" s="3" t="s">
        <v>70</v>
      </c>
      <c r="D41" s="3" t="s">
        <v>838</v>
      </c>
      <c r="E41" s="2" t="s">
        <v>839</v>
      </c>
      <c r="F41" s="2" t="s">
        <v>840</v>
      </c>
      <c r="G41" s="2" t="s">
        <v>841</v>
      </c>
    </row>
    <row r="42" spans="1:7" x14ac:dyDescent="0.25">
      <c r="A42" s="3" t="s">
        <v>936</v>
      </c>
      <c r="B42" s="3" t="s">
        <v>937</v>
      </c>
      <c r="C42" s="3" t="s">
        <v>70</v>
      </c>
      <c r="D42" s="3" t="s">
        <v>838</v>
      </c>
      <c r="E42" s="2" t="s">
        <v>839</v>
      </c>
      <c r="F42" s="2" t="s">
        <v>873</v>
      </c>
      <c r="G42" s="2" t="s">
        <v>901</v>
      </c>
    </row>
    <row r="43" spans="1:7" x14ac:dyDescent="0.25">
      <c r="A43" s="2" t="s">
        <v>938</v>
      </c>
      <c r="B43" s="2" t="s">
        <v>939</v>
      </c>
      <c r="C43" s="2" t="s">
        <v>70</v>
      </c>
      <c r="D43" s="4" t="s">
        <v>838</v>
      </c>
      <c r="E43" s="2" t="s">
        <v>890</v>
      </c>
      <c r="F43" s="2" t="s">
        <v>873</v>
      </c>
      <c r="G43" s="4" t="s">
        <v>874</v>
      </c>
    </row>
    <row r="44" spans="1:7" x14ac:dyDescent="0.25">
      <c r="A44" s="2" t="s">
        <v>940</v>
      </c>
      <c r="B44" s="2" t="s">
        <v>941</v>
      </c>
      <c r="C44" s="2" t="s">
        <v>70</v>
      </c>
      <c r="D44" s="4" t="s">
        <v>838</v>
      </c>
      <c r="E44" s="2" t="s">
        <v>890</v>
      </c>
      <c r="F44" s="2" t="s">
        <v>873</v>
      </c>
      <c r="G44" s="4" t="s">
        <v>874</v>
      </c>
    </row>
    <row r="45" spans="1:7" x14ac:dyDescent="0.25">
      <c r="A45" s="2" t="s">
        <v>942</v>
      </c>
      <c r="B45" s="2" t="s">
        <v>943</v>
      </c>
      <c r="C45" s="2" t="s">
        <v>70</v>
      </c>
      <c r="D45" s="4" t="s">
        <v>838</v>
      </c>
      <c r="E45" s="2" t="s">
        <v>890</v>
      </c>
      <c r="F45" s="2" t="s">
        <v>840</v>
      </c>
      <c r="G45" s="4" t="s">
        <v>944</v>
      </c>
    </row>
    <row r="46" spans="1:7" x14ac:dyDescent="0.25">
      <c r="A46" s="2" t="s">
        <v>945</v>
      </c>
      <c r="B46" s="2" t="s">
        <v>946</v>
      </c>
      <c r="C46" s="2" t="s">
        <v>70</v>
      </c>
      <c r="D46" s="4" t="s">
        <v>838</v>
      </c>
      <c r="E46" s="2" t="s">
        <v>865</v>
      </c>
      <c r="F46" s="2" t="s">
        <v>865</v>
      </c>
      <c r="G46" s="4" t="s">
        <v>877</v>
      </c>
    </row>
    <row r="47" spans="1:7" x14ac:dyDescent="0.25">
      <c r="A47" s="3" t="s">
        <v>947</v>
      </c>
      <c r="B47" s="3" t="s">
        <v>948</v>
      </c>
      <c r="C47" s="3" t="s">
        <v>70</v>
      </c>
      <c r="D47" s="3" t="s">
        <v>838</v>
      </c>
      <c r="E47" s="2" t="s">
        <v>839</v>
      </c>
      <c r="F47" s="2" t="s">
        <v>840</v>
      </c>
      <c r="G47" s="2" t="s">
        <v>841</v>
      </c>
    </row>
    <row r="48" spans="1:7" x14ac:dyDescent="0.25">
      <c r="A48" s="2" t="s">
        <v>949</v>
      </c>
      <c r="B48" s="2" t="s">
        <v>950</v>
      </c>
      <c r="C48" s="2" t="s">
        <v>70</v>
      </c>
      <c r="D48" s="4" t="s">
        <v>838</v>
      </c>
      <c r="E48" s="2" t="s">
        <v>869</v>
      </c>
      <c r="F48" s="2" t="s">
        <v>870</v>
      </c>
      <c r="G48" s="4" t="s">
        <v>870</v>
      </c>
    </row>
    <row r="49" spans="1:7" x14ac:dyDescent="0.25">
      <c r="A49" s="3" t="s">
        <v>951</v>
      </c>
      <c r="B49" s="3" t="s">
        <v>952</v>
      </c>
      <c r="C49" s="3" t="s">
        <v>319</v>
      </c>
      <c r="D49" s="3" t="s">
        <v>838</v>
      </c>
      <c r="E49" s="2" t="s">
        <v>844</v>
      </c>
      <c r="F49" s="2" t="s">
        <v>953</v>
      </c>
      <c r="G49" s="2" t="s">
        <v>954</v>
      </c>
    </row>
    <row r="50" spans="1:7" x14ac:dyDescent="0.25">
      <c r="A50" s="3" t="s">
        <v>955</v>
      </c>
      <c r="B50" s="3" t="s">
        <v>956</v>
      </c>
      <c r="C50" s="3" t="s">
        <v>322</v>
      </c>
      <c r="D50" s="3" t="s">
        <v>838</v>
      </c>
      <c r="E50" s="2" t="s">
        <v>844</v>
      </c>
      <c r="F50" s="2" t="s">
        <v>953</v>
      </c>
      <c r="G50" s="2" t="s">
        <v>957</v>
      </c>
    </row>
    <row r="51" spans="1:7" x14ac:dyDescent="0.25">
      <c r="A51" s="3" t="s">
        <v>958</v>
      </c>
      <c r="B51" s="3" t="s">
        <v>959</v>
      </c>
      <c r="C51" s="3" t="s">
        <v>89</v>
      </c>
      <c r="D51" s="3" t="s">
        <v>838</v>
      </c>
      <c r="E51" s="2" t="s">
        <v>839</v>
      </c>
      <c r="F51" s="2" t="s">
        <v>873</v>
      </c>
      <c r="G51" s="2" t="s">
        <v>874</v>
      </c>
    </row>
    <row r="52" spans="1:7" x14ac:dyDescent="0.25">
      <c r="A52" s="3" t="s">
        <v>960</v>
      </c>
      <c r="B52" s="3" t="s">
        <v>961</v>
      </c>
      <c r="C52" s="3" t="s">
        <v>89</v>
      </c>
      <c r="D52" s="3" t="s">
        <v>838</v>
      </c>
      <c r="E52" s="2" t="s">
        <v>839</v>
      </c>
      <c r="F52" s="2" t="s">
        <v>873</v>
      </c>
      <c r="G52" s="2" t="s">
        <v>874</v>
      </c>
    </row>
    <row r="53" spans="1:7" x14ac:dyDescent="0.25">
      <c r="A53" s="3" t="s">
        <v>962</v>
      </c>
      <c r="B53" s="3" t="s">
        <v>963</v>
      </c>
      <c r="C53" s="3" t="s">
        <v>89</v>
      </c>
      <c r="D53" s="3" t="s">
        <v>838</v>
      </c>
      <c r="E53" s="2" t="s">
        <v>839</v>
      </c>
      <c r="F53" s="2" t="s">
        <v>873</v>
      </c>
      <c r="G53" s="2" t="s">
        <v>874</v>
      </c>
    </row>
    <row r="54" spans="1:7" x14ac:dyDescent="0.25">
      <c r="A54" s="3" t="s">
        <v>964</v>
      </c>
      <c r="B54" s="3" t="s">
        <v>965</v>
      </c>
      <c r="C54" s="3" t="s">
        <v>89</v>
      </c>
      <c r="D54" s="3" t="s">
        <v>838</v>
      </c>
      <c r="E54" s="2" t="s">
        <v>839</v>
      </c>
      <c r="F54" s="2" t="s">
        <v>840</v>
      </c>
      <c r="G54" s="2" t="s">
        <v>944</v>
      </c>
    </row>
  </sheetData>
  <phoneticPr fontId="1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G34"/>
  <sheetViews>
    <sheetView workbookViewId="0"/>
  </sheetViews>
  <sheetFormatPr defaultColWidth="14.42578125" defaultRowHeight="15" customHeight="1" x14ac:dyDescent="0.25"/>
  <cols>
    <col min="1" max="1" width="28.140625" customWidth="1"/>
    <col min="2" max="2" width="8.140625" customWidth="1"/>
    <col min="3" max="3" width="37" customWidth="1"/>
    <col min="4" max="4" width="24" customWidth="1"/>
    <col min="5" max="5" width="27.42578125" customWidth="1"/>
    <col min="6" max="6" width="37.7109375" customWidth="1"/>
    <col min="7" max="7" width="37.5703125" customWidth="1"/>
  </cols>
  <sheetData>
    <row r="1" spans="1:7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</row>
    <row r="2" spans="1:7" x14ac:dyDescent="0.25">
      <c r="A2" s="14" t="s">
        <v>7</v>
      </c>
      <c r="B2" s="15" t="s">
        <v>8</v>
      </c>
      <c r="C2" s="15" t="s">
        <v>9</v>
      </c>
      <c r="D2" s="15" t="s">
        <v>10</v>
      </c>
      <c r="E2" s="16" t="s">
        <v>11</v>
      </c>
      <c r="F2" s="16" t="s">
        <v>12</v>
      </c>
      <c r="G2" s="16" t="s">
        <v>12</v>
      </c>
    </row>
    <row r="3" spans="1:7" x14ac:dyDescent="0.25">
      <c r="A3" s="3" t="s">
        <v>13</v>
      </c>
      <c r="B3" s="3" t="s">
        <v>14</v>
      </c>
      <c r="C3" s="3" t="s">
        <v>9</v>
      </c>
      <c r="D3" s="3" t="s">
        <v>10</v>
      </c>
      <c r="E3" s="2" t="s">
        <v>15</v>
      </c>
      <c r="F3" s="2" t="s">
        <v>16</v>
      </c>
      <c r="G3" s="2" t="s">
        <v>16</v>
      </c>
    </row>
    <row r="4" spans="1:7" x14ac:dyDescent="0.25">
      <c r="A4" s="3" t="s">
        <v>17</v>
      </c>
      <c r="B4" s="3" t="s">
        <v>18</v>
      </c>
      <c r="C4" s="3" t="s">
        <v>19</v>
      </c>
      <c r="D4" s="3" t="s">
        <v>10</v>
      </c>
      <c r="E4" s="2" t="s">
        <v>11</v>
      </c>
      <c r="F4" s="2" t="s">
        <v>12</v>
      </c>
      <c r="G4" s="2" t="s">
        <v>12</v>
      </c>
    </row>
    <row r="5" spans="1:7" x14ac:dyDescent="0.25">
      <c r="A5" s="3" t="s">
        <v>20</v>
      </c>
      <c r="B5" s="3" t="s">
        <v>21</v>
      </c>
      <c r="C5" s="3" t="s">
        <v>19</v>
      </c>
      <c r="D5" s="3" t="s">
        <v>10</v>
      </c>
      <c r="E5" s="2" t="s">
        <v>15</v>
      </c>
      <c r="F5" s="2" t="s">
        <v>16</v>
      </c>
      <c r="G5" s="2" t="s">
        <v>16</v>
      </c>
    </row>
    <row r="6" spans="1:7" x14ac:dyDescent="0.25">
      <c r="A6" s="3" t="s">
        <v>22</v>
      </c>
      <c r="B6" s="3" t="s">
        <v>23</v>
      </c>
      <c r="C6" s="3" t="s">
        <v>24</v>
      </c>
      <c r="D6" s="3" t="s">
        <v>10</v>
      </c>
      <c r="E6" s="2" t="s">
        <v>11</v>
      </c>
      <c r="F6" s="2" t="s">
        <v>25</v>
      </c>
      <c r="G6" s="2" t="s">
        <v>26</v>
      </c>
    </row>
    <row r="7" spans="1:7" x14ac:dyDescent="0.25">
      <c r="A7" s="3" t="s">
        <v>27</v>
      </c>
      <c r="B7" s="3" t="s">
        <v>28</v>
      </c>
      <c r="C7" s="3" t="s">
        <v>24</v>
      </c>
      <c r="D7" s="3" t="s">
        <v>10</v>
      </c>
      <c r="E7" s="2" t="s">
        <v>15</v>
      </c>
      <c r="F7" s="2" t="s">
        <v>29</v>
      </c>
      <c r="G7" s="2" t="s">
        <v>30</v>
      </c>
    </row>
    <row r="8" spans="1:7" x14ac:dyDescent="0.25">
      <c r="A8" s="2" t="s">
        <v>31</v>
      </c>
      <c r="B8" s="2" t="s">
        <v>32</v>
      </c>
      <c r="C8" s="2" t="s">
        <v>24</v>
      </c>
      <c r="D8" s="4" t="s">
        <v>10</v>
      </c>
      <c r="E8" s="2" t="s">
        <v>15</v>
      </c>
      <c r="F8" s="2" t="s">
        <v>16</v>
      </c>
      <c r="G8" s="4" t="s">
        <v>16</v>
      </c>
    </row>
    <row r="9" spans="1:7" x14ac:dyDescent="0.25">
      <c r="A9" s="3" t="s">
        <v>33</v>
      </c>
      <c r="B9" s="3" t="s">
        <v>34</v>
      </c>
      <c r="C9" s="3" t="s">
        <v>24</v>
      </c>
      <c r="D9" s="3" t="s">
        <v>10</v>
      </c>
      <c r="E9" s="2" t="s">
        <v>11</v>
      </c>
      <c r="F9" s="2" t="s">
        <v>12</v>
      </c>
      <c r="G9" s="2" t="s">
        <v>12</v>
      </c>
    </row>
    <row r="10" spans="1:7" x14ac:dyDescent="0.25">
      <c r="A10" s="2" t="s">
        <v>35</v>
      </c>
      <c r="B10" s="2" t="s">
        <v>36</v>
      </c>
      <c r="C10" s="2" t="s">
        <v>37</v>
      </c>
      <c r="D10" s="4" t="s">
        <v>10</v>
      </c>
      <c r="E10" s="2" t="s">
        <v>15</v>
      </c>
      <c r="F10" s="2" t="s">
        <v>38</v>
      </c>
      <c r="G10" s="4" t="s">
        <v>39</v>
      </c>
    </row>
    <row r="11" spans="1:7" x14ac:dyDescent="0.25">
      <c r="A11" s="3" t="s">
        <v>40</v>
      </c>
      <c r="B11" s="3" t="s">
        <v>41</v>
      </c>
      <c r="C11" s="3" t="s">
        <v>37</v>
      </c>
      <c r="D11" s="3" t="s">
        <v>10</v>
      </c>
      <c r="E11" s="2" t="s">
        <v>15</v>
      </c>
      <c r="F11" s="2" t="s">
        <v>16</v>
      </c>
      <c r="G11" s="2" t="s">
        <v>16</v>
      </c>
    </row>
    <row r="12" spans="1:7" x14ac:dyDescent="0.25">
      <c r="A12" s="3" t="s">
        <v>42</v>
      </c>
      <c r="B12" s="3" t="s">
        <v>43</v>
      </c>
      <c r="C12" s="3" t="s">
        <v>37</v>
      </c>
      <c r="D12" s="3" t="s">
        <v>10</v>
      </c>
      <c r="E12" s="2" t="s">
        <v>15</v>
      </c>
      <c r="F12" s="2" t="s">
        <v>16</v>
      </c>
      <c r="G12" s="2" t="s">
        <v>16</v>
      </c>
    </row>
    <row r="13" spans="1:7" x14ac:dyDescent="0.25">
      <c r="A13" s="3" t="s">
        <v>44</v>
      </c>
      <c r="B13" s="3" t="s">
        <v>45</v>
      </c>
      <c r="C13" s="3" t="s">
        <v>37</v>
      </c>
      <c r="D13" s="3" t="s">
        <v>10</v>
      </c>
      <c r="E13" s="2" t="s">
        <v>15</v>
      </c>
      <c r="F13" s="2" t="s">
        <v>29</v>
      </c>
      <c r="G13" s="2" t="s">
        <v>46</v>
      </c>
    </row>
    <row r="14" spans="1:7" x14ac:dyDescent="0.25">
      <c r="A14" s="3" t="s">
        <v>47</v>
      </c>
      <c r="B14" s="3" t="s">
        <v>48</v>
      </c>
      <c r="C14" s="3" t="s">
        <v>37</v>
      </c>
      <c r="D14" s="3" t="s">
        <v>10</v>
      </c>
      <c r="E14" s="2" t="s">
        <v>15</v>
      </c>
      <c r="F14" s="2" t="s">
        <v>29</v>
      </c>
      <c r="G14" s="2" t="s">
        <v>30</v>
      </c>
    </row>
    <row r="15" spans="1:7" x14ac:dyDescent="0.25">
      <c r="A15" s="3" t="s">
        <v>49</v>
      </c>
      <c r="B15" s="3" t="s">
        <v>50</v>
      </c>
      <c r="C15" s="3" t="s">
        <v>37</v>
      </c>
      <c r="D15" s="3" t="s">
        <v>10</v>
      </c>
      <c r="E15" s="2" t="s">
        <v>11</v>
      </c>
      <c r="F15" s="2" t="s">
        <v>12</v>
      </c>
      <c r="G15" s="2" t="s">
        <v>12</v>
      </c>
    </row>
    <row r="16" spans="1:7" x14ac:dyDescent="0.25">
      <c r="A16" s="2" t="s">
        <v>51</v>
      </c>
      <c r="B16" s="2" t="s">
        <v>52</v>
      </c>
      <c r="C16" s="2" t="s">
        <v>37</v>
      </c>
      <c r="D16" s="4" t="s">
        <v>10</v>
      </c>
      <c r="E16" s="2" t="s">
        <v>15</v>
      </c>
      <c r="F16" s="2" t="s">
        <v>16</v>
      </c>
      <c r="G16" s="4" t="s">
        <v>16</v>
      </c>
    </row>
    <row r="17" spans="1:7" x14ac:dyDescent="0.25">
      <c r="A17" s="3" t="s">
        <v>53</v>
      </c>
      <c r="B17" s="3" t="s">
        <v>54</v>
      </c>
      <c r="C17" s="3" t="s">
        <v>37</v>
      </c>
      <c r="D17" s="3" t="s">
        <v>10</v>
      </c>
      <c r="E17" s="2" t="s">
        <v>15</v>
      </c>
      <c r="F17" s="2" t="s">
        <v>16</v>
      </c>
      <c r="G17" s="2" t="s">
        <v>16</v>
      </c>
    </row>
    <row r="18" spans="1:7" x14ac:dyDescent="0.25">
      <c r="A18" s="3" t="s">
        <v>55</v>
      </c>
      <c r="B18" s="3" t="s">
        <v>56</v>
      </c>
      <c r="C18" s="3" t="s">
        <v>37</v>
      </c>
      <c r="D18" s="3" t="s">
        <v>10</v>
      </c>
      <c r="E18" s="2" t="s">
        <v>15</v>
      </c>
      <c r="F18" s="2" t="s">
        <v>38</v>
      </c>
      <c r="G18" s="2" t="s">
        <v>39</v>
      </c>
    </row>
    <row r="19" spans="1:7" x14ac:dyDescent="0.25">
      <c r="A19" s="2" t="s">
        <v>57</v>
      </c>
      <c r="B19" s="2" t="s">
        <v>58</v>
      </c>
      <c r="C19" s="2" t="s">
        <v>37</v>
      </c>
      <c r="D19" s="4" t="s">
        <v>10</v>
      </c>
      <c r="E19" s="2" t="s">
        <v>15</v>
      </c>
      <c r="F19" s="2" t="s">
        <v>38</v>
      </c>
      <c r="G19" s="4" t="s">
        <v>59</v>
      </c>
    </row>
    <row r="20" spans="1:7" x14ac:dyDescent="0.25">
      <c r="A20" s="3" t="s">
        <v>60</v>
      </c>
      <c r="B20" s="3" t="s">
        <v>61</v>
      </c>
      <c r="C20" s="3" t="s">
        <v>37</v>
      </c>
      <c r="D20" s="3" t="s">
        <v>10</v>
      </c>
      <c r="E20" s="2" t="s">
        <v>15</v>
      </c>
      <c r="F20" s="2" t="s">
        <v>29</v>
      </c>
      <c r="G20" s="2" t="s">
        <v>46</v>
      </c>
    </row>
    <row r="21" spans="1:7" x14ac:dyDescent="0.25">
      <c r="A21" s="3" t="s">
        <v>62</v>
      </c>
      <c r="B21" s="3" t="s">
        <v>63</v>
      </c>
      <c r="C21" s="3" t="s">
        <v>37</v>
      </c>
      <c r="D21" s="3" t="s">
        <v>10</v>
      </c>
      <c r="E21" s="2" t="s">
        <v>15</v>
      </c>
      <c r="F21" s="2" t="s">
        <v>16</v>
      </c>
      <c r="G21" s="2" t="s">
        <v>16</v>
      </c>
    </row>
    <row r="22" spans="1:7" x14ac:dyDescent="0.25">
      <c r="A22" s="3" t="s">
        <v>64</v>
      </c>
      <c r="B22" s="3" t="s">
        <v>65</v>
      </c>
      <c r="C22" s="3" t="s">
        <v>37</v>
      </c>
      <c r="D22" s="3" t="s">
        <v>10</v>
      </c>
      <c r="E22" s="2" t="s">
        <v>15</v>
      </c>
      <c r="F22" s="2" t="s">
        <v>38</v>
      </c>
      <c r="G22" s="2" t="s">
        <v>39</v>
      </c>
    </row>
    <row r="23" spans="1:7" x14ac:dyDescent="0.25">
      <c r="A23" s="2" t="s">
        <v>66</v>
      </c>
      <c r="B23" s="2" t="s">
        <v>67</v>
      </c>
      <c r="C23" s="2" t="s">
        <v>37</v>
      </c>
      <c r="D23" s="5" t="s">
        <v>10</v>
      </c>
      <c r="E23" s="3" t="s">
        <v>11</v>
      </c>
      <c r="F23" s="2" t="s">
        <v>12</v>
      </c>
      <c r="G23" s="4" t="s">
        <v>12</v>
      </c>
    </row>
    <row r="24" spans="1:7" x14ac:dyDescent="0.25">
      <c r="A24" s="2" t="s">
        <v>68</v>
      </c>
      <c r="B24" s="2" t="s">
        <v>69</v>
      </c>
      <c r="C24" s="2" t="s">
        <v>70</v>
      </c>
      <c r="D24" s="4" t="s">
        <v>10</v>
      </c>
      <c r="E24" s="2" t="s">
        <v>15</v>
      </c>
      <c r="F24" s="2" t="s">
        <v>38</v>
      </c>
      <c r="G24" s="4" t="s">
        <v>59</v>
      </c>
    </row>
    <row r="25" spans="1:7" x14ac:dyDescent="0.25">
      <c r="A25" s="3" t="s">
        <v>71</v>
      </c>
      <c r="B25" s="3" t="s">
        <v>72</v>
      </c>
      <c r="C25" s="3" t="s">
        <v>70</v>
      </c>
      <c r="D25" s="3" t="s">
        <v>10</v>
      </c>
      <c r="E25" s="2" t="s">
        <v>11</v>
      </c>
      <c r="F25" s="2" t="s">
        <v>25</v>
      </c>
      <c r="G25" s="2" t="s">
        <v>26</v>
      </c>
    </row>
    <row r="26" spans="1:7" x14ac:dyDescent="0.25">
      <c r="A26" s="2" t="s">
        <v>73</v>
      </c>
      <c r="B26" s="2" t="s">
        <v>74</v>
      </c>
      <c r="C26" s="2" t="s">
        <v>70</v>
      </c>
      <c r="D26" s="4" t="s">
        <v>10</v>
      </c>
      <c r="E26" s="2" t="s">
        <v>15</v>
      </c>
      <c r="F26" s="2" t="s">
        <v>38</v>
      </c>
      <c r="G26" s="4" t="s">
        <v>59</v>
      </c>
    </row>
    <row r="27" spans="1:7" x14ac:dyDescent="0.25">
      <c r="A27" s="3" t="s">
        <v>75</v>
      </c>
      <c r="B27" s="3" t="s">
        <v>76</v>
      </c>
      <c r="C27" s="3" t="s">
        <v>70</v>
      </c>
      <c r="D27" s="3" t="s">
        <v>10</v>
      </c>
      <c r="E27" s="2" t="s">
        <v>15</v>
      </c>
      <c r="F27" s="2" t="s">
        <v>38</v>
      </c>
      <c r="G27" s="2" t="s">
        <v>59</v>
      </c>
    </row>
    <row r="28" spans="1:7" x14ac:dyDescent="0.25">
      <c r="A28" s="2" t="s">
        <v>77</v>
      </c>
      <c r="B28" s="2" t="s">
        <v>78</v>
      </c>
      <c r="C28" s="2" t="s">
        <v>70</v>
      </c>
      <c r="D28" s="5" t="s">
        <v>10</v>
      </c>
      <c r="E28" s="3" t="s">
        <v>11</v>
      </c>
      <c r="F28" s="2" t="s">
        <v>12</v>
      </c>
      <c r="G28" s="4" t="s">
        <v>12</v>
      </c>
    </row>
    <row r="29" spans="1:7" x14ac:dyDescent="0.25">
      <c r="A29" s="2" t="s">
        <v>79</v>
      </c>
      <c r="B29" s="2" t="s">
        <v>80</v>
      </c>
      <c r="C29" s="2" t="s">
        <v>70</v>
      </c>
      <c r="D29" s="4" t="s">
        <v>10</v>
      </c>
      <c r="E29" s="2" t="s">
        <v>15</v>
      </c>
      <c r="F29" s="2" t="s">
        <v>38</v>
      </c>
      <c r="G29" s="4" t="s">
        <v>59</v>
      </c>
    </row>
    <row r="30" spans="1:7" x14ac:dyDescent="0.25">
      <c r="A30" s="2" t="s">
        <v>81</v>
      </c>
      <c r="B30" s="2" t="s">
        <v>82</v>
      </c>
      <c r="C30" s="2" t="s">
        <v>70</v>
      </c>
      <c r="D30" s="5" t="s">
        <v>10</v>
      </c>
      <c r="E30" s="3" t="s">
        <v>11</v>
      </c>
      <c r="F30" s="2" t="s">
        <v>25</v>
      </c>
      <c r="G30" s="4" t="s">
        <v>26</v>
      </c>
    </row>
    <row r="31" spans="1:7" x14ac:dyDescent="0.25">
      <c r="A31" s="3" t="s">
        <v>83</v>
      </c>
      <c r="B31" s="3" t="s">
        <v>84</v>
      </c>
      <c r="C31" s="3" t="s">
        <v>70</v>
      </c>
      <c r="D31" s="3" t="s">
        <v>10</v>
      </c>
      <c r="E31" s="2" t="s">
        <v>15</v>
      </c>
      <c r="F31" s="2" t="s">
        <v>38</v>
      </c>
      <c r="G31" s="2" t="s">
        <v>59</v>
      </c>
    </row>
    <row r="32" spans="1:7" x14ac:dyDescent="0.25">
      <c r="A32" s="3" t="s">
        <v>85</v>
      </c>
      <c r="B32" s="3" t="s">
        <v>86</v>
      </c>
      <c r="C32" s="3" t="s">
        <v>70</v>
      </c>
      <c r="D32" s="3" t="s">
        <v>10</v>
      </c>
      <c r="E32" s="2" t="s">
        <v>11</v>
      </c>
      <c r="F32" s="2" t="s">
        <v>25</v>
      </c>
      <c r="G32" s="2" t="s">
        <v>26</v>
      </c>
    </row>
    <row r="33" spans="1:7" x14ac:dyDescent="0.25">
      <c r="A33" s="3" t="s">
        <v>87</v>
      </c>
      <c r="B33" s="3" t="s">
        <v>88</v>
      </c>
      <c r="C33" s="3" t="s">
        <v>89</v>
      </c>
      <c r="D33" s="3" t="s">
        <v>10</v>
      </c>
      <c r="E33" s="2" t="s">
        <v>11</v>
      </c>
      <c r="F33" s="2" t="s">
        <v>25</v>
      </c>
      <c r="G33" s="2" t="s">
        <v>26</v>
      </c>
    </row>
    <row r="34" spans="1:7" x14ac:dyDescent="0.25">
      <c r="A34" s="3"/>
      <c r="B34" s="3"/>
      <c r="C34" s="3"/>
      <c r="D34" s="3"/>
      <c r="E34" s="2"/>
      <c r="F34" s="2"/>
      <c r="G34" s="2"/>
    </row>
  </sheetData>
  <phoneticPr fontId="17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O67"/>
  <sheetViews>
    <sheetView topLeftCell="A37" workbookViewId="0">
      <selection activeCell="B46" sqref="B46"/>
    </sheetView>
  </sheetViews>
  <sheetFormatPr defaultColWidth="14.42578125" defaultRowHeight="15" customHeight="1" x14ac:dyDescent="0.25"/>
  <cols>
    <col min="1" max="2" width="45.7109375" customWidth="1"/>
    <col min="3" max="3" width="8.140625" customWidth="1"/>
    <col min="5" max="5" width="37" customWidth="1"/>
    <col min="12" max="12" width="23.42578125" customWidth="1"/>
    <col min="13" max="13" width="31.140625" customWidth="1"/>
    <col min="14" max="14" width="33.42578125" customWidth="1"/>
    <col min="15" max="15" width="37.42578125" customWidth="1"/>
  </cols>
  <sheetData>
    <row r="1" spans="1:15" x14ac:dyDescent="0.25">
      <c r="A1" s="9" t="s">
        <v>0</v>
      </c>
      <c r="B1" s="42" t="s">
        <v>1153</v>
      </c>
      <c r="C1" s="9" t="s">
        <v>1</v>
      </c>
      <c r="D1" s="17" t="s">
        <v>1036</v>
      </c>
      <c r="E1" s="9" t="s">
        <v>2</v>
      </c>
      <c r="F1" s="9" t="s">
        <v>1037</v>
      </c>
      <c r="G1" s="9" t="s">
        <v>1038</v>
      </c>
      <c r="H1" s="9" t="s">
        <v>1039</v>
      </c>
      <c r="I1" s="17" t="s">
        <v>1040</v>
      </c>
      <c r="L1" s="9" t="s">
        <v>3</v>
      </c>
      <c r="M1" s="9" t="s">
        <v>4</v>
      </c>
      <c r="N1" s="9" t="s">
        <v>5</v>
      </c>
      <c r="O1" s="9" t="s">
        <v>6</v>
      </c>
    </row>
    <row r="2" spans="1:15" x14ac:dyDescent="0.25">
      <c r="A2" s="18" t="s">
        <v>141</v>
      </c>
      <c r="B2" s="18" t="s">
        <v>142</v>
      </c>
      <c r="C2" s="18" t="s">
        <v>142</v>
      </c>
      <c r="D2" s="19" t="e">
        <f t="shared" ref="D2:D43" ca="1" si="0">yahooF(C2)</f>
        <v>#NAME?</v>
      </c>
      <c r="E2" s="18" t="s">
        <v>24</v>
      </c>
      <c r="F2" s="20">
        <v>0</v>
      </c>
      <c r="G2" s="20">
        <v>-10.372999999999999</v>
      </c>
      <c r="H2" s="20">
        <v>12.51</v>
      </c>
      <c r="L2" s="18" t="s">
        <v>93</v>
      </c>
      <c r="M2" s="18" t="s">
        <v>121</v>
      </c>
      <c r="N2" s="18" t="s">
        <v>122</v>
      </c>
      <c r="O2" s="18" t="s">
        <v>143</v>
      </c>
    </row>
    <row r="3" spans="1:15" x14ac:dyDescent="0.25">
      <c r="A3" s="21" t="s">
        <v>144</v>
      </c>
      <c r="B3" s="21" t="s">
        <v>145</v>
      </c>
      <c r="C3" s="21" t="s">
        <v>145</v>
      </c>
      <c r="D3" s="19" t="e">
        <f t="shared" ca="1" si="0"/>
        <v>#NAME?</v>
      </c>
      <c r="E3" s="21" t="s">
        <v>24</v>
      </c>
      <c r="F3" s="20">
        <v>0</v>
      </c>
      <c r="G3" s="20">
        <v>3.7890190000000001</v>
      </c>
      <c r="H3" s="20">
        <v>5.16</v>
      </c>
      <c r="L3" s="21" t="s">
        <v>93</v>
      </c>
      <c r="M3" s="18" t="s">
        <v>121</v>
      </c>
      <c r="N3" s="18" t="s">
        <v>122</v>
      </c>
      <c r="O3" s="18" t="s">
        <v>123</v>
      </c>
    </row>
    <row r="4" spans="1:15" x14ac:dyDescent="0.25">
      <c r="A4" s="21" t="s">
        <v>168</v>
      </c>
      <c r="B4" s="21" t="s">
        <v>169</v>
      </c>
      <c r="C4" s="21" t="s">
        <v>169</v>
      </c>
      <c r="D4" s="19" t="e">
        <f t="shared" ca="1" si="0"/>
        <v>#NAME?</v>
      </c>
      <c r="E4" s="21" t="s">
        <v>37</v>
      </c>
      <c r="F4" s="20">
        <v>0</v>
      </c>
      <c r="G4" s="20">
        <v>2.9157139999999999</v>
      </c>
      <c r="H4" s="20">
        <v>21.86</v>
      </c>
      <c r="L4" s="21" t="s">
        <v>93</v>
      </c>
      <c r="M4" s="18" t="s">
        <v>105</v>
      </c>
      <c r="N4" s="18" t="s">
        <v>115</v>
      </c>
      <c r="O4" s="18" t="s">
        <v>116</v>
      </c>
    </row>
    <row r="5" spans="1:15" x14ac:dyDescent="0.25">
      <c r="A5" s="21" t="s">
        <v>170</v>
      </c>
      <c r="B5" s="21" t="s">
        <v>171</v>
      </c>
      <c r="C5" s="21" t="s">
        <v>171</v>
      </c>
      <c r="D5" s="19" t="e">
        <f t="shared" ca="1" si="0"/>
        <v>#NAME?</v>
      </c>
      <c r="E5" s="21" t="s">
        <v>37</v>
      </c>
      <c r="F5" s="20">
        <v>0</v>
      </c>
      <c r="G5" s="20">
        <v>14.682309999999999</v>
      </c>
      <c r="H5" s="20">
        <v>18.61</v>
      </c>
      <c r="L5" s="21" t="s">
        <v>93</v>
      </c>
      <c r="M5" s="18" t="s">
        <v>94</v>
      </c>
      <c r="N5" s="18" t="s">
        <v>95</v>
      </c>
      <c r="O5" s="18" t="s">
        <v>99</v>
      </c>
    </row>
    <row r="6" spans="1:15" x14ac:dyDescent="0.25">
      <c r="A6" s="21" t="s">
        <v>176</v>
      </c>
      <c r="B6" s="21" t="s">
        <v>177</v>
      </c>
      <c r="C6" s="21" t="s">
        <v>177</v>
      </c>
      <c r="D6" s="19" t="e">
        <f t="shared" ca="1" si="0"/>
        <v>#NAME?</v>
      </c>
      <c r="E6" s="21" t="s">
        <v>37</v>
      </c>
      <c r="F6" s="20">
        <v>0</v>
      </c>
      <c r="G6" s="20">
        <v>-5.0273700000000003</v>
      </c>
      <c r="H6" s="18"/>
      <c r="L6" s="21" t="s">
        <v>93</v>
      </c>
      <c r="M6" s="18" t="s">
        <v>94</v>
      </c>
      <c r="N6" s="18" t="s">
        <v>140</v>
      </c>
      <c r="O6" s="18" t="s">
        <v>140</v>
      </c>
    </row>
    <row r="7" spans="1:15" x14ac:dyDescent="0.25">
      <c r="A7" s="21" t="s">
        <v>181</v>
      </c>
      <c r="B7" s="21" t="s">
        <v>182</v>
      </c>
      <c r="C7" s="21" t="s">
        <v>182</v>
      </c>
      <c r="D7" s="19" t="e">
        <f t="shared" ca="1" si="0"/>
        <v>#NAME?</v>
      </c>
      <c r="E7" s="21" t="s">
        <v>37</v>
      </c>
      <c r="F7" s="20">
        <v>0</v>
      </c>
      <c r="G7" s="20">
        <v>5.4748340000000004</v>
      </c>
      <c r="H7" s="20">
        <v>18.29</v>
      </c>
      <c r="L7" s="21" t="s">
        <v>93</v>
      </c>
      <c r="M7" s="18" t="s">
        <v>94</v>
      </c>
      <c r="N7" s="18" t="s">
        <v>154</v>
      </c>
      <c r="O7" s="18" t="s">
        <v>183</v>
      </c>
    </row>
    <row r="8" spans="1:15" x14ac:dyDescent="0.25">
      <c r="A8" s="21" t="s">
        <v>190</v>
      </c>
      <c r="B8" s="21" t="s">
        <v>191</v>
      </c>
      <c r="C8" s="21" t="s">
        <v>191</v>
      </c>
      <c r="D8" s="19" t="e">
        <f t="shared" ca="1" si="0"/>
        <v>#NAME?</v>
      </c>
      <c r="E8" s="21" t="s">
        <v>37</v>
      </c>
      <c r="F8" s="20">
        <v>0</v>
      </c>
      <c r="G8" s="20">
        <v>15.631629999999999</v>
      </c>
      <c r="H8" s="20">
        <v>20.53</v>
      </c>
      <c r="L8" s="21" t="s">
        <v>93</v>
      </c>
      <c r="M8" s="18" t="s">
        <v>110</v>
      </c>
      <c r="N8" s="18" t="s">
        <v>180</v>
      </c>
      <c r="O8" s="18" t="s">
        <v>180</v>
      </c>
    </row>
    <row r="9" spans="1:15" x14ac:dyDescent="0.25">
      <c r="A9" s="18" t="s">
        <v>194</v>
      </c>
      <c r="B9" s="18" t="s">
        <v>195</v>
      </c>
      <c r="C9" s="18" t="s">
        <v>195</v>
      </c>
      <c r="D9" s="19" t="e">
        <f t="shared" ca="1" si="0"/>
        <v>#NAME?</v>
      </c>
      <c r="E9" s="18" t="s">
        <v>37</v>
      </c>
      <c r="F9" s="20">
        <v>0</v>
      </c>
      <c r="G9" s="20">
        <v>29.772290000000002</v>
      </c>
      <c r="H9" s="20">
        <v>30.62</v>
      </c>
      <c r="L9" s="18" t="s">
        <v>93</v>
      </c>
      <c r="M9" s="18" t="s">
        <v>121</v>
      </c>
      <c r="N9" s="18" t="s">
        <v>122</v>
      </c>
      <c r="O9" s="18" t="s">
        <v>123</v>
      </c>
    </row>
    <row r="10" spans="1:15" x14ac:dyDescent="0.25">
      <c r="A10" s="21" t="s">
        <v>196</v>
      </c>
      <c r="B10" s="21" t="s">
        <v>197</v>
      </c>
      <c r="C10" s="21" t="s">
        <v>197</v>
      </c>
      <c r="D10" s="19" t="e">
        <f t="shared" ca="1" si="0"/>
        <v>#NAME?</v>
      </c>
      <c r="E10" s="21" t="s">
        <v>37</v>
      </c>
      <c r="F10" s="20">
        <v>0</v>
      </c>
      <c r="G10" s="20">
        <v>-2.6911900000000002</v>
      </c>
      <c r="H10" s="20">
        <v>20.53</v>
      </c>
      <c r="L10" s="21" t="s">
        <v>93</v>
      </c>
      <c r="M10" s="18" t="s">
        <v>198</v>
      </c>
      <c r="N10" s="18" t="s">
        <v>199</v>
      </c>
      <c r="O10" s="18" t="s">
        <v>180</v>
      </c>
    </row>
    <row r="11" spans="1:15" x14ac:dyDescent="0.25">
      <c r="A11" s="21" t="s">
        <v>200</v>
      </c>
      <c r="B11" s="21" t="s">
        <v>201</v>
      </c>
      <c r="C11" s="21" t="s">
        <v>201</v>
      </c>
      <c r="D11" s="19" t="e">
        <f t="shared" ca="1" si="0"/>
        <v>#NAME?</v>
      </c>
      <c r="E11" s="21" t="s">
        <v>37</v>
      </c>
      <c r="F11" s="20">
        <v>0</v>
      </c>
      <c r="G11" s="20">
        <v>12.09638</v>
      </c>
      <c r="H11" s="20">
        <v>20.53</v>
      </c>
      <c r="L11" s="21" t="s">
        <v>93</v>
      </c>
      <c r="M11" s="18" t="s">
        <v>110</v>
      </c>
      <c r="N11" s="18" t="s">
        <v>180</v>
      </c>
      <c r="O11" s="18" t="s">
        <v>180</v>
      </c>
    </row>
    <row r="12" spans="1:15" x14ac:dyDescent="0.25">
      <c r="A12" s="21" t="s">
        <v>202</v>
      </c>
      <c r="B12" s="21" t="s">
        <v>203</v>
      </c>
      <c r="C12" s="21" t="s">
        <v>203</v>
      </c>
      <c r="D12" s="19" t="e">
        <f t="shared" ca="1" si="0"/>
        <v>#NAME?</v>
      </c>
      <c r="E12" s="21" t="s">
        <v>37</v>
      </c>
      <c r="F12" s="20">
        <v>0</v>
      </c>
      <c r="G12" s="20">
        <v>26.943370000000002</v>
      </c>
      <c r="H12" s="20">
        <v>30.62</v>
      </c>
      <c r="L12" s="21" t="s">
        <v>93</v>
      </c>
      <c r="M12" s="18" t="s">
        <v>121</v>
      </c>
      <c r="N12" s="18" t="s">
        <v>122</v>
      </c>
      <c r="O12" s="18" t="s">
        <v>123</v>
      </c>
    </row>
    <row r="13" spans="1:15" x14ac:dyDescent="0.25">
      <c r="A13" s="21" t="s">
        <v>204</v>
      </c>
      <c r="B13" s="21" t="s">
        <v>205</v>
      </c>
      <c r="C13" s="21" t="s">
        <v>205</v>
      </c>
      <c r="D13" s="19" t="e">
        <f t="shared" ca="1" si="0"/>
        <v>#NAME?</v>
      </c>
      <c r="E13" s="21" t="s">
        <v>37</v>
      </c>
      <c r="F13" s="20">
        <v>0</v>
      </c>
      <c r="G13" s="20">
        <v>-1.55006</v>
      </c>
      <c r="H13" s="18"/>
      <c r="L13" s="21" t="s">
        <v>93</v>
      </c>
      <c r="M13" s="18" t="s">
        <v>94</v>
      </c>
      <c r="N13" s="18" t="s">
        <v>140</v>
      </c>
      <c r="O13" s="18" t="s">
        <v>140</v>
      </c>
    </row>
    <row r="14" spans="1:15" x14ac:dyDescent="0.25">
      <c r="A14" s="21" t="s">
        <v>208</v>
      </c>
      <c r="B14" s="21" t="s">
        <v>209</v>
      </c>
      <c r="C14" s="21" t="s">
        <v>209</v>
      </c>
      <c r="D14" s="19" t="e">
        <f t="shared" ca="1" si="0"/>
        <v>#NAME?</v>
      </c>
      <c r="E14" s="21" t="s">
        <v>37</v>
      </c>
      <c r="F14" s="20">
        <v>0</v>
      </c>
      <c r="G14" s="20">
        <v>21.777920000000002</v>
      </c>
      <c r="H14" s="20">
        <v>30.62</v>
      </c>
      <c r="L14" s="21" t="s">
        <v>93</v>
      </c>
      <c r="M14" s="18" t="s">
        <v>121</v>
      </c>
      <c r="N14" s="18" t="s">
        <v>122</v>
      </c>
      <c r="O14" s="18" t="s">
        <v>123</v>
      </c>
    </row>
    <row r="15" spans="1:15" x14ac:dyDescent="0.25">
      <c r="A15" s="21" t="s">
        <v>212</v>
      </c>
      <c r="B15" s="21" t="s">
        <v>213</v>
      </c>
      <c r="C15" s="21" t="s">
        <v>213</v>
      </c>
      <c r="D15" s="19" t="e">
        <f t="shared" ca="1" si="0"/>
        <v>#NAME?</v>
      </c>
      <c r="E15" s="21" t="s">
        <v>37</v>
      </c>
      <c r="F15" s="20">
        <v>0</v>
      </c>
      <c r="G15" s="20">
        <v>12.879189999999999</v>
      </c>
      <c r="H15" s="20">
        <v>18.29</v>
      </c>
      <c r="L15" s="21" t="s">
        <v>93</v>
      </c>
      <c r="M15" s="18" t="s">
        <v>94</v>
      </c>
      <c r="N15" s="18" t="s">
        <v>154</v>
      </c>
      <c r="O15" s="18" t="s">
        <v>183</v>
      </c>
    </row>
    <row r="16" spans="1:15" x14ac:dyDescent="0.25">
      <c r="A16" s="21" t="s">
        <v>214</v>
      </c>
      <c r="B16" s="21" t="s">
        <v>215</v>
      </c>
      <c r="C16" s="21" t="s">
        <v>215</v>
      </c>
      <c r="D16" s="19" t="e">
        <f t="shared" ca="1" si="0"/>
        <v>#NAME?</v>
      </c>
      <c r="E16" s="21" t="s">
        <v>37</v>
      </c>
      <c r="F16" s="20">
        <v>0</v>
      </c>
      <c r="G16" s="20">
        <v>15.79946</v>
      </c>
      <c r="H16" s="20">
        <v>18.29</v>
      </c>
      <c r="L16" s="21" t="s">
        <v>93</v>
      </c>
      <c r="M16" s="18" t="s">
        <v>94</v>
      </c>
      <c r="N16" s="18" t="s">
        <v>154</v>
      </c>
      <c r="O16" s="18" t="s">
        <v>216</v>
      </c>
    </row>
    <row r="17" spans="1:15" x14ac:dyDescent="0.25">
      <c r="A17" s="21" t="s">
        <v>217</v>
      </c>
      <c r="B17" s="21" t="s">
        <v>218</v>
      </c>
      <c r="C17" s="21" t="s">
        <v>218</v>
      </c>
      <c r="D17" s="19" t="e">
        <f t="shared" ca="1" si="0"/>
        <v>#NAME?</v>
      </c>
      <c r="E17" s="21" t="s">
        <v>37</v>
      </c>
      <c r="F17" s="20">
        <v>0</v>
      </c>
      <c r="G17" s="20">
        <v>-2.4190999999999998</v>
      </c>
      <c r="H17" s="20">
        <v>15.49</v>
      </c>
      <c r="L17" s="21" t="s">
        <v>93</v>
      </c>
      <c r="M17" s="18" t="s">
        <v>110</v>
      </c>
      <c r="N17" s="18" t="s">
        <v>111</v>
      </c>
      <c r="O17" s="18" t="s">
        <v>133</v>
      </c>
    </row>
    <row r="18" spans="1:15" x14ac:dyDescent="0.25">
      <c r="A18" s="21" t="s">
        <v>229</v>
      </c>
      <c r="B18" s="21" t="s">
        <v>230</v>
      </c>
      <c r="C18" s="21" t="s">
        <v>230</v>
      </c>
      <c r="D18" s="19" t="e">
        <f t="shared" ca="1" si="0"/>
        <v>#NAME?</v>
      </c>
      <c r="E18" s="21" t="s">
        <v>70</v>
      </c>
      <c r="F18" s="20">
        <v>0</v>
      </c>
      <c r="G18" s="20">
        <v>-9.7435200000000002</v>
      </c>
      <c r="H18" s="20">
        <v>18.29</v>
      </c>
      <c r="L18" s="21" t="s">
        <v>93</v>
      </c>
      <c r="M18" s="18" t="s">
        <v>94</v>
      </c>
      <c r="N18" s="18" t="s">
        <v>154</v>
      </c>
      <c r="O18" s="18" t="s">
        <v>183</v>
      </c>
    </row>
    <row r="19" spans="1:15" x14ac:dyDescent="0.25">
      <c r="A19" s="21" t="s">
        <v>231</v>
      </c>
      <c r="B19" s="21" t="s">
        <v>232</v>
      </c>
      <c r="C19" s="21" t="s">
        <v>232</v>
      </c>
      <c r="D19" s="19" t="e">
        <f t="shared" ca="1" si="0"/>
        <v>#NAME?</v>
      </c>
      <c r="E19" s="21" t="s">
        <v>70</v>
      </c>
      <c r="F19" s="20">
        <v>0</v>
      </c>
      <c r="G19" s="20">
        <v>9.8178649999999994</v>
      </c>
      <c r="H19" s="20">
        <v>18.29</v>
      </c>
      <c r="L19" s="21" t="s">
        <v>93</v>
      </c>
      <c r="M19" s="18" t="s">
        <v>94</v>
      </c>
      <c r="N19" s="18" t="s">
        <v>154</v>
      </c>
      <c r="O19" s="18" t="s">
        <v>233</v>
      </c>
    </row>
    <row r="20" spans="1:15" x14ac:dyDescent="0.25">
      <c r="A20" s="21" t="s">
        <v>234</v>
      </c>
      <c r="B20" s="21" t="s">
        <v>235</v>
      </c>
      <c r="C20" s="21" t="s">
        <v>235</v>
      </c>
      <c r="D20" s="19" t="e">
        <f t="shared" ca="1" si="0"/>
        <v>#NAME?</v>
      </c>
      <c r="E20" s="21" t="s">
        <v>70</v>
      </c>
      <c r="F20" s="20">
        <v>0</v>
      </c>
      <c r="G20" s="20">
        <v>9.880585</v>
      </c>
      <c r="H20" s="20">
        <v>21.86</v>
      </c>
      <c r="L20" s="21" t="s">
        <v>93</v>
      </c>
      <c r="M20" s="18" t="s">
        <v>105</v>
      </c>
      <c r="N20" s="18" t="s">
        <v>115</v>
      </c>
      <c r="O20" s="18" t="s">
        <v>116</v>
      </c>
    </row>
    <row r="21" spans="1:15" x14ac:dyDescent="0.25">
      <c r="A21" s="21" t="s">
        <v>236</v>
      </c>
      <c r="B21" s="21" t="s">
        <v>237</v>
      </c>
      <c r="C21" s="21" t="s">
        <v>237</v>
      </c>
      <c r="D21" s="19" t="e">
        <f t="shared" ca="1" si="0"/>
        <v>#NAME?</v>
      </c>
      <c r="E21" s="21" t="s">
        <v>70</v>
      </c>
      <c r="F21" s="20">
        <v>0</v>
      </c>
      <c r="G21" s="20">
        <v>7.301202</v>
      </c>
      <c r="H21" s="20">
        <v>18.29</v>
      </c>
      <c r="L21" s="21" t="s">
        <v>93</v>
      </c>
      <c r="M21" s="18" t="s">
        <v>94</v>
      </c>
      <c r="N21" s="18" t="s">
        <v>154</v>
      </c>
      <c r="O21" s="18" t="s">
        <v>183</v>
      </c>
    </row>
    <row r="22" spans="1:15" x14ac:dyDescent="0.25">
      <c r="A22" s="21" t="s">
        <v>250</v>
      </c>
      <c r="B22" s="21" t="s">
        <v>251</v>
      </c>
      <c r="C22" s="21" t="s">
        <v>251</v>
      </c>
      <c r="D22" s="19" t="e">
        <f t="shared" ca="1" si="0"/>
        <v>#NAME?</v>
      </c>
      <c r="E22" s="21" t="s">
        <v>70</v>
      </c>
      <c r="F22" s="20">
        <v>0</v>
      </c>
      <c r="G22" s="20">
        <v>-115.574</v>
      </c>
      <c r="H22" s="20">
        <v>18.29</v>
      </c>
      <c r="L22" s="21" t="s">
        <v>93</v>
      </c>
      <c r="M22" s="18" t="s">
        <v>94</v>
      </c>
      <c r="N22" s="18" t="s">
        <v>154</v>
      </c>
      <c r="O22" s="18" t="s">
        <v>216</v>
      </c>
    </row>
    <row r="23" spans="1:15" x14ac:dyDescent="0.25">
      <c r="A23" s="18" t="s">
        <v>256</v>
      </c>
      <c r="B23" s="18" t="s">
        <v>257</v>
      </c>
      <c r="C23" s="18" t="s">
        <v>257</v>
      </c>
      <c r="D23" s="19" t="e">
        <f t="shared" ca="1" si="0"/>
        <v>#NAME?</v>
      </c>
      <c r="E23" s="18" t="s">
        <v>70</v>
      </c>
      <c r="F23" s="20">
        <v>0</v>
      </c>
      <c r="G23" s="20">
        <v>11.38711</v>
      </c>
      <c r="H23" s="20">
        <v>15.84</v>
      </c>
      <c r="L23" s="18" t="s">
        <v>93</v>
      </c>
      <c r="M23" s="18" t="s">
        <v>105</v>
      </c>
      <c r="N23" s="18" t="s">
        <v>106</v>
      </c>
      <c r="O23" s="18" t="s">
        <v>126</v>
      </c>
    </row>
    <row r="24" spans="1:15" x14ac:dyDescent="0.25">
      <c r="A24" s="21" t="s">
        <v>258</v>
      </c>
      <c r="B24" s="21" t="s">
        <v>259</v>
      </c>
      <c r="C24" s="21" t="s">
        <v>259</v>
      </c>
      <c r="D24" s="19" t="e">
        <f t="shared" ca="1" si="0"/>
        <v>#NAME?</v>
      </c>
      <c r="E24" s="21" t="s">
        <v>70</v>
      </c>
      <c r="F24" s="20">
        <v>0</v>
      </c>
      <c r="G24" s="20">
        <v>9.1965090000000007</v>
      </c>
      <c r="H24" s="20">
        <v>20.23</v>
      </c>
      <c r="L24" s="21" t="s">
        <v>93</v>
      </c>
      <c r="M24" s="18" t="s">
        <v>121</v>
      </c>
      <c r="N24" s="18" t="s">
        <v>260</v>
      </c>
      <c r="O24" s="18" t="s">
        <v>261</v>
      </c>
    </row>
    <row r="25" spans="1:15" x14ac:dyDescent="0.25">
      <c r="A25" s="21" t="s">
        <v>262</v>
      </c>
      <c r="B25" s="21" t="s">
        <v>263</v>
      </c>
      <c r="C25" s="21" t="s">
        <v>263</v>
      </c>
      <c r="D25" s="19" t="e">
        <f t="shared" ca="1" si="0"/>
        <v>#NAME?</v>
      </c>
      <c r="E25" s="21" t="s">
        <v>70</v>
      </c>
      <c r="F25" s="20">
        <v>0</v>
      </c>
      <c r="G25" s="20">
        <v>11.840999999999999</v>
      </c>
      <c r="H25" s="20">
        <v>15.84</v>
      </c>
      <c r="L25" s="21" t="s">
        <v>93</v>
      </c>
      <c r="M25" s="18" t="s">
        <v>105</v>
      </c>
      <c r="N25" s="18" t="s">
        <v>106</v>
      </c>
      <c r="O25" s="18" t="s">
        <v>107</v>
      </c>
    </row>
    <row r="26" spans="1:15" x14ac:dyDescent="0.25">
      <c r="A26" s="21" t="s">
        <v>267</v>
      </c>
      <c r="B26" s="21" t="s">
        <v>268</v>
      </c>
      <c r="C26" s="21" t="s">
        <v>268</v>
      </c>
      <c r="D26" s="19" t="e">
        <f t="shared" ca="1" si="0"/>
        <v>#NAME?</v>
      </c>
      <c r="E26" s="21" t="s">
        <v>70</v>
      </c>
      <c r="F26" s="20">
        <v>0</v>
      </c>
      <c r="G26" s="20">
        <v>4.913405</v>
      </c>
      <c r="H26" s="20">
        <v>5.5</v>
      </c>
      <c r="L26" s="21" t="s">
        <v>93</v>
      </c>
      <c r="M26" s="18" t="s">
        <v>105</v>
      </c>
      <c r="N26" s="18" t="s">
        <v>106</v>
      </c>
      <c r="O26" s="18" t="s">
        <v>126</v>
      </c>
    </row>
    <row r="27" spans="1:15" x14ac:dyDescent="0.25">
      <c r="A27" s="21" t="s">
        <v>269</v>
      </c>
      <c r="B27" s="21" t="s">
        <v>270</v>
      </c>
      <c r="C27" s="21" t="s">
        <v>270</v>
      </c>
      <c r="D27" s="19" t="e">
        <f t="shared" ca="1" si="0"/>
        <v>#NAME?</v>
      </c>
      <c r="E27" s="21" t="s">
        <v>70</v>
      </c>
      <c r="F27" s="20">
        <v>0</v>
      </c>
      <c r="G27" s="20">
        <v>26.03604</v>
      </c>
      <c r="H27" s="20">
        <v>185.01</v>
      </c>
      <c r="L27" s="21" t="s">
        <v>93</v>
      </c>
      <c r="M27" s="18" t="s">
        <v>121</v>
      </c>
      <c r="N27" s="18" t="s">
        <v>122</v>
      </c>
      <c r="O27" s="18" t="s">
        <v>143</v>
      </c>
    </row>
    <row r="28" spans="1:15" x14ac:dyDescent="0.25">
      <c r="A28" s="21" t="s">
        <v>271</v>
      </c>
      <c r="B28" s="21" t="s">
        <v>272</v>
      </c>
      <c r="C28" s="21" t="s">
        <v>272</v>
      </c>
      <c r="D28" s="19" t="e">
        <f t="shared" ca="1" si="0"/>
        <v>#NAME?</v>
      </c>
      <c r="E28" s="21" t="s">
        <v>70</v>
      </c>
      <c r="F28" s="20">
        <v>0</v>
      </c>
      <c r="G28" s="20">
        <v>-64.208600000000004</v>
      </c>
      <c r="H28" s="20">
        <v>74.010000000000005</v>
      </c>
      <c r="L28" s="21" t="s">
        <v>93</v>
      </c>
      <c r="M28" s="18" t="s">
        <v>121</v>
      </c>
      <c r="N28" s="18" t="s">
        <v>122</v>
      </c>
      <c r="O28" s="18" t="s">
        <v>273</v>
      </c>
    </row>
    <row r="29" spans="1:15" x14ac:dyDescent="0.25">
      <c r="A29" s="21" t="s">
        <v>274</v>
      </c>
      <c r="B29" s="21" t="s">
        <v>275</v>
      </c>
      <c r="C29" s="21" t="s">
        <v>275</v>
      </c>
      <c r="D29" s="19" t="e">
        <f t="shared" ca="1" si="0"/>
        <v>#NAME?</v>
      </c>
      <c r="E29" s="21" t="s">
        <v>70</v>
      </c>
      <c r="F29" s="20">
        <v>0</v>
      </c>
      <c r="G29" s="20">
        <v>7.7385580000000003</v>
      </c>
      <c r="H29" s="20">
        <v>21.86</v>
      </c>
      <c r="L29" s="21" t="s">
        <v>93</v>
      </c>
      <c r="M29" s="18" t="s">
        <v>105</v>
      </c>
      <c r="N29" s="18" t="s">
        <v>115</v>
      </c>
      <c r="O29" s="18" t="s">
        <v>116</v>
      </c>
    </row>
    <row r="30" spans="1:15" x14ac:dyDescent="0.25">
      <c r="A30" s="21" t="s">
        <v>278</v>
      </c>
      <c r="B30" s="21" t="s">
        <v>279</v>
      </c>
      <c r="C30" s="21" t="s">
        <v>279</v>
      </c>
      <c r="D30" s="19" t="e">
        <f t="shared" ca="1" si="0"/>
        <v>#NAME?</v>
      </c>
      <c r="E30" s="21" t="s">
        <v>70</v>
      </c>
      <c r="F30" s="20">
        <v>0</v>
      </c>
      <c r="G30" s="20">
        <v>5.1036169999999998</v>
      </c>
      <c r="H30" s="20">
        <v>6.82</v>
      </c>
      <c r="L30" s="21" t="s">
        <v>93</v>
      </c>
      <c r="M30" s="18" t="s">
        <v>94</v>
      </c>
      <c r="N30" s="18" t="s">
        <v>95</v>
      </c>
      <c r="O30" s="18" t="s">
        <v>96</v>
      </c>
    </row>
    <row r="31" spans="1:15" x14ac:dyDescent="0.25">
      <c r="A31" s="21" t="s">
        <v>280</v>
      </c>
      <c r="B31" s="21" t="s">
        <v>281</v>
      </c>
      <c r="C31" s="21" t="s">
        <v>281</v>
      </c>
      <c r="D31" s="19" t="e">
        <f t="shared" ca="1" si="0"/>
        <v>#NAME?</v>
      </c>
      <c r="E31" s="21" t="s">
        <v>70</v>
      </c>
      <c r="F31" s="20">
        <v>0</v>
      </c>
      <c r="G31" s="20">
        <v>27.158349999999999</v>
      </c>
      <c r="H31" s="20">
        <v>30.62</v>
      </c>
      <c r="L31" s="21" t="s">
        <v>93</v>
      </c>
      <c r="M31" s="18" t="s">
        <v>121</v>
      </c>
      <c r="N31" s="18" t="s">
        <v>122</v>
      </c>
      <c r="O31" s="18" t="s">
        <v>123</v>
      </c>
    </row>
    <row r="32" spans="1:15" x14ac:dyDescent="0.25">
      <c r="A32" s="21" t="s">
        <v>282</v>
      </c>
      <c r="B32" s="21" t="s">
        <v>283</v>
      </c>
      <c r="C32" s="21" t="s">
        <v>283</v>
      </c>
      <c r="D32" s="19" t="e">
        <f t="shared" ca="1" si="0"/>
        <v>#NAME?</v>
      </c>
      <c r="E32" s="21" t="s">
        <v>70</v>
      </c>
      <c r="F32" s="20">
        <v>0</v>
      </c>
      <c r="G32" s="20">
        <v>3.55097</v>
      </c>
      <c r="H32" s="20">
        <v>33.75</v>
      </c>
      <c r="L32" s="21" t="s">
        <v>93</v>
      </c>
      <c r="M32" s="18" t="s">
        <v>110</v>
      </c>
      <c r="N32" s="18" t="s">
        <v>111</v>
      </c>
      <c r="O32" s="18" t="s">
        <v>133</v>
      </c>
    </row>
    <row r="33" spans="1:15" x14ac:dyDescent="0.25">
      <c r="A33" s="21" t="s">
        <v>289</v>
      </c>
      <c r="B33" s="21" t="s">
        <v>290</v>
      </c>
      <c r="C33" s="21" t="s">
        <v>290</v>
      </c>
      <c r="D33" s="19" t="e">
        <f t="shared" ca="1" si="0"/>
        <v>#NAME?</v>
      </c>
      <c r="E33" s="21" t="s">
        <v>70</v>
      </c>
      <c r="F33" s="20">
        <v>0</v>
      </c>
      <c r="G33" s="20">
        <v>-13.094099999999999</v>
      </c>
      <c r="H33" s="20">
        <v>74.010000000000005</v>
      </c>
      <c r="L33" s="21" t="s">
        <v>93</v>
      </c>
      <c r="M33" s="18" t="s">
        <v>121</v>
      </c>
      <c r="N33" s="18" t="s">
        <v>122</v>
      </c>
      <c r="O33" s="18" t="s">
        <v>143</v>
      </c>
    </row>
    <row r="34" spans="1:15" x14ac:dyDescent="0.25">
      <c r="A34" s="21" t="s">
        <v>291</v>
      </c>
      <c r="B34" s="21" t="s">
        <v>292</v>
      </c>
      <c r="C34" s="21" t="s">
        <v>292</v>
      </c>
      <c r="D34" s="19" t="e">
        <f t="shared" ca="1" si="0"/>
        <v>#NAME?</v>
      </c>
      <c r="E34" s="21" t="s">
        <v>70</v>
      </c>
      <c r="F34" s="20">
        <v>0</v>
      </c>
      <c r="G34" s="20">
        <v>23.521460000000001</v>
      </c>
      <c r="H34" s="20">
        <v>61.86</v>
      </c>
      <c r="L34" s="21" t="s">
        <v>93</v>
      </c>
      <c r="M34" s="18" t="s">
        <v>121</v>
      </c>
      <c r="N34" s="18" t="s">
        <v>122</v>
      </c>
      <c r="O34" s="18" t="s">
        <v>293</v>
      </c>
    </row>
    <row r="35" spans="1:15" x14ac:dyDescent="0.25">
      <c r="A35" s="18" t="s">
        <v>296</v>
      </c>
      <c r="B35" s="18" t="s">
        <v>297</v>
      </c>
      <c r="C35" s="18" t="s">
        <v>297</v>
      </c>
      <c r="D35" s="19" t="e">
        <f t="shared" ca="1" si="0"/>
        <v>#NAME?</v>
      </c>
      <c r="E35" s="18" t="s">
        <v>70</v>
      </c>
      <c r="F35" s="20">
        <v>0</v>
      </c>
      <c r="G35" s="20">
        <v>-16.240200000000002</v>
      </c>
      <c r="H35" s="20">
        <v>5.16</v>
      </c>
      <c r="L35" s="18" t="s">
        <v>93</v>
      </c>
      <c r="M35" s="18" t="s">
        <v>121</v>
      </c>
      <c r="N35" s="18" t="s">
        <v>260</v>
      </c>
      <c r="O35" s="18" t="s">
        <v>286</v>
      </c>
    </row>
    <row r="36" spans="1:15" x14ac:dyDescent="0.25">
      <c r="A36" s="21" t="s">
        <v>298</v>
      </c>
      <c r="B36" s="21" t="s">
        <v>299</v>
      </c>
      <c r="C36" s="21" t="s">
        <v>299</v>
      </c>
      <c r="D36" s="19" t="e">
        <f t="shared" ca="1" si="0"/>
        <v>#NAME?</v>
      </c>
      <c r="E36" s="21" t="s">
        <v>70</v>
      </c>
      <c r="F36" s="20">
        <v>0</v>
      </c>
      <c r="G36" s="20">
        <v>17.872630000000001</v>
      </c>
      <c r="H36" s="20">
        <v>18.61</v>
      </c>
      <c r="L36" s="21" t="s">
        <v>93</v>
      </c>
      <c r="M36" s="18" t="s">
        <v>94</v>
      </c>
      <c r="N36" s="18" t="s">
        <v>95</v>
      </c>
      <c r="O36" s="18" t="s">
        <v>99</v>
      </c>
    </row>
    <row r="37" spans="1:15" x14ac:dyDescent="0.25">
      <c r="A37" s="21" t="s">
        <v>300</v>
      </c>
      <c r="B37" s="21" t="s">
        <v>301</v>
      </c>
      <c r="C37" s="21" t="s">
        <v>301</v>
      </c>
      <c r="D37" s="19" t="e">
        <f t="shared" ca="1" si="0"/>
        <v>#NAME?</v>
      </c>
      <c r="E37" s="21" t="s">
        <v>70</v>
      </c>
      <c r="F37" s="20">
        <v>0</v>
      </c>
      <c r="G37" s="20">
        <v>-5.1318900000000003</v>
      </c>
      <c r="H37" s="20">
        <v>18.29</v>
      </c>
      <c r="L37" s="21" t="s">
        <v>93</v>
      </c>
      <c r="M37" s="18" t="s">
        <v>94</v>
      </c>
      <c r="N37" s="18" t="s">
        <v>154</v>
      </c>
      <c r="O37" s="18" t="s">
        <v>183</v>
      </c>
    </row>
    <row r="38" spans="1:15" x14ac:dyDescent="0.25">
      <c r="A38" s="21" t="s">
        <v>306</v>
      </c>
      <c r="B38" s="21" t="s">
        <v>307</v>
      </c>
      <c r="C38" s="21" t="s">
        <v>307</v>
      </c>
      <c r="D38" s="19" t="e">
        <f t="shared" ca="1" si="0"/>
        <v>#NAME?</v>
      </c>
      <c r="E38" s="21" t="s">
        <v>70</v>
      </c>
      <c r="F38" s="20">
        <v>0</v>
      </c>
      <c r="G38" s="20">
        <v>13.0402</v>
      </c>
      <c r="H38" s="20">
        <v>15.49</v>
      </c>
      <c r="L38" s="21" t="s">
        <v>93</v>
      </c>
      <c r="M38" s="18" t="s">
        <v>110</v>
      </c>
      <c r="N38" s="18" t="s">
        <v>111</v>
      </c>
      <c r="O38" s="18" t="s">
        <v>133</v>
      </c>
    </row>
    <row r="39" spans="1:15" x14ac:dyDescent="0.25">
      <c r="A39" s="18" t="s">
        <v>308</v>
      </c>
      <c r="B39" s="18" t="s">
        <v>309</v>
      </c>
      <c r="C39" s="18" t="s">
        <v>309</v>
      </c>
      <c r="D39" s="19" t="e">
        <f t="shared" ca="1" si="0"/>
        <v>#NAME?</v>
      </c>
      <c r="E39" s="18" t="s">
        <v>70</v>
      </c>
      <c r="F39" s="20">
        <v>0</v>
      </c>
      <c r="G39" s="20">
        <v>13.035220000000001</v>
      </c>
      <c r="H39" s="20">
        <v>15.49</v>
      </c>
      <c r="L39" s="18" t="s">
        <v>93</v>
      </c>
      <c r="M39" s="18" t="s">
        <v>110</v>
      </c>
      <c r="N39" s="18" t="s">
        <v>111</v>
      </c>
      <c r="O39" s="18" t="s">
        <v>133</v>
      </c>
    </row>
    <row r="40" spans="1:15" x14ac:dyDescent="0.25">
      <c r="A40" s="21" t="s">
        <v>310</v>
      </c>
      <c r="B40" s="21" t="s">
        <v>311</v>
      </c>
      <c r="C40" s="21" t="s">
        <v>311</v>
      </c>
      <c r="D40" s="19" t="e">
        <f t="shared" ca="1" si="0"/>
        <v>#NAME?</v>
      </c>
      <c r="E40" s="21" t="s">
        <v>70</v>
      </c>
      <c r="F40" s="20">
        <v>0</v>
      </c>
      <c r="G40" s="20">
        <v>7.2746620000000002</v>
      </c>
      <c r="H40" s="20">
        <v>13.98</v>
      </c>
      <c r="L40" s="21" t="s">
        <v>93</v>
      </c>
      <c r="M40" s="18" t="s">
        <v>94</v>
      </c>
      <c r="N40" s="18" t="s">
        <v>154</v>
      </c>
      <c r="O40" s="18" t="s">
        <v>312</v>
      </c>
    </row>
    <row r="41" spans="1:15" x14ac:dyDescent="0.25">
      <c r="A41" s="21" t="s">
        <v>313</v>
      </c>
      <c r="B41" s="21" t="s">
        <v>314</v>
      </c>
      <c r="C41" s="21" t="s">
        <v>314</v>
      </c>
      <c r="D41" s="19" t="e">
        <f t="shared" ca="1" si="0"/>
        <v>#NAME?</v>
      </c>
      <c r="E41" s="21" t="s">
        <v>70</v>
      </c>
      <c r="F41" s="20">
        <v>0</v>
      </c>
      <c r="G41" s="20">
        <v>14.461220000000001</v>
      </c>
      <c r="H41" s="20">
        <v>74.010000000000005</v>
      </c>
      <c r="L41" s="21" t="s">
        <v>93</v>
      </c>
      <c r="M41" s="18" t="s">
        <v>121</v>
      </c>
      <c r="N41" s="18" t="s">
        <v>122</v>
      </c>
      <c r="O41" s="18" t="s">
        <v>143</v>
      </c>
    </row>
    <row r="42" spans="1:15" x14ac:dyDescent="0.25">
      <c r="A42" s="21" t="s">
        <v>315</v>
      </c>
      <c r="B42" s="21" t="s">
        <v>316</v>
      </c>
      <c r="C42" s="21" t="s">
        <v>316</v>
      </c>
      <c r="D42" s="19" t="e">
        <f t="shared" ca="1" si="0"/>
        <v>#NAME?</v>
      </c>
      <c r="E42" s="21" t="s">
        <v>70</v>
      </c>
      <c r="F42" s="20">
        <v>0</v>
      </c>
      <c r="G42" s="20">
        <v>21.407039999999999</v>
      </c>
      <c r="H42" s="20">
        <v>30.62</v>
      </c>
      <c r="L42" s="21" t="s">
        <v>93</v>
      </c>
      <c r="M42" s="18" t="s">
        <v>121</v>
      </c>
      <c r="N42" s="18" t="s">
        <v>122</v>
      </c>
      <c r="O42" s="18" t="s">
        <v>123</v>
      </c>
    </row>
    <row r="43" spans="1:15" x14ac:dyDescent="0.25">
      <c r="A43" s="21" t="s">
        <v>328</v>
      </c>
      <c r="B43" s="21" t="s">
        <v>329</v>
      </c>
      <c r="C43" s="21" t="s">
        <v>329</v>
      </c>
      <c r="D43" s="19" t="e">
        <f t="shared" ca="1" si="0"/>
        <v>#NAME?</v>
      </c>
      <c r="E43" s="21" t="s">
        <v>89</v>
      </c>
      <c r="F43" s="20">
        <v>0</v>
      </c>
      <c r="G43" s="20">
        <v>19.080639999999999</v>
      </c>
      <c r="H43" s="20">
        <v>30.62</v>
      </c>
      <c r="L43" s="21" t="s">
        <v>93</v>
      </c>
      <c r="M43" s="18" t="s">
        <v>121</v>
      </c>
      <c r="N43" s="18" t="s">
        <v>122</v>
      </c>
      <c r="O43" s="18" t="s">
        <v>123</v>
      </c>
    </row>
    <row r="44" spans="1:15" x14ac:dyDescent="0.25">
      <c r="A44" s="22" t="s">
        <v>90</v>
      </c>
      <c r="B44" s="41" t="s">
        <v>91</v>
      </c>
      <c r="C44" s="23" t="s">
        <v>1041</v>
      </c>
      <c r="D44" s="19">
        <f ca="1">IFERROR(__xludf.DUMMYFUNCTION("yahooF(B44)*GOOGLEFINANCE(""CURRENCY:BRLUSD"")"),2.656171986)</f>
        <v>2.6561719859999999</v>
      </c>
      <c r="E44" s="22" t="s">
        <v>92</v>
      </c>
      <c r="F44" s="24">
        <v>-1</v>
      </c>
      <c r="G44" s="22" t="s">
        <v>1042</v>
      </c>
      <c r="H44" s="22" t="s">
        <v>1042</v>
      </c>
      <c r="L44" s="22" t="s">
        <v>93</v>
      </c>
      <c r="M44" s="22" t="s">
        <v>94</v>
      </c>
      <c r="N44" s="22" t="s">
        <v>95</v>
      </c>
      <c r="O44" s="22" t="s">
        <v>96</v>
      </c>
    </row>
    <row r="45" spans="1:15" x14ac:dyDescent="0.25">
      <c r="A45" s="25" t="s">
        <v>97</v>
      </c>
      <c r="B45" s="41" t="s">
        <v>98</v>
      </c>
      <c r="C45" s="26" t="s">
        <v>1043</v>
      </c>
      <c r="D45" s="19">
        <f ca="1">IFERROR(__xludf.DUMMYFUNCTION("yahooF(B45)*GOOGLEFINANCE(""CURRENCY:BRLUSD"")"),0.4202301948)</f>
        <v>0.42023019480000001</v>
      </c>
      <c r="E45" s="25" t="s">
        <v>92</v>
      </c>
      <c r="F45" s="24">
        <v>-1</v>
      </c>
      <c r="G45" s="22" t="s">
        <v>1042</v>
      </c>
      <c r="H45" s="22" t="s">
        <v>1042</v>
      </c>
      <c r="L45" s="25" t="s">
        <v>93</v>
      </c>
      <c r="M45" s="22" t="s">
        <v>94</v>
      </c>
      <c r="N45" s="22" t="s">
        <v>95</v>
      </c>
      <c r="O45" s="22" t="s">
        <v>99</v>
      </c>
    </row>
    <row r="46" spans="1:15" x14ac:dyDescent="0.25">
      <c r="A46" s="25" t="s">
        <v>100</v>
      </c>
      <c r="B46" s="41">
        <v>532848</v>
      </c>
      <c r="C46" s="27" t="s">
        <v>1044</v>
      </c>
      <c r="D46" s="19">
        <f ca="1">IFERROR(__xludf.DUMMYFUNCTION("yahooF(B46)*GOOGLEFINANCE(""CURRENCY:INRUSD"")"),1.71604027699999)</f>
        <v>1.7160402769999901</v>
      </c>
      <c r="E46" s="25" t="s">
        <v>9</v>
      </c>
      <c r="F46" s="24">
        <v>-1</v>
      </c>
      <c r="G46" s="22" t="s">
        <v>1042</v>
      </c>
      <c r="H46" s="22" t="s">
        <v>1042</v>
      </c>
      <c r="L46" s="25" t="s">
        <v>93</v>
      </c>
      <c r="M46" s="22" t="s">
        <v>101</v>
      </c>
      <c r="N46" s="22" t="s">
        <v>101</v>
      </c>
      <c r="O46" s="22" t="s">
        <v>102</v>
      </c>
    </row>
    <row r="47" spans="1:15" x14ac:dyDescent="0.25">
      <c r="A47" s="25" t="s">
        <v>103</v>
      </c>
      <c r="B47" s="41" t="s">
        <v>104</v>
      </c>
      <c r="C47" s="28" t="s">
        <v>1045</v>
      </c>
      <c r="D47" s="19">
        <f ca="1">IFERROR(__xludf.DUMMYFUNCTION("yahooF(B47)*GOOGLEFINANCE(""CURRENCY:INRUSD"")"),60.857498457)</f>
        <v>60.857498456999998</v>
      </c>
      <c r="E47" s="25" t="s">
        <v>9</v>
      </c>
      <c r="F47" s="24">
        <v>-1</v>
      </c>
      <c r="G47" s="22" t="s">
        <v>1042</v>
      </c>
      <c r="H47" s="22" t="s">
        <v>1042</v>
      </c>
      <c r="L47" s="25" t="s">
        <v>93</v>
      </c>
      <c r="M47" s="22" t="s">
        <v>105</v>
      </c>
      <c r="N47" s="22" t="s">
        <v>106</v>
      </c>
      <c r="O47" s="22" t="s">
        <v>107</v>
      </c>
    </row>
    <row r="48" spans="1:15" x14ac:dyDescent="0.25">
      <c r="A48" s="25" t="s">
        <v>108</v>
      </c>
      <c r="B48" s="41" t="s">
        <v>109</v>
      </c>
      <c r="C48" s="28" t="s">
        <v>1046</v>
      </c>
      <c r="D48" s="19">
        <f ca="1">IFERROR(__xludf.DUMMYFUNCTION("yahooF(B48)*GOOGLEFINANCE(""CURRENCY:INRUSD"")"),19.351450692)</f>
        <v>19.351450692</v>
      </c>
      <c r="E48" s="25" t="s">
        <v>9</v>
      </c>
      <c r="F48" s="24">
        <v>-1</v>
      </c>
      <c r="G48" s="22" t="s">
        <v>1042</v>
      </c>
      <c r="H48" s="22" t="s">
        <v>1042</v>
      </c>
      <c r="J48" s="29"/>
      <c r="L48" s="25" t="s">
        <v>93</v>
      </c>
      <c r="M48" s="22" t="s">
        <v>110</v>
      </c>
      <c r="N48" s="22" t="s">
        <v>111</v>
      </c>
      <c r="O48" s="22" t="s">
        <v>112</v>
      </c>
    </row>
    <row r="49" spans="1:15" x14ac:dyDescent="0.25">
      <c r="A49" s="25" t="s">
        <v>113</v>
      </c>
      <c r="B49" s="41" t="s">
        <v>114</v>
      </c>
      <c r="C49" s="28" t="s">
        <v>1047</v>
      </c>
      <c r="D49" s="19">
        <f ca="1">IFERROR(__xludf.DUMMYFUNCTION("yahooF(B49)*GOOGLEFINANCE(""CURRENCY:INRUSD"")"),228.7678907605)</f>
        <v>228.76789076049999</v>
      </c>
      <c r="E49" s="25" t="s">
        <v>9</v>
      </c>
      <c r="F49" s="24">
        <v>-1</v>
      </c>
      <c r="G49" s="22" t="s">
        <v>1042</v>
      </c>
      <c r="H49" s="22" t="s">
        <v>1042</v>
      </c>
      <c r="L49" s="25" t="s">
        <v>93</v>
      </c>
      <c r="M49" s="22" t="s">
        <v>105</v>
      </c>
      <c r="N49" s="22" t="s">
        <v>115</v>
      </c>
      <c r="O49" s="22" t="s">
        <v>116</v>
      </c>
    </row>
    <row r="50" spans="1:15" x14ac:dyDescent="0.25">
      <c r="A50" s="25" t="s">
        <v>117</v>
      </c>
      <c r="B50" s="41" t="s">
        <v>118</v>
      </c>
      <c r="C50" s="26" t="s">
        <v>1048</v>
      </c>
      <c r="D50" s="19">
        <f ca="1">IFERROR(__xludf.DUMMYFUNCTION("yahooF(B50)*GOOGLEFINANCE(""CURRENCY:INRUSD"")"),36.7613827944999)</f>
        <v>36.761382794499902</v>
      </c>
      <c r="E50" s="25" t="s">
        <v>9</v>
      </c>
      <c r="F50" s="24">
        <v>-1</v>
      </c>
      <c r="G50" s="22" t="s">
        <v>1042</v>
      </c>
      <c r="H50" s="22" t="s">
        <v>1042</v>
      </c>
      <c r="L50" s="25" t="s">
        <v>93</v>
      </c>
      <c r="M50" s="22" t="s">
        <v>105</v>
      </c>
      <c r="N50" s="22" t="s">
        <v>106</v>
      </c>
      <c r="O50" s="22" t="s">
        <v>107</v>
      </c>
    </row>
    <row r="51" spans="1:15" x14ac:dyDescent="0.25">
      <c r="A51" s="25" t="s">
        <v>119</v>
      </c>
      <c r="B51" s="41" t="s">
        <v>120</v>
      </c>
      <c r="C51" s="28" t="s">
        <v>1049</v>
      </c>
      <c r="D51" s="19">
        <f ca="1">IFERROR(__xludf.DUMMYFUNCTION("yahooF(B51)*GOOGLEFINANCE(""CURRENCY:INRUSD"")"),6.3957674935)</f>
        <v>6.3957674935000002</v>
      </c>
      <c r="E51" s="25" t="s">
        <v>9</v>
      </c>
      <c r="F51" s="24">
        <v>-1</v>
      </c>
      <c r="G51" s="22" t="s">
        <v>1042</v>
      </c>
      <c r="H51" s="22" t="s">
        <v>1042</v>
      </c>
      <c r="L51" s="25" t="s">
        <v>93</v>
      </c>
      <c r="M51" s="22" t="s">
        <v>121</v>
      </c>
      <c r="N51" s="22" t="s">
        <v>122</v>
      </c>
      <c r="O51" s="22" t="s">
        <v>123</v>
      </c>
    </row>
    <row r="52" spans="1:15" x14ac:dyDescent="0.25">
      <c r="A52" s="22" t="s">
        <v>124</v>
      </c>
      <c r="B52" s="41" t="s">
        <v>125</v>
      </c>
      <c r="C52" s="22" t="s">
        <v>1050</v>
      </c>
      <c r="D52" s="19">
        <f ca="1">IFERROR(__xludf.DUMMYFUNCTION("yahooF(B52)*GOOGLEFINANCE(""CURRENCY:INRUSD"")"),18.6834336115)</f>
        <v>18.6834336115</v>
      </c>
      <c r="E52" s="22" t="s">
        <v>9</v>
      </c>
      <c r="F52" s="24">
        <v>-1</v>
      </c>
      <c r="G52" s="22" t="s">
        <v>1042</v>
      </c>
      <c r="H52" s="22" t="s">
        <v>1042</v>
      </c>
      <c r="L52" s="22" t="s">
        <v>93</v>
      </c>
      <c r="M52" s="22" t="s">
        <v>105</v>
      </c>
      <c r="N52" s="22" t="s">
        <v>106</v>
      </c>
      <c r="O52" s="22" t="s">
        <v>126</v>
      </c>
    </row>
    <row r="53" spans="1:15" x14ac:dyDescent="0.25">
      <c r="A53" s="25" t="s">
        <v>127</v>
      </c>
      <c r="B53" s="41" t="s">
        <v>128</v>
      </c>
      <c r="C53" s="28" t="s">
        <v>1051</v>
      </c>
      <c r="D53" s="19">
        <f ca="1">IFERROR(__xludf.DUMMYFUNCTION("yahooF(B53)*GOOGLEFINANCE(""CURRENCY:INRUSD"")"),127.1138496285)</f>
        <v>127.11384962850001</v>
      </c>
      <c r="E53" s="25" t="s">
        <v>9</v>
      </c>
      <c r="F53" s="24">
        <v>-1</v>
      </c>
      <c r="G53" s="22" t="s">
        <v>1042</v>
      </c>
      <c r="H53" s="22" t="s">
        <v>1042</v>
      </c>
      <c r="L53" s="25" t="s">
        <v>93</v>
      </c>
      <c r="M53" s="22" t="s">
        <v>105</v>
      </c>
      <c r="N53" s="22" t="s">
        <v>106</v>
      </c>
      <c r="O53" s="22" t="s">
        <v>126</v>
      </c>
    </row>
    <row r="54" spans="1:15" x14ac:dyDescent="0.25">
      <c r="A54" s="25" t="s">
        <v>129</v>
      </c>
      <c r="B54" s="41" t="s">
        <v>130</v>
      </c>
      <c r="C54" s="28" t="s">
        <v>1052</v>
      </c>
      <c r="D54" s="19">
        <f ca="1">IFERROR(__xludf.DUMMYFUNCTION("yahooF(B54)*GOOGLEFINANCE(""CURRENCY:INRUSD"")"),7.5802802285)</f>
        <v>7.5802802285000004</v>
      </c>
      <c r="E54" s="25" t="s">
        <v>9</v>
      </c>
      <c r="F54" s="24">
        <v>-1</v>
      </c>
      <c r="G54" s="22" t="s">
        <v>1042</v>
      </c>
      <c r="H54" s="22" t="s">
        <v>1042</v>
      </c>
      <c r="L54" s="25" t="s">
        <v>93</v>
      </c>
      <c r="M54" s="22" t="s">
        <v>105</v>
      </c>
      <c r="N54" s="22" t="s">
        <v>106</v>
      </c>
      <c r="O54" s="22" t="s">
        <v>126</v>
      </c>
    </row>
    <row r="55" spans="1:15" x14ac:dyDescent="0.25">
      <c r="A55" s="25" t="s">
        <v>131</v>
      </c>
      <c r="B55" s="41" t="s">
        <v>132</v>
      </c>
      <c r="C55" s="28" t="s">
        <v>1053</v>
      </c>
      <c r="D55" s="19">
        <f ca="1">IFERROR(__xludf.DUMMYFUNCTION("yahooF(B55)*GOOGLEFINANCE(""CURRENCY:INRUSD"")"),37.8755462959999)</f>
        <v>37.875546295999897</v>
      </c>
      <c r="E55" s="25" t="s">
        <v>9</v>
      </c>
      <c r="F55" s="24">
        <v>-1</v>
      </c>
      <c r="G55" s="22" t="s">
        <v>1042</v>
      </c>
      <c r="H55" s="22" t="s">
        <v>1042</v>
      </c>
      <c r="L55" s="25" t="s">
        <v>93</v>
      </c>
      <c r="M55" s="22" t="s">
        <v>110</v>
      </c>
      <c r="N55" s="22" t="s">
        <v>111</v>
      </c>
      <c r="O55" s="22" t="s">
        <v>133</v>
      </c>
    </row>
    <row r="56" spans="1:15" x14ac:dyDescent="0.25">
      <c r="A56" s="25" t="s">
        <v>134</v>
      </c>
      <c r="B56" s="41" t="s">
        <v>135</v>
      </c>
      <c r="C56" s="30" t="s">
        <v>1054</v>
      </c>
      <c r="D56" s="19">
        <f ca="1">IFERROR(__xludf.DUMMYFUNCTION("yahooF(B56)*GOOGLEFINANCE(""CURRENCY:EURUSD"")"),115.1294261)</f>
        <v>115.1294261</v>
      </c>
      <c r="E56" s="25" t="s">
        <v>136</v>
      </c>
      <c r="F56" s="24">
        <v>-1</v>
      </c>
      <c r="G56" s="22" t="s">
        <v>1042</v>
      </c>
      <c r="H56" s="22" t="s">
        <v>1042</v>
      </c>
      <c r="L56" s="25" t="s">
        <v>93</v>
      </c>
      <c r="M56" s="22" t="s">
        <v>137</v>
      </c>
      <c r="N56" s="22" t="s">
        <v>106</v>
      </c>
      <c r="O56" s="22" t="s">
        <v>126</v>
      </c>
    </row>
    <row r="57" spans="1:15" x14ac:dyDescent="0.25">
      <c r="A57" s="25" t="s">
        <v>138</v>
      </c>
      <c r="B57" s="41" t="s">
        <v>139</v>
      </c>
      <c r="C57" s="28" t="s">
        <v>1055</v>
      </c>
      <c r="D57" s="19">
        <f ca="1">IFERROR(__xludf.DUMMYFUNCTION("yahooF(B57)*GOOGLEFINANCE(""CURRENCY:HKDUSD"")"),14.6331593999999)</f>
        <v>14.633159399999901</v>
      </c>
      <c r="E57" s="25" t="s">
        <v>19</v>
      </c>
      <c r="F57" s="24">
        <v>-1</v>
      </c>
      <c r="G57" s="22" t="s">
        <v>1042</v>
      </c>
      <c r="H57" s="22" t="s">
        <v>1042</v>
      </c>
      <c r="L57" s="25" t="s">
        <v>93</v>
      </c>
      <c r="M57" s="22" t="s">
        <v>94</v>
      </c>
      <c r="N57" s="22" t="s">
        <v>140</v>
      </c>
      <c r="O57" s="22" t="s">
        <v>140</v>
      </c>
    </row>
    <row r="58" spans="1:15" x14ac:dyDescent="0.25">
      <c r="A58" s="25" t="s">
        <v>146</v>
      </c>
      <c r="B58" s="41" t="s">
        <v>147</v>
      </c>
      <c r="C58" s="25" t="s">
        <v>1056</v>
      </c>
      <c r="D58" s="19" t="e">
        <f t="shared" ref="D58:D64" ca="1" si="1">yahooF(C58)</f>
        <v>#NAME?</v>
      </c>
      <c r="E58" s="25" t="s">
        <v>24</v>
      </c>
      <c r="F58" s="24">
        <v>-1</v>
      </c>
      <c r="G58" s="22" t="s">
        <v>1042</v>
      </c>
      <c r="H58" s="22" t="s">
        <v>1042</v>
      </c>
      <c r="L58" s="25" t="s">
        <v>93</v>
      </c>
      <c r="M58" s="22" t="s">
        <v>121</v>
      </c>
      <c r="N58" s="22" t="s">
        <v>101</v>
      </c>
      <c r="O58" s="22" t="s">
        <v>123</v>
      </c>
    </row>
    <row r="59" spans="1:15" x14ac:dyDescent="0.25">
      <c r="A59" s="25" t="s">
        <v>148</v>
      </c>
      <c r="B59" s="41" t="s">
        <v>149</v>
      </c>
      <c r="C59" s="25" t="s">
        <v>1057</v>
      </c>
      <c r="D59" s="19" t="e">
        <f t="shared" ca="1" si="1"/>
        <v>#NAME?</v>
      </c>
      <c r="E59" s="25" t="s">
        <v>24</v>
      </c>
      <c r="F59" s="24">
        <v>-1</v>
      </c>
      <c r="G59" s="22" t="s">
        <v>1042</v>
      </c>
      <c r="H59" s="22" t="s">
        <v>1042</v>
      </c>
      <c r="L59" s="25" t="s">
        <v>93</v>
      </c>
      <c r="M59" s="22" t="s">
        <v>94</v>
      </c>
      <c r="N59" s="22" t="s">
        <v>140</v>
      </c>
      <c r="O59" s="22" t="s">
        <v>140</v>
      </c>
    </row>
    <row r="60" spans="1:15" x14ac:dyDescent="0.25">
      <c r="A60" s="22" t="s">
        <v>152</v>
      </c>
      <c r="B60" s="41" t="s">
        <v>153</v>
      </c>
      <c r="C60" s="22" t="s">
        <v>1058</v>
      </c>
      <c r="D60" s="19" t="e">
        <f t="shared" ca="1" si="1"/>
        <v>#NAME?</v>
      </c>
      <c r="E60" s="22" t="s">
        <v>24</v>
      </c>
      <c r="F60" s="24">
        <v>-1</v>
      </c>
      <c r="G60" s="22" t="s">
        <v>1042</v>
      </c>
      <c r="H60" s="22" t="s">
        <v>1042</v>
      </c>
      <c r="L60" s="22" t="s">
        <v>93</v>
      </c>
      <c r="M60" s="22" t="s">
        <v>94</v>
      </c>
      <c r="N60" s="22" t="s">
        <v>154</v>
      </c>
      <c r="O60" s="22" t="s">
        <v>155</v>
      </c>
    </row>
    <row r="61" spans="1:15" x14ac:dyDescent="0.25">
      <c r="A61" s="25" t="s">
        <v>158</v>
      </c>
      <c r="B61" s="41" t="s">
        <v>159</v>
      </c>
      <c r="C61" s="25" t="s">
        <v>1059</v>
      </c>
      <c r="D61" s="19" t="e">
        <f t="shared" ca="1" si="1"/>
        <v>#NAME?</v>
      </c>
      <c r="E61" s="25" t="s">
        <v>24</v>
      </c>
      <c r="F61" s="24">
        <v>-1</v>
      </c>
      <c r="G61" s="22" t="s">
        <v>1042</v>
      </c>
      <c r="H61" s="22" t="s">
        <v>1042</v>
      </c>
      <c r="L61" s="25" t="s">
        <v>93</v>
      </c>
      <c r="M61" s="22" t="s">
        <v>121</v>
      </c>
      <c r="N61" s="22" t="s">
        <v>122</v>
      </c>
      <c r="O61" s="22" t="s">
        <v>143</v>
      </c>
    </row>
    <row r="62" spans="1:15" x14ac:dyDescent="0.25">
      <c r="A62" s="25" t="s">
        <v>160</v>
      </c>
      <c r="B62" s="41" t="s">
        <v>161</v>
      </c>
      <c r="C62" s="25" t="s">
        <v>1060</v>
      </c>
      <c r="D62" s="19" t="e">
        <f t="shared" ca="1" si="1"/>
        <v>#NAME?</v>
      </c>
      <c r="E62" s="25" t="s">
        <v>24</v>
      </c>
      <c r="F62" s="24">
        <v>-1</v>
      </c>
      <c r="G62" s="22" t="s">
        <v>1042</v>
      </c>
      <c r="H62" s="22" t="s">
        <v>1042</v>
      </c>
      <c r="L62" s="25" t="s">
        <v>93</v>
      </c>
      <c r="M62" s="22" t="s">
        <v>121</v>
      </c>
      <c r="N62" s="22" t="s">
        <v>122</v>
      </c>
      <c r="O62" s="22" t="s">
        <v>143</v>
      </c>
    </row>
    <row r="63" spans="1:15" x14ac:dyDescent="0.25">
      <c r="A63" s="25" t="s">
        <v>221</v>
      </c>
      <c r="B63" s="41" t="s">
        <v>222</v>
      </c>
      <c r="C63" s="25" t="s">
        <v>222</v>
      </c>
      <c r="D63" s="19" t="e">
        <f t="shared" ca="1" si="1"/>
        <v>#NAME?</v>
      </c>
      <c r="E63" s="25" t="s">
        <v>70</v>
      </c>
      <c r="F63" s="24">
        <v>-1</v>
      </c>
      <c r="G63" s="22" t="s">
        <v>1042</v>
      </c>
      <c r="H63" s="22" t="s">
        <v>1042</v>
      </c>
      <c r="L63" s="25" t="s">
        <v>93</v>
      </c>
      <c r="M63" s="22" t="s">
        <v>94</v>
      </c>
      <c r="N63" s="22" t="s">
        <v>140</v>
      </c>
      <c r="O63" s="22" t="s">
        <v>140</v>
      </c>
    </row>
    <row r="64" spans="1:15" x14ac:dyDescent="0.25">
      <c r="A64" s="25" t="s">
        <v>294</v>
      </c>
      <c r="B64" s="41" t="s">
        <v>295</v>
      </c>
      <c r="C64" s="25" t="s">
        <v>295</v>
      </c>
      <c r="D64" s="19" t="e">
        <f t="shared" ca="1" si="1"/>
        <v>#NAME?</v>
      </c>
      <c r="E64" s="25" t="s">
        <v>70</v>
      </c>
      <c r="F64" s="24">
        <v>-1</v>
      </c>
      <c r="G64" s="22" t="s">
        <v>1042</v>
      </c>
      <c r="H64" s="22" t="s">
        <v>1042</v>
      </c>
      <c r="L64" s="25" t="s">
        <v>93</v>
      </c>
      <c r="M64" s="22" t="s">
        <v>198</v>
      </c>
      <c r="N64" s="22" t="s">
        <v>254</v>
      </c>
      <c r="O64" s="22" t="s">
        <v>255</v>
      </c>
    </row>
    <row r="65" spans="1:15" x14ac:dyDescent="0.25">
      <c r="A65" s="25" t="s">
        <v>317</v>
      </c>
      <c r="B65" s="41" t="s">
        <v>318</v>
      </c>
      <c r="C65" s="28" t="s">
        <v>1061</v>
      </c>
      <c r="D65" s="19">
        <f ca="1">IFERROR(__xludf.DUMMYFUNCTION("yahooF(B65)*GOOGLEFINANCE(""CURRENCY:CNYUSD"")"),14.7713956728)</f>
        <v>14.771395672800001</v>
      </c>
      <c r="E65" s="25" t="s">
        <v>319</v>
      </c>
      <c r="F65" s="24">
        <v>-1</v>
      </c>
      <c r="G65" s="22" t="s">
        <v>1042</v>
      </c>
      <c r="H65" s="22" t="s">
        <v>1042</v>
      </c>
      <c r="L65" s="25" t="s">
        <v>93</v>
      </c>
      <c r="M65" s="22" t="s">
        <v>94</v>
      </c>
      <c r="N65" s="22" t="s">
        <v>154</v>
      </c>
      <c r="O65" s="22" t="s">
        <v>183</v>
      </c>
    </row>
    <row r="66" spans="1:15" x14ac:dyDescent="0.25">
      <c r="A66" s="25" t="s">
        <v>320</v>
      </c>
      <c r="B66" s="41" t="s">
        <v>321</v>
      </c>
      <c r="C66" s="28" t="s">
        <v>1062</v>
      </c>
      <c r="D66" s="19">
        <f ca="1">IFERROR(__xludf.DUMMYFUNCTION("yahooF(B66)*GOOGLEFINANCE(""CURRENCY:CNYUSD"")"),7.7334814752)</f>
        <v>7.7334814751999996</v>
      </c>
      <c r="E66" s="25" t="s">
        <v>322</v>
      </c>
      <c r="F66" s="24">
        <v>-1</v>
      </c>
      <c r="G66" s="22" t="s">
        <v>1042</v>
      </c>
      <c r="H66" s="22" t="s">
        <v>1042</v>
      </c>
      <c r="L66" s="25" t="s">
        <v>93</v>
      </c>
      <c r="M66" s="22" t="s">
        <v>110</v>
      </c>
      <c r="N66" s="22" t="s">
        <v>254</v>
      </c>
      <c r="O66" s="22" t="s">
        <v>323</v>
      </c>
    </row>
    <row r="67" spans="1:15" x14ac:dyDescent="0.25">
      <c r="A67" s="25" t="s">
        <v>326</v>
      </c>
      <c r="B67" s="41" t="s">
        <v>327</v>
      </c>
      <c r="C67" s="28" t="s">
        <v>1063</v>
      </c>
      <c r="D67" s="19">
        <f ca="1">IFERROR(__xludf.DUMMYFUNCTION("yahooF(B67)*GOOGLEFINANCE(""CURRENCY:CADUSD"")"),68.9240095)</f>
        <v>68.924009499999997</v>
      </c>
      <c r="E67" s="25" t="s">
        <v>89</v>
      </c>
      <c r="F67" s="24">
        <v>-1</v>
      </c>
      <c r="G67" s="22" t="s">
        <v>1042</v>
      </c>
      <c r="H67" s="22" t="s">
        <v>1042</v>
      </c>
      <c r="L67" s="25" t="s">
        <v>93</v>
      </c>
      <c r="M67" s="22" t="s">
        <v>94</v>
      </c>
      <c r="N67" s="22" t="s">
        <v>95</v>
      </c>
      <c r="O67" s="22" t="s">
        <v>99</v>
      </c>
    </row>
  </sheetData>
  <phoneticPr fontId="17" type="noConversion"/>
  <hyperlinks>
    <hyperlink ref="C44" r:id="rId1" xr:uid="{00000000-0004-0000-0300-000000000000}"/>
    <hyperlink ref="C45" r:id="rId2" xr:uid="{00000000-0004-0000-0300-000001000000}"/>
    <hyperlink ref="C46" r:id="rId3" xr:uid="{00000000-0004-0000-0300-000002000000}"/>
    <hyperlink ref="C47" r:id="rId4" xr:uid="{00000000-0004-0000-0300-000003000000}"/>
    <hyperlink ref="C48" r:id="rId5" xr:uid="{00000000-0004-0000-0300-000004000000}"/>
    <hyperlink ref="C49" r:id="rId6" xr:uid="{00000000-0004-0000-0300-000005000000}"/>
    <hyperlink ref="C50" r:id="rId7" xr:uid="{00000000-0004-0000-0300-000006000000}"/>
    <hyperlink ref="C51" r:id="rId8" xr:uid="{00000000-0004-0000-0300-000007000000}"/>
    <hyperlink ref="C53" r:id="rId9" xr:uid="{00000000-0004-0000-0300-000008000000}"/>
    <hyperlink ref="C54" r:id="rId10" xr:uid="{00000000-0004-0000-0300-000009000000}"/>
    <hyperlink ref="C55" r:id="rId11" xr:uid="{00000000-0004-0000-0300-00000A000000}"/>
    <hyperlink ref="C56" r:id="rId12" xr:uid="{00000000-0004-0000-0300-00000B000000}"/>
    <hyperlink ref="C57" r:id="rId13" xr:uid="{00000000-0004-0000-0300-00000C000000}"/>
    <hyperlink ref="C65" r:id="rId14" xr:uid="{00000000-0004-0000-0300-00000D000000}"/>
    <hyperlink ref="C66" r:id="rId15" xr:uid="{00000000-0004-0000-0300-00000E000000}"/>
    <hyperlink ref="C67" r:id="rId16" xr:uid="{00000000-0004-0000-0300-00000F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N59"/>
  <sheetViews>
    <sheetView topLeftCell="A25" workbookViewId="0">
      <selection activeCell="C2" sqref="C2:C54"/>
    </sheetView>
  </sheetViews>
  <sheetFormatPr defaultColWidth="14.42578125" defaultRowHeight="15" customHeight="1" x14ac:dyDescent="0.25"/>
  <cols>
    <col min="1" max="2" width="53.140625" customWidth="1"/>
    <col min="3" max="3" width="8.140625" customWidth="1"/>
    <col min="5" max="5" width="37" customWidth="1"/>
    <col min="11" max="11" width="12" customWidth="1"/>
    <col min="12" max="12" width="29.85546875" customWidth="1"/>
    <col min="13" max="13" width="31.42578125" customWidth="1"/>
    <col min="14" max="14" width="41.7109375" customWidth="1"/>
  </cols>
  <sheetData>
    <row r="1" spans="1:14" x14ac:dyDescent="0.25">
      <c r="A1" s="9" t="s">
        <v>0</v>
      </c>
      <c r="B1" s="42" t="s">
        <v>1153</v>
      </c>
      <c r="C1" s="9" t="s">
        <v>1</v>
      </c>
      <c r="D1" s="17" t="s">
        <v>1036</v>
      </c>
      <c r="E1" s="9" t="s">
        <v>2</v>
      </c>
      <c r="F1" s="9" t="s">
        <v>1037</v>
      </c>
      <c r="G1" s="9" t="s">
        <v>1038</v>
      </c>
      <c r="H1" s="9" t="s">
        <v>1039</v>
      </c>
      <c r="K1" s="1" t="s">
        <v>3</v>
      </c>
      <c r="L1" s="1" t="s">
        <v>4</v>
      </c>
      <c r="M1" s="1" t="s">
        <v>5</v>
      </c>
      <c r="N1" s="1" t="s">
        <v>6</v>
      </c>
    </row>
    <row r="2" spans="1:14" x14ac:dyDescent="0.25">
      <c r="A2" s="21" t="s">
        <v>737</v>
      </c>
      <c r="B2" s="21" t="s">
        <v>738</v>
      </c>
      <c r="C2" s="21" t="s">
        <v>738</v>
      </c>
      <c r="D2" s="19" t="e">
        <f t="shared" ref="D2:D31" ca="1" si="0">yahooF(C2)</f>
        <v>#NAME?</v>
      </c>
      <c r="E2" s="21" t="s">
        <v>37</v>
      </c>
      <c r="F2" s="20">
        <v>0</v>
      </c>
      <c r="G2" s="20">
        <v>18.13636</v>
      </c>
      <c r="H2" s="20">
        <v>21.8</v>
      </c>
      <c r="I2" s="22"/>
      <c r="J2" s="22"/>
      <c r="K2" s="31" t="s">
        <v>679</v>
      </c>
      <c r="L2" s="32" t="s">
        <v>680</v>
      </c>
      <c r="M2" s="32" t="s">
        <v>724</v>
      </c>
      <c r="N2" s="32" t="s">
        <v>724</v>
      </c>
    </row>
    <row r="3" spans="1:14" x14ac:dyDescent="0.25">
      <c r="A3" s="18" t="s">
        <v>739</v>
      </c>
      <c r="B3" s="21" t="s">
        <v>740</v>
      </c>
      <c r="C3" s="21" t="s">
        <v>740</v>
      </c>
      <c r="D3" s="19" t="e">
        <f t="shared" ca="1" si="0"/>
        <v>#NAME?</v>
      </c>
      <c r="E3" s="18" t="s">
        <v>37</v>
      </c>
      <c r="F3" s="20">
        <v>0</v>
      </c>
      <c r="G3" s="20">
        <v>6.2529159999999999</v>
      </c>
      <c r="H3" s="20">
        <v>13.58</v>
      </c>
      <c r="I3" s="22"/>
      <c r="J3" s="22"/>
      <c r="K3" s="33" t="s">
        <v>679</v>
      </c>
      <c r="L3" s="33" t="s">
        <v>680</v>
      </c>
      <c r="M3" s="33" t="s">
        <v>689</v>
      </c>
      <c r="N3" s="33" t="s">
        <v>690</v>
      </c>
    </row>
    <row r="4" spans="1:14" x14ac:dyDescent="0.25">
      <c r="A4" s="21" t="s">
        <v>741</v>
      </c>
      <c r="B4" s="21" t="s">
        <v>742</v>
      </c>
      <c r="C4" s="21" t="s">
        <v>742</v>
      </c>
      <c r="D4" s="19" t="e">
        <f t="shared" ca="1" si="0"/>
        <v>#NAME?</v>
      </c>
      <c r="E4" s="21" t="s">
        <v>37</v>
      </c>
      <c r="F4" s="20">
        <v>0</v>
      </c>
      <c r="G4" s="20">
        <v>10.42639</v>
      </c>
      <c r="H4" s="20">
        <v>12.81</v>
      </c>
      <c r="I4" s="22"/>
      <c r="J4" s="22"/>
      <c r="K4" s="31" t="s">
        <v>679</v>
      </c>
      <c r="L4" s="32" t="s">
        <v>685</v>
      </c>
      <c r="M4" s="32" t="s">
        <v>719</v>
      </c>
      <c r="N4" s="32" t="s">
        <v>719</v>
      </c>
    </row>
    <row r="5" spans="1:14" x14ac:dyDescent="0.25">
      <c r="A5" s="21" t="s">
        <v>743</v>
      </c>
      <c r="B5" s="21" t="s">
        <v>744</v>
      </c>
      <c r="C5" s="21" t="s">
        <v>744</v>
      </c>
      <c r="D5" s="19" t="e">
        <f t="shared" ca="1" si="0"/>
        <v>#NAME?</v>
      </c>
      <c r="E5" s="21" t="s">
        <v>37</v>
      </c>
      <c r="F5" s="20">
        <v>0</v>
      </c>
      <c r="G5" s="20">
        <v>-5.6041600000000003</v>
      </c>
      <c r="H5" s="20">
        <v>27.68</v>
      </c>
      <c r="I5" s="22"/>
      <c r="J5" s="22"/>
      <c r="K5" s="31" t="s">
        <v>679</v>
      </c>
      <c r="L5" s="32" t="s">
        <v>685</v>
      </c>
      <c r="M5" s="32" t="s">
        <v>696</v>
      </c>
      <c r="N5" s="32" t="s">
        <v>745</v>
      </c>
    </row>
    <row r="6" spans="1:14" x14ac:dyDescent="0.25">
      <c r="A6" s="21" t="s">
        <v>749</v>
      </c>
      <c r="B6" s="21" t="s">
        <v>750</v>
      </c>
      <c r="C6" s="21" t="s">
        <v>750</v>
      </c>
      <c r="D6" s="19" t="e">
        <f t="shared" ca="1" si="0"/>
        <v>#NAME?</v>
      </c>
      <c r="E6" s="21" t="s">
        <v>37</v>
      </c>
      <c r="F6" s="20">
        <v>0</v>
      </c>
      <c r="G6" s="20">
        <v>7.9763950000000001</v>
      </c>
      <c r="H6" s="20">
        <v>13.58</v>
      </c>
      <c r="I6" s="22"/>
      <c r="J6" s="22"/>
      <c r="K6" s="31" t="s">
        <v>679</v>
      </c>
      <c r="L6" s="32" t="s">
        <v>680</v>
      </c>
      <c r="M6" s="32" t="s">
        <v>689</v>
      </c>
      <c r="N6" s="32" t="s">
        <v>690</v>
      </c>
    </row>
    <row r="7" spans="1:14" x14ac:dyDescent="0.25">
      <c r="A7" s="21" t="s">
        <v>751</v>
      </c>
      <c r="B7" s="21" t="s">
        <v>752</v>
      </c>
      <c r="C7" s="21" t="s">
        <v>752</v>
      </c>
      <c r="D7" s="19" t="e">
        <f t="shared" ca="1" si="0"/>
        <v>#NAME?</v>
      </c>
      <c r="E7" s="21" t="s">
        <v>37</v>
      </c>
      <c r="F7" s="20">
        <v>0</v>
      </c>
      <c r="G7" s="20">
        <v>-15.8203</v>
      </c>
      <c r="H7" s="20">
        <v>106.67</v>
      </c>
      <c r="I7" s="22"/>
      <c r="J7" s="22"/>
      <c r="K7" s="31" t="s">
        <v>679</v>
      </c>
      <c r="L7" s="32" t="s">
        <v>680</v>
      </c>
      <c r="M7" s="32" t="s">
        <v>724</v>
      </c>
      <c r="N7" s="32" t="s">
        <v>724</v>
      </c>
    </row>
    <row r="8" spans="1:14" x14ac:dyDescent="0.25">
      <c r="A8" s="21" t="s">
        <v>753</v>
      </c>
      <c r="B8" s="21" t="s">
        <v>754</v>
      </c>
      <c r="C8" s="21" t="s">
        <v>754</v>
      </c>
      <c r="D8" s="19" t="e">
        <f t="shared" ca="1" si="0"/>
        <v>#NAME?</v>
      </c>
      <c r="E8" s="21" t="s">
        <v>37</v>
      </c>
      <c r="F8" s="20">
        <v>0</v>
      </c>
      <c r="G8" s="20">
        <v>-2.0326499999999998</v>
      </c>
      <c r="H8" s="20">
        <v>13.58</v>
      </c>
      <c r="I8" s="22"/>
      <c r="J8" s="22"/>
      <c r="K8" s="31" t="s">
        <v>679</v>
      </c>
      <c r="L8" s="32" t="s">
        <v>680</v>
      </c>
      <c r="M8" s="32" t="s">
        <v>689</v>
      </c>
      <c r="N8" s="32" t="s">
        <v>690</v>
      </c>
    </row>
    <row r="9" spans="1:14" x14ac:dyDescent="0.25">
      <c r="A9" s="21" t="s">
        <v>755</v>
      </c>
      <c r="B9" s="21" t="s">
        <v>756</v>
      </c>
      <c r="C9" s="21" t="s">
        <v>756</v>
      </c>
      <c r="D9" s="19" t="e">
        <f t="shared" ca="1" si="0"/>
        <v>#NAME?</v>
      </c>
      <c r="E9" s="21" t="s">
        <v>37</v>
      </c>
      <c r="F9" s="20">
        <v>0</v>
      </c>
      <c r="G9" s="20">
        <v>13.803839999999999</v>
      </c>
      <c r="H9" s="20">
        <v>18.29</v>
      </c>
      <c r="I9" s="22"/>
      <c r="J9" s="22"/>
      <c r="K9" s="31" t="s">
        <v>679</v>
      </c>
      <c r="L9" s="32" t="s">
        <v>685</v>
      </c>
      <c r="M9" s="32" t="s">
        <v>715</v>
      </c>
      <c r="N9" s="32" t="s">
        <v>757</v>
      </c>
    </row>
    <row r="10" spans="1:14" x14ac:dyDescent="0.25">
      <c r="A10" s="18" t="s">
        <v>761</v>
      </c>
      <c r="B10" s="18" t="s">
        <v>762</v>
      </c>
      <c r="C10" s="18" t="s">
        <v>762</v>
      </c>
      <c r="D10" s="19" t="e">
        <f t="shared" ca="1" si="0"/>
        <v>#NAME?</v>
      </c>
      <c r="E10" s="21" t="s">
        <v>37</v>
      </c>
      <c r="F10" s="20">
        <v>0</v>
      </c>
      <c r="G10" s="20">
        <v>19.038060000000002</v>
      </c>
      <c r="H10" s="20">
        <v>106.67</v>
      </c>
      <c r="I10" s="22"/>
      <c r="J10" s="22"/>
      <c r="K10" s="33" t="s">
        <v>679</v>
      </c>
      <c r="L10" s="33" t="s">
        <v>680</v>
      </c>
      <c r="M10" s="33" t="s">
        <v>724</v>
      </c>
      <c r="N10" s="33" t="s">
        <v>724</v>
      </c>
    </row>
    <row r="11" spans="1:14" x14ac:dyDescent="0.25">
      <c r="A11" s="21" t="s">
        <v>763</v>
      </c>
      <c r="B11" s="21" t="s">
        <v>764</v>
      </c>
      <c r="C11" s="21" t="s">
        <v>764</v>
      </c>
      <c r="D11" s="19" t="e">
        <f t="shared" ca="1" si="0"/>
        <v>#NAME?</v>
      </c>
      <c r="E11" s="21" t="s">
        <v>37</v>
      </c>
      <c r="F11" s="20">
        <v>0</v>
      </c>
      <c r="G11" s="20">
        <v>14.633470000000001</v>
      </c>
      <c r="H11" s="20">
        <v>19.53</v>
      </c>
      <c r="I11" s="22"/>
      <c r="J11" s="22"/>
      <c r="K11" s="31" t="s">
        <v>679</v>
      </c>
      <c r="L11" s="32" t="s">
        <v>685</v>
      </c>
      <c r="M11" s="32" t="s">
        <v>715</v>
      </c>
      <c r="N11" s="32" t="s">
        <v>760</v>
      </c>
    </row>
    <row r="12" spans="1:14" x14ac:dyDescent="0.25">
      <c r="A12" s="21" t="s">
        <v>767</v>
      </c>
      <c r="B12" s="21" t="s">
        <v>768</v>
      </c>
      <c r="C12" s="21" t="s">
        <v>768</v>
      </c>
      <c r="D12" s="19" t="e">
        <f t="shared" ca="1" si="0"/>
        <v>#NAME?</v>
      </c>
      <c r="E12" s="21" t="s">
        <v>70</v>
      </c>
      <c r="F12" s="20">
        <v>0</v>
      </c>
      <c r="G12" s="20">
        <v>12.010820000000001</v>
      </c>
      <c r="H12" s="20">
        <v>20.23</v>
      </c>
      <c r="I12" s="22"/>
      <c r="J12" s="22"/>
      <c r="K12" s="31" t="s">
        <v>679</v>
      </c>
      <c r="L12" s="32" t="s">
        <v>727</v>
      </c>
      <c r="M12" s="32" t="s">
        <v>728</v>
      </c>
      <c r="N12" s="32" t="s">
        <v>769</v>
      </c>
    </row>
    <row r="13" spans="1:14" x14ac:dyDescent="0.25">
      <c r="A13" s="21" t="s">
        <v>770</v>
      </c>
      <c r="B13" s="21" t="s">
        <v>771</v>
      </c>
      <c r="C13" s="21" t="s">
        <v>771</v>
      </c>
      <c r="D13" s="19" t="e">
        <f t="shared" ca="1" si="0"/>
        <v>#NAME?</v>
      </c>
      <c r="E13" s="21" t="s">
        <v>70</v>
      </c>
      <c r="F13" s="20">
        <v>0</v>
      </c>
      <c r="G13" s="20">
        <v>-63.654000000000003</v>
      </c>
      <c r="H13" s="20">
        <v>24.55</v>
      </c>
      <c r="I13" s="22"/>
      <c r="J13" s="22"/>
      <c r="K13" s="31" t="s">
        <v>679</v>
      </c>
      <c r="L13" s="32" t="s">
        <v>685</v>
      </c>
      <c r="M13" s="32" t="s">
        <v>686</v>
      </c>
      <c r="N13" s="32" t="s">
        <v>686</v>
      </c>
    </row>
    <row r="14" spans="1:14" x14ac:dyDescent="0.25">
      <c r="A14" s="18" t="s">
        <v>772</v>
      </c>
      <c r="B14" s="18" t="s">
        <v>773</v>
      </c>
      <c r="C14" s="18" t="s">
        <v>773</v>
      </c>
      <c r="D14" s="19" t="e">
        <f t="shared" ca="1" si="0"/>
        <v>#NAME?</v>
      </c>
      <c r="E14" s="18" t="s">
        <v>70</v>
      </c>
      <c r="F14" s="20">
        <v>0</v>
      </c>
      <c r="G14" s="20">
        <v>12.32756</v>
      </c>
      <c r="H14" s="20">
        <v>33.85</v>
      </c>
      <c r="I14" s="22"/>
      <c r="J14" s="22"/>
      <c r="K14" s="33" t="s">
        <v>679</v>
      </c>
      <c r="L14" s="33" t="s">
        <v>680</v>
      </c>
      <c r="M14" s="33" t="s">
        <v>774</v>
      </c>
      <c r="N14" s="33" t="s">
        <v>693</v>
      </c>
    </row>
    <row r="15" spans="1:14" x14ac:dyDescent="0.25">
      <c r="A15" s="21" t="s">
        <v>775</v>
      </c>
      <c r="B15" s="21" t="s">
        <v>776</v>
      </c>
      <c r="C15" s="21" t="s">
        <v>776</v>
      </c>
      <c r="D15" s="19" t="e">
        <f t="shared" ca="1" si="0"/>
        <v>#NAME?</v>
      </c>
      <c r="E15" s="21" t="s">
        <v>70</v>
      </c>
      <c r="F15" s="20">
        <v>0</v>
      </c>
      <c r="G15" s="20">
        <v>19.849240000000002</v>
      </c>
      <c r="H15" s="20">
        <v>21.52</v>
      </c>
      <c r="I15" s="22"/>
      <c r="J15" s="22"/>
      <c r="K15" s="31" t="s">
        <v>679</v>
      </c>
      <c r="L15" s="32" t="s">
        <v>680</v>
      </c>
      <c r="M15" s="32" t="s">
        <v>774</v>
      </c>
      <c r="N15" s="32" t="s">
        <v>693</v>
      </c>
    </row>
    <row r="16" spans="1:14" x14ac:dyDescent="0.25">
      <c r="A16" s="21" t="s">
        <v>779</v>
      </c>
      <c r="B16" s="21" t="s">
        <v>780</v>
      </c>
      <c r="C16" s="21" t="s">
        <v>780</v>
      </c>
      <c r="D16" s="19" t="e">
        <f t="shared" ca="1" si="0"/>
        <v>#NAME?</v>
      </c>
      <c r="E16" s="21" t="s">
        <v>70</v>
      </c>
      <c r="F16" s="20">
        <v>0</v>
      </c>
      <c r="G16" s="20">
        <v>0.87518099999999999</v>
      </c>
      <c r="H16" s="20">
        <v>16.07</v>
      </c>
      <c r="I16" s="22"/>
      <c r="J16" s="22"/>
      <c r="K16" s="31" t="s">
        <v>679</v>
      </c>
      <c r="L16" s="32" t="s">
        <v>685</v>
      </c>
      <c r="M16" s="32" t="s">
        <v>715</v>
      </c>
      <c r="N16" s="32" t="s">
        <v>757</v>
      </c>
    </row>
    <row r="17" spans="1:14" x14ac:dyDescent="0.25">
      <c r="A17" s="21" t="s">
        <v>784</v>
      </c>
      <c r="B17" s="21" t="s">
        <v>785</v>
      </c>
      <c r="C17" s="21" t="s">
        <v>785</v>
      </c>
      <c r="D17" s="19" t="e">
        <f t="shared" ca="1" si="0"/>
        <v>#NAME?</v>
      </c>
      <c r="E17" s="21" t="s">
        <v>70</v>
      </c>
      <c r="F17" s="20">
        <v>0</v>
      </c>
      <c r="G17" s="20">
        <v>15.87989</v>
      </c>
      <c r="H17" s="20">
        <v>106.67</v>
      </c>
      <c r="I17" s="22"/>
      <c r="J17" s="22"/>
      <c r="K17" s="31" t="s">
        <v>679</v>
      </c>
      <c r="L17" s="32" t="s">
        <v>680</v>
      </c>
      <c r="M17" s="32" t="s">
        <v>724</v>
      </c>
      <c r="N17" s="32" t="s">
        <v>724</v>
      </c>
    </row>
    <row r="18" spans="1:14" x14ac:dyDescent="0.25">
      <c r="A18" s="21" t="s">
        <v>790</v>
      </c>
      <c r="B18" s="21" t="s">
        <v>791</v>
      </c>
      <c r="C18" s="21" t="s">
        <v>791</v>
      </c>
      <c r="D18" s="19" t="e">
        <f t="shared" ca="1" si="0"/>
        <v>#NAME?</v>
      </c>
      <c r="E18" s="21" t="s">
        <v>70</v>
      </c>
      <c r="F18" s="20">
        <v>0</v>
      </c>
      <c r="G18" s="20">
        <v>16.58522</v>
      </c>
      <c r="H18" s="20">
        <v>24.55</v>
      </c>
      <c r="I18" s="22"/>
      <c r="J18" s="22"/>
      <c r="K18" s="31" t="s">
        <v>679</v>
      </c>
      <c r="L18" s="32" t="s">
        <v>685</v>
      </c>
      <c r="M18" s="32" t="s">
        <v>736</v>
      </c>
      <c r="N18" s="32" t="s">
        <v>736</v>
      </c>
    </row>
    <row r="19" spans="1:14" x14ac:dyDescent="0.25">
      <c r="A19" s="21" t="s">
        <v>794</v>
      </c>
      <c r="B19" s="21" t="s">
        <v>795</v>
      </c>
      <c r="C19" s="21" t="s">
        <v>795</v>
      </c>
      <c r="D19" s="19" t="e">
        <f t="shared" ca="1" si="0"/>
        <v>#NAME?</v>
      </c>
      <c r="E19" s="21" t="s">
        <v>70</v>
      </c>
      <c r="F19" s="20">
        <v>0</v>
      </c>
      <c r="G19" s="20">
        <v>16.137640000000001</v>
      </c>
      <c r="H19" s="20">
        <v>24.55</v>
      </c>
      <c r="I19" s="22"/>
      <c r="J19" s="22"/>
      <c r="K19" s="31" t="s">
        <v>679</v>
      </c>
      <c r="L19" s="32" t="s">
        <v>685</v>
      </c>
      <c r="M19" s="32" t="s">
        <v>686</v>
      </c>
      <c r="N19" s="32" t="s">
        <v>686</v>
      </c>
    </row>
    <row r="20" spans="1:14" x14ac:dyDescent="0.25">
      <c r="A20" s="21" t="s">
        <v>796</v>
      </c>
      <c r="B20" s="21" t="s">
        <v>797</v>
      </c>
      <c r="C20" s="21" t="s">
        <v>797</v>
      </c>
      <c r="D20" s="19" t="e">
        <f t="shared" ca="1" si="0"/>
        <v>#NAME?</v>
      </c>
      <c r="E20" s="21" t="s">
        <v>70</v>
      </c>
      <c r="F20" s="20">
        <v>0</v>
      </c>
      <c r="G20" s="20">
        <v>12.35371</v>
      </c>
      <c r="H20" s="20">
        <v>24.55</v>
      </c>
      <c r="I20" s="22"/>
      <c r="J20" s="22"/>
      <c r="K20" s="31" t="s">
        <v>679</v>
      </c>
      <c r="L20" s="32" t="s">
        <v>685</v>
      </c>
      <c r="M20" s="32" t="s">
        <v>736</v>
      </c>
      <c r="N20" s="32" t="s">
        <v>736</v>
      </c>
    </row>
    <row r="21" spans="1:14" x14ac:dyDescent="0.25">
      <c r="A21" s="21" t="s">
        <v>798</v>
      </c>
      <c r="B21" s="21" t="s">
        <v>799</v>
      </c>
      <c r="C21" s="21" t="s">
        <v>799</v>
      </c>
      <c r="D21" s="19" t="e">
        <f t="shared" ca="1" si="0"/>
        <v>#NAME?</v>
      </c>
      <c r="E21" s="21" t="s">
        <v>70</v>
      </c>
      <c r="F21" s="20">
        <v>0</v>
      </c>
      <c r="G21" s="20">
        <v>18.91714</v>
      </c>
      <c r="H21" s="20">
        <v>19.27</v>
      </c>
      <c r="I21" s="22"/>
      <c r="J21" s="22"/>
      <c r="K21" s="31" t="s">
        <v>679</v>
      </c>
      <c r="L21" s="32" t="s">
        <v>685</v>
      </c>
      <c r="M21" s="32" t="s">
        <v>736</v>
      </c>
      <c r="N21" s="32" t="s">
        <v>736</v>
      </c>
    </row>
    <row r="22" spans="1:14" x14ac:dyDescent="0.25">
      <c r="A22" s="21" t="s">
        <v>803</v>
      </c>
      <c r="B22" s="21" t="s">
        <v>804</v>
      </c>
      <c r="C22" s="21" t="s">
        <v>804</v>
      </c>
      <c r="D22" s="19" t="e">
        <f t="shared" ca="1" si="0"/>
        <v>#NAME?</v>
      </c>
      <c r="E22" s="21" t="s">
        <v>70</v>
      </c>
      <c r="F22" s="20">
        <v>0</v>
      </c>
      <c r="G22" s="20">
        <v>11.194190000000001</v>
      </c>
      <c r="H22" s="20">
        <v>12.81</v>
      </c>
      <c r="I22" s="22"/>
      <c r="J22" s="22"/>
      <c r="K22" s="31" t="s">
        <v>679</v>
      </c>
      <c r="L22" s="32" t="s">
        <v>685</v>
      </c>
      <c r="M22" s="32" t="s">
        <v>715</v>
      </c>
      <c r="N22" s="32" t="s">
        <v>760</v>
      </c>
    </row>
    <row r="23" spans="1:14" x14ac:dyDescent="0.25">
      <c r="A23" s="21" t="s">
        <v>805</v>
      </c>
      <c r="B23" s="21" t="s">
        <v>806</v>
      </c>
      <c r="C23" s="21" t="s">
        <v>806</v>
      </c>
      <c r="D23" s="19" t="e">
        <f t="shared" ca="1" si="0"/>
        <v>#NAME?</v>
      </c>
      <c r="E23" s="21" t="s">
        <v>70</v>
      </c>
      <c r="F23" s="20">
        <v>0</v>
      </c>
      <c r="G23" s="20">
        <v>13.466010000000001</v>
      </c>
      <c r="H23" s="20">
        <v>106.67</v>
      </c>
      <c r="I23" s="22"/>
      <c r="J23" s="22"/>
      <c r="K23" s="31" t="s">
        <v>679</v>
      </c>
      <c r="L23" s="32" t="s">
        <v>680</v>
      </c>
      <c r="M23" s="32" t="s">
        <v>724</v>
      </c>
      <c r="N23" s="32" t="s">
        <v>724</v>
      </c>
    </row>
    <row r="24" spans="1:14" x14ac:dyDescent="0.25">
      <c r="A24" s="21" t="s">
        <v>807</v>
      </c>
      <c r="B24" s="21" t="s">
        <v>808</v>
      </c>
      <c r="C24" s="21" t="s">
        <v>808</v>
      </c>
      <c r="D24" s="19" t="e">
        <f t="shared" ca="1" si="0"/>
        <v>#NAME?</v>
      </c>
      <c r="E24" s="21" t="s">
        <v>70</v>
      </c>
      <c r="F24" s="20">
        <v>0</v>
      </c>
      <c r="G24" s="20">
        <v>-11.7532</v>
      </c>
      <c r="H24" s="20">
        <v>106.67</v>
      </c>
      <c r="I24" s="22"/>
      <c r="J24" s="22"/>
      <c r="K24" s="31" t="s">
        <v>679</v>
      </c>
      <c r="L24" s="32" t="s">
        <v>680</v>
      </c>
      <c r="M24" s="32" t="s">
        <v>724</v>
      </c>
      <c r="N24" s="32" t="s">
        <v>724</v>
      </c>
    </row>
    <row r="25" spans="1:14" x14ac:dyDescent="0.25">
      <c r="A25" s="21" t="s">
        <v>809</v>
      </c>
      <c r="B25" s="21" t="s">
        <v>810</v>
      </c>
      <c r="C25" s="21" t="s">
        <v>810</v>
      </c>
      <c r="D25" s="19" t="e">
        <f t="shared" ca="1" si="0"/>
        <v>#NAME?</v>
      </c>
      <c r="E25" s="21" t="s">
        <v>70</v>
      </c>
      <c r="F25" s="20">
        <v>0</v>
      </c>
      <c r="G25" s="20">
        <v>4.6775900000000004</v>
      </c>
      <c r="H25" s="20">
        <v>14.63</v>
      </c>
      <c r="I25" s="22"/>
      <c r="J25" s="22"/>
      <c r="K25" s="31" t="s">
        <v>679</v>
      </c>
      <c r="L25" s="32" t="s">
        <v>685</v>
      </c>
      <c r="M25" s="32" t="s">
        <v>715</v>
      </c>
      <c r="N25" s="32" t="s">
        <v>811</v>
      </c>
    </row>
    <row r="26" spans="1:14" x14ac:dyDescent="0.25">
      <c r="A26" s="18" t="s">
        <v>814</v>
      </c>
      <c r="B26" s="18" t="s">
        <v>815</v>
      </c>
      <c r="C26" s="18" t="s">
        <v>815</v>
      </c>
      <c r="D26" s="19" t="e">
        <f t="shared" ca="1" si="0"/>
        <v>#NAME?</v>
      </c>
      <c r="E26" s="18" t="s">
        <v>70</v>
      </c>
      <c r="F26" s="20">
        <v>0</v>
      </c>
      <c r="G26" s="20">
        <v>-11.126200000000001</v>
      </c>
      <c r="H26" s="20">
        <v>13.58</v>
      </c>
      <c r="I26" s="22"/>
      <c r="J26" s="22"/>
      <c r="K26" s="32" t="s">
        <v>679</v>
      </c>
      <c r="L26" s="32" t="s">
        <v>680</v>
      </c>
      <c r="M26" s="32" t="s">
        <v>689</v>
      </c>
      <c r="N26" s="32" t="s">
        <v>690</v>
      </c>
    </row>
    <row r="27" spans="1:14" x14ac:dyDescent="0.25">
      <c r="A27" s="18" t="s">
        <v>816</v>
      </c>
      <c r="B27" s="18" t="s">
        <v>817</v>
      </c>
      <c r="C27" s="18" t="s">
        <v>817</v>
      </c>
      <c r="D27" s="19" t="e">
        <f t="shared" ca="1" si="0"/>
        <v>#NAME?</v>
      </c>
      <c r="E27" s="18" t="s">
        <v>70</v>
      </c>
      <c r="F27" s="20">
        <v>0</v>
      </c>
      <c r="G27" s="20">
        <v>8.2675630000000009</v>
      </c>
      <c r="H27" s="20">
        <v>16.07</v>
      </c>
      <c r="I27" s="22"/>
      <c r="J27" s="22"/>
      <c r="K27" s="32" t="s">
        <v>679</v>
      </c>
      <c r="L27" s="32" t="s">
        <v>685</v>
      </c>
      <c r="M27" s="32" t="s">
        <v>715</v>
      </c>
      <c r="N27" s="32" t="s">
        <v>757</v>
      </c>
    </row>
    <row r="28" spans="1:14" x14ac:dyDescent="0.25">
      <c r="A28" s="18" t="s">
        <v>821</v>
      </c>
      <c r="B28" s="18" t="s">
        <v>822</v>
      </c>
      <c r="C28" s="18" t="s">
        <v>822</v>
      </c>
      <c r="D28" s="19" t="e">
        <f t="shared" ca="1" si="0"/>
        <v>#NAME?</v>
      </c>
      <c r="E28" s="18" t="s">
        <v>70</v>
      </c>
      <c r="F28" s="20">
        <v>0</v>
      </c>
      <c r="G28" s="20">
        <v>15.69627</v>
      </c>
      <c r="H28" s="20">
        <v>33.85</v>
      </c>
      <c r="I28" s="22"/>
      <c r="J28" s="22"/>
      <c r="K28" s="32" t="s">
        <v>679</v>
      </c>
      <c r="L28" s="32" t="s">
        <v>685</v>
      </c>
      <c r="M28" s="32" t="s">
        <v>736</v>
      </c>
      <c r="N28" s="32" t="s">
        <v>736</v>
      </c>
    </row>
    <row r="29" spans="1:14" x14ac:dyDescent="0.25">
      <c r="A29" s="21" t="s">
        <v>823</v>
      </c>
      <c r="B29" s="21" t="s">
        <v>824</v>
      </c>
      <c r="C29" s="21" t="s">
        <v>824</v>
      </c>
      <c r="D29" s="19" t="e">
        <f t="shared" ca="1" si="0"/>
        <v>#NAME?</v>
      </c>
      <c r="E29" s="21" t="s">
        <v>70</v>
      </c>
      <c r="F29" s="20">
        <v>0</v>
      </c>
      <c r="G29" s="20">
        <v>9.6017880000000009</v>
      </c>
      <c r="H29" s="20">
        <v>12.29</v>
      </c>
      <c r="I29" s="22"/>
      <c r="J29" s="22"/>
      <c r="K29" s="31" t="s">
        <v>679</v>
      </c>
      <c r="L29" s="32" t="s">
        <v>680</v>
      </c>
      <c r="M29" s="32" t="s">
        <v>825</v>
      </c>
      <c r="N29" s="32" t="s">
        <v>825</v>
      </c>
    </row>
    <row r="30" spans="1:14" x14ac:dyDescent="0.25">
      <c r="A30" s="18" t="s">
        <v>828</v>
      </c>
      <c r="B30" s="18" t="s">
        <v>829</v>
      </c>
      <c r="C30" s="18" t="s">
        <v>829</v>
      </c>
      <c r="D30" s="19" t="e">
        <f t="shared" ca="1" si="0"/>
        <v>#NAME?</v>
      </c>
      <c r="E30" s="18" t="s">
        <v>89</v>
      </c>
      <c r="F30" s="20">
        <v>0</v>
      </c>
      <c r="G30" s="20">
        <v>-36.449199999999998</v>
      </c>
      <c r="H30" s="20">
        <v>19.329999999999998</v>
      </c>
      <c r="I30" s="22"/>
      <c r="J30" s="22"/>
      <c r="K30" s="32" t="s">
        <v>679</v>
      </c>
      <c r="L30" s="32" t="s">
        <v>680</v>
      </c>
      <c r="M30" s="32" t="s">
        <v>724</v>
      </c>
      <c r="N30" s="32" t="s">
        <v>724</v>
      </c>
    </row>
    <row r="31" spans="1:14" x14ac:dyDescent="0.25">
      <c r="A31" s="21" t="s">
        <v>832</v>
      </c>
      <c r="B31" s="21" t="s">
        <v>833</v>
      </c>
      <c r="C31" s="21" t="s">
        <v>833</v>
      </c>
      <c r="D31" s="19" t="e">
        <f t="shared" ca="1" si="0"/>
        <v>#NAME?</v>
      </c>
      <c r="E31" s="21" t="s">
        <v>89</v>
      </c>
      <c r="F31" s="20">
        <v>0</v>
      </c>
      <c r="G31" s="20">
        <v>9.8764830000000003</v>
      </c>
      <c r="H31" s="20">
        <v>20.23</v>
      </c>
      <c r="I31" s="22"/>
      <c r="J31" s="22"/>
      <c r="K31" s="31" t="s">
        <v>679</v>
      </c>
      <c r="L31" s="32" t="s">
        <v>727</v>
      </c>
      <c r="M31" s="32" t="s">
        <v>727</v>
      </c>
      <c r="N31" s="32" t="s">
        <v>802</v>
      </c>
    </row>
    <row r="32" spans="1:14" x14ac:dyDescent="0.25">
      <c r="A32" s="25" t="s">
        <v>677</v>
      </c>
      <c r="B32" s="41" t="s">
        <v>678</v>
      </c>
      <c r="C32" s="28" t="s">
        <v>1064</v>
      </c>
      <c r="D32" s="19">
        <f ca="1">IFERROR(__xludf.DUMMYFUNCTION("yahooF(B32)*GOOGLEFINANCE(""CURRENCY:BRLUSD"")"),2.5550788731)</f>
        <v>2.5550788730999998</v>
      </c>
      <c r="E32" s="25" t="s">
        <v>92</v>
      </c>
      <c r="F32" s="24">
        <v>-1</v>
      </c>
      <c r="G32" s="22" t="s">
        <v>1042</v>
      </c>
      <c r="H32" s="22" t="s">
        <v>1042</v>
      </c>
      <c r="I32" s="22"/>
      <c r="J32" s="22"/>
      <c r="K32" s="31" t="s">
        <v>679</v>
      </c>
      <c r="L32" s="32" t="s">
        <v>680</v>
      </c>
      <c r="M32" s="32" t="s">
        <v>681</v>
      </c>
      <c r="N32" s="32" t="s">
        <v>682</v>
      </c>
    </row>
    <row r="33" spans="1:14" x14ac:dyDescent="0.25">
      <c r="A33" s="25" t="s">
        <v>683</v>
      </c>
      <c r="B33" s="41" t="s">
        <v>684</v>
      </c>
      <c r="C33" s="28" t="s">
        <v>1065</v>
      </c>
      <c r="D33" s="19">
        <f ca="1">IFERROR(__xludf.DUMMYFUNCTION("yahooF(B33)*GOOGLEFINANCE(""CURRENCY:BRLUSD"")"),3.4133792238)</f>
        <v>3.4133792237999998</v>
      </c>
      <c r="E33" s="25" t="s">
        <v>92</v>
      </c>
      <c r="F33" s="24">
        <v>-1</v>
      </c>
      <c r="G33" s="22" t="s">
        <v>1042</v>
      </c>
      <c r="H33" s="22" t="s">
        <v>1042</v>
      </c>
      <c r="I33" s="22"/>
      <c r="J33" s="22"/>
      <c r="K33" s="31" t="s">
        <v>679</v>
      </c>
      <c r="L33" s="32" t="s">
        <v>685</v>
      </c>
      <c r="M33" s="32" t="s">
        <v>686</v>
      </c>
      <c r="N33" s="32" t="s">
        <v>686</v>
      </c>
    </row>
    <row r="34" spans="1:14" x14ac:dyDescent="0.25">
      <c r="A34" s="22" t="s">
        <v>687</v>
      </c>
      <c r="B34" s="41" t="s">
        <v>688</v>
      </c>
      <c r="C34" s="23" t="s">
        <v>1066</v>
      </c>
      <c r="D34" s="19">
        <f ca="1">IFERROR(__xludf.DUMMYFUNCTION("yahooF(B34)*GOOGLEFINANCE(""CURRENCY:BRLUSD"")"),11.6078680224)</f>
        <v>11.6078680224</v>
      </c>
      <c r="E34" s="22" t="s">
        <v>92</v>
      </c>
      <c r="F34" s="24">
        <v>-1</v>
      </c>
      <c r="G34" s="22" t="s">
        <v>1042</v>
      </c>
      <c r="H34" s="22" t="s">
        <v>1042</v>
      </c>
      <c r="I34" s="22"/>
      <c r="J34" s="22"/>
      <c r="K34" s="32" t="s">
        <v>679</v>
      </c>
      <c r="L34" s="32" t="s">
        <v>680</v>
      </c>
      <c r="M34" s="32" t="s">
        <v>689</v>
      </c>
      <c r="N34" s="32" t="s">
        <v>690</v>
      </c>
    </row>
    <row r="35" spans="1:14" x14ac:dyDescent="0.25">
      <c r="A35" s="22" t="s">
        <v>691</v>
      </c>
      <c r="B35" s="41" t="s">
        <v>692</v>
      </c>
      <c r="C35" s="23" t="s">
        <v>1067</v>
      </c>
      <c r="D35" s="19">
        <f ca="1">IFERROR(__xludf.DUMMYFUNCTION("yahooF(B35)*GOOGLEFINANCE(""CURRENCY:BRLUSD"")"),4.5234212478)</f>
        <v>4.5234212478</v>
      </c>
      <c r="E35" s="22" t="s">
        <v>92</v>
      </c>
      <c r="F35" s="24">
        <v>-1</v>
      </c>
      <c r="G35" s="22" t="s">
        <v>1042</v>
      </c>
      <c r="H35" s="22" t="s">
        <v>1042</v>
      </c>
      <c r="I35" s="22"/>
      <c r="J35" s="22"/>
      <c r="K35" s="32" t="s">
        <v>679</v>
      </c>
      <c r="L35" s="32" t="s">
        <v>680</v>
      </c>
      <c r="M35" s="32" t="s">
        <v>689</v>
      </c>
      <c r="N35" s="32" t="s">
        <v>693</v>
      </c>
    </row>
    <row r="36" spans="1:14" x14ac:dyDescent="0.25">
      <c r="A36" s="25" t="s">
        <v>694</v>
      </c>
      <c r="B36" s="41" t="s">
        <v>695</v>
      </c>
      <c r="C36" s="28" t="s">
        <v>1068</v>
      </c>
      <c r="D36" s="19">
        <f ca="1">IFERROR(__xludf.DUMMYFUNCTION("yahooF(B36)*GOOGLEFINANCE(""CURRENCY:BRLUSD"")"),7.1895043233)</f>
        <v>7.1895043233000004</v>
      </c>
      <c r="E36" s="25" t="s">
        <v>92</v>
      </c>
      <c r="F36" s="24">
        <v>-1</v>
      </c>
      <c r="G36" s="22" t="s">
        <v>1042</v>
      </c>
      <c r="H36" s="22" t="s">
        <v>1042</v>
      </c>
      <c r="I36" s="22"/>
      <c r="J36" s="22"/>
      <c r="K36" s="31" t="s">
        <v>679</v>
      </c>
      <c r="L36" s="32" t="s">
        <v>685</v>
      </c>
      <c r="M36" s="32" t="s">
        <v>696</v>
      </c>
      <c r="N36" s="32" t="s">
        <v>697</v>
      </c>
    </row>
    <row r="37" spans="1:14" x14ac:dyDescent="0.25">
      <c r="A37" s="22" t="s">
        <v>698</v>
      </c>
      <c r="B37" s="41" t="s">
        <v>699</v>
      </c>
      <c r="C37" s="23" t="s">
        <v>1069</v>
      </c>
      <c r="D37" s="19">
        <f ca="1">IFERROR(__xludf.DUMMYFUNCTION("yahooF(B37)*GOOGLEFINANCE(""CURRENCY:MXNUSD"")"),16.4394246107)</f>
        <v>16.439424610700001</v>
      </c>
      <c r="E37" s="22" t="s">
        <v>330</v>
      </c>
      <c r="F37" s="24">
        <v>-1</v>
      </c>
      <c r="G37" s="22" t="s">
        <v>1042</v>
      </c>
      <c r="H37" s="22" t="s">
        <v>1042</v>
      </c>
      <c r="I37" s="22"/>
      <c r="J37" s="22"/>
      <c r="K37" s="32" t="s">
        <v>679</v>
      </c>
      <c r="L37" s="32" t="s">
        <v>680</v>
      </c>
      <c r="M37" s="32" t="s">
        <v>681</v>
      </c>
      <c r="N37" s="32" t="s">
        <v>700</v>
      </c>
    </row>
    <row r="38" spans="1:14" x14ac:dyDescent="0.25">
      <c r="A38" s="22" t="s">
        <v>701</v>
      </c>
      <c r="B38" s="41" t="s">
        <v>702</v>
      </c>
      <c r="C38" s="23" t="s">
        <v>1070</v>
      </c>
      <c r="D38" s="19">
        <f ca="1">IFERROR(__xludf.DUMMYFUNCTION("yahooF(B38)*GOOGLEFINANCE(""CURRENCY:INRUSD"")"),1.57474053449999)</f>
        <v>1.5747405344999901</v>
      </c>
      <c r="E38" s="22" t="s">
        <v>9</v>
      </c>
      <c r="F38" s="24">
        <v>-1</v>
      </c>
      <c r="G38" s="22" t="s">
        <v>1042</v>
      </c>
      <c r="H38" s="22" t="s">
        <v>1042</v>
      </c>
      <c r="I38" s="22"/>
      <c r="J38" s="22"/>
      <c r="K38" s="32" t="s">
        <v>679</v>
      </c>
      <c r="L38" s="32" t="s">
        <v>685</v>
      </c>
      <c r="M38" s="32" t="s">
        <v>696</v>
      </c>
      <c r="N38" s="32" t="s">
        <v>703</v>
      </c>
    </row>
    <row r="39" spans="1:14" x14ac:dyDescent="0.25">
      <c r="A39" s="25" t="s">
        <v>704</v>
      </c>
      <c r="B39" s="41" t="s">
        <v>705</v>
      </c>
      <c r="C39" s="28" t="s">
        <v>1071</v>
      </c>
      <c r="D39" s="19">
        <f ca="1">IFERROR(__xludf.DUMMYFUNCTION("yahooF(B39)*GOOGLEFINANCE(""CURRENCY:INRUSD"")"),36.3404899445)</f>
        <v>36.3404899445</v>
      </c>
      <c r="E39" s="25" t="s">
        <v>9</v>
      </c>
      <c r="F39" s="24">
        <v>-1</v>
      </c>
      <c r="G39" s="22" t="s">
        <v>1042</v>
      </c>
      <c r="H39" s="22" t="s">
        <v>1042</v>
      </c>
      <c r="I39" s="22"/>
      <c r="J39" s="22"/>
      <c r="K39" s="31" t="s">
        <v>679</v>
      </c>
      <c r="L39" s="32" t="s">
        <v>685</v>
      </c>
      <c r="M39" s="32" t="s">
        <v>706</v>
      </c>
      <c r="N39" s="32" t="s">
        <v>706</v>
      </c>
    </row>
    <row r="40" spans="1:14" x14ac:dyDescent="0.25">
      <c r="A40" s="25" t="s">
        <v>707</v>
      </c>
      <c r="B40" s="41" t="s">
        <v>708</v>
      </c>
      <c r="C40" s="28" t="s">
        <v>1072</v>
      </c>
      <c r="D40" s="19">
        <f ca="1">IFERROR(__xludf.DUMMYFUNCTION("yahooF(B40)*GOOGLEFINANCE(""CURRENCY:HKDUSD"")"),1.05215736)</f>
        <v>1.05215736</v>
      </c>
      <c r="E40" s="25" t="s">
        <v>19</v>
      </c>
      <c r="F40" s="24">
        <v>-1</v>
      </c>
      <c r="G40" s="22" t="s">
        <v>1042</v>
      </c>
      <c r="H40" s="22" t="s">
        <v>1042</v>
      </c>
      <c r="I40" s="22"/>
      <c r="J40" s="22"/>
      <c r="K40" s="31" t="s">
        <v>679</v>
      </c>
      <c r="L40" s="32" t="s">
        <v>685</v>
      </c>
      <c r="M40" s="32" t="s">
        <v>706</v>
      </c>
      <c r="N40" s="32" t="s">
        <v>706</v>
      </c>
    </row>
    <row r="41" spans="1:14" x14ac:dyDescent="0.25">
      <c r="A41" s="25" t="s">
        <v>709</v>
      </c>
      <c r="B41" s="41" t="s">
        <v>710</v>
      </c>
      <c r="C41" s="28" t="s">
        <v>1073</v>
      </c>
      <c r="D41" s="19">
        <f ca="1">IFERROR(__xludf.DUMMYFUNCTION("yahooF(B41)*GOOGLEFINANCE(""CURRENCY:HKDUSD"")"),0.9193608)</f>
        <v>0.91936079999999998</v>
      </c>
      <c r="E41" s="25" t="s">
        <v>19</v>
      </c>
      <c r="F41" s="24">
        <v>-1</v>
      </c>
      <c r="G41" s="22" t="s">
        <v>1042</v>
      </c>
      <c r="H41" s="22" t="s">
        <v>1042</v>
      </c>
      <c r="I41" s="22"/>
      <c r="J41" s="22"/>
      <c r="K41" s="31" t="s">
        <v>679</v>
      </c>
      <c r="L41" s="32" t="s">
        <v>685</v>
      </c>
      <c r="M41" s="32" t="s">
        <v>711</v>
      </c>
      <c r="N41" s="32" t="s">
        <v>711</v>
      </c>
    </row>
    <row r="42" spans="1:14" x14ac:dyDescent="0.25">
      <c r="A42" s="25" t="s">
        <v>712</v>
      </c>
      <c r="B42" s="41" t="s">
        <v>713</v>
      </c>
      <c r="C42" s="25" t="s">
        <v>1074</v>
      </c>
      <c r="D42" s="19">
        <f ca="1">IFERROR(__xludf.DUMMYFUNCTION("yahooF(B42)*GOOGLEFINANCE(""CURRENCY:KRWUSD"")"),82.1118282)</f>
        <v>82.111828200000005</v>
      </c>
      <c r="E42" s="25" t="s">
        <v>714</v>
      </c>
      <c r="F42" s="24">
        <v>-1</v>
      </c>
      <c r="G42" s="22" t="s">
        <v>1042</v>
      </c>
      <c r="H42" s="22" t="s">
        <v>1042</v>
      </c>
      <c r="I42" s="22"/>
      <c r="J42" s="22"/>
      <c r="K42" s="31" t="s">
        <v>679</v>
      </c>
      <c r="L42" s="32" t="s">
        <v>685</v>
      </c>
      <c r="M42" s="32" t="s">
        <v>715</v>
      </c>
      <c r="N42" s="32" t="s">
        <v>716</v>
      </c>
    </row>
    <row r="43" spans="1:14" x14ac:dyDescent="0.25">
      <c r="A43" s="25" t="s">
        <v>717</v>
      </c>
      <c r="B43" s="41" t="s">
        <v>718</v>
      </c>
      <c r="C43" s="25" t="s">
        <v>1075</v>
      </c>
      <c r="D43" s="19" t="e">
        <f t="shared" ref="D43:D51" ca="1" si="1">yahooF(C43)</f>
        <v>#NAME?</v>
      </c>
      <c r="E43" s="25" t="s">
        <v>24</v>
      </c>
      <c r="F43" s="24">
        <v>-1</v>
      </c>
      <c r="G43" s="22" t="s">
        <v>1042</v>
      </c>
      <c r="H43" s="22" t="s">
        <v>1042</v>
      </c>
      <c r="I43" s="22"/>
      <c r="J43" s="22"/>
      <c r="K43" s="31" t="s">
        <v>679</v>
      </c>
      <c r="L43" s="32" t="s">
        <v>685</v>
      </c>
      <c r="M43" s="32" t="s">
        <v>719</v>
      </c>
      <c r="N43" s="32" t="s">
        <v>719</v>
      </c>
    </row>
    <row r="44" spans="1:14" x14ac:dyDescent="0.25">
      <c r="A44" s="22" t="s">
        <v>720</v>
      </c>
      <c r="B44" s="41" t="s">
        <v>721</v>
      </c>
      <c r="C44" s="22" t="s">
        <v>1076</v>
      </c>
      <c r="D44" s="19" t="e">
        <f t="shared" ca="1" si="1"/>
        <v>#NAME?</v>
      </c>
      <c r="E44" s="22" t="s">
        <v>24</v>
      </c>
      <c r="F44" s="24">
        <v>-1</v>
      </c>
      <c r="G44" s="22" t="s">
        <v>1042</v>
      </c>
      <c r="H44" s="22" t="s">
        <v>1042</v>
      </c>
      <c r="I44" s="22"/>
      <c r="J44" s="22"/>
      <c r="K44" s="32" t="s">
        <v>679</v>
      </c>
      <c r="L44" s="32" t="s">
        <v>685</v>
      </c>
      <c r="M44" s="32" t="s">
        <v>696</v>
      </c>
      <c r="N44" s="32" t="s">
        <v>697</v>
      </c>
    </row>
    <row r="45" spans="1:14" x14ac:dyDescent="0.25">
      <c r="A45" s="25" t="s">
        <v>722</v>
      </c>
      <c r="B45" s="41" t="s">
        <v>723</v>
      </c>
      <c r="C45" s="25" t="s">
        <v>1077</v>
      </c>
      <c r="D45" s="19" t="e">
        <f t="shared" ca="1" si="1"/>
        <v>#NAME?</v>
      </c>
      <c r="E45" s="25" t="s">
        <v>24</v>
      </c>
      <c r="F45" s="24">
        <v>-1</v>
      </c>
      <c r="G45" s="22" t="s">
        <v>1042</v>
      </c>
      <c r="H45" s="22" t="s">
        <v>1042</v>
      </c>
      <c r="I45" s="22"/>
      <c r="J45" s="22"/>
      <c r="K45" s="31" t="s">
        <v>679</v>
      </c>
      <c r="L45" s="32" t="s">
        <v>680</v>
      </c>
      <c r="M45" s="32" t="s">
        <v>724</v>
      </c>
      <c r="N45" s="32" t="s">
        <v>724</v>
      </c>
    </row>
    <row r="46" spans="1:14" x14ac:dyDescent="0.25">
      <c r="A46" s="25" t="s">
        <v>725</v>
      </c>
      <c r="B46" s="41" t="s">
        <v>726</v>
      </c>
      <c r="C46" s="25" t="s">
        <v>1078</v>
      </c>
      <c r="D46" s="19" t="e">
        <f t="shared" ca="1" si="1"/>
        <v>#NAME?</v>
      </c>
      <c r="E46" s="25" t="s">
        <v>24</v>
      </c>
      <c r="F46" s="24">
        <v>-1</v>
      </c>
      <c r="G46" s="22" t="s">
        <v>1042</v>
      </c>
      <c r="H46" s="22" t="s">
        <v>1042</v>
      </c>
      <c r="I46" s="22"/>
      <c r="J46" s="22"/>
      <c r="K46" s="31" t="s">
        <v>679</v>
      </c>
      <c r="L46" s="32" t="s">
        <v>727</v>
      </c>
      <c r="M46" s="32" t="s">
        <v>728</v>
      </c>
      <c r="N46" s="32" t="s">
        <v>729</v>
      </c>
    </row>
    <row r="47" spans="1:14" x14ac:dyDescent="0.25">
      <c r="A47" s="25" t="s">
        <v>732</v>
      </c>
      <c r="B47" s="41" t="s">
        <v>733</v>
      </c>
      <c r="C47" s="25" t="s">
        <v>1079</v>
      </c>
      <c r="D47" s="19" t="e">
        <f t="shared" ca="1" si="1"/>
        <v>#NAME?</v>
      </c>
      <c r="E47" s="25" t="s">
        <v>24</v>
      </c>
      <c r="F47" s="24">
        <v>-1</v>
      </c>
      <c r="G47" s="22" t="s">
        <v>1042</v>
      </c>
      <c r="H47" s="22" t="s">
        <v>1042</v>
      </c>
      <c r="I47" s="22"/>
      <c r="J47" s="22"/>
      <c r="K47" s="31" t="s">
        <v>679</v>
      </c>
      <c r="L47" s="32" t="s">
        <v>685</v>
      </c>
      <c r="M47" s="32" t="s">
        <v>711</v>
      </c>
      <c r="N47" s="32" t="s">
        <v>711</v>
      </c>
    </row>
    <row r="48" spans="1:14" x14ac:dyDescent="0.25">
      <c r="A48" s="22" t="s">
        <v>734</v>
      </c>
      <c r="B48" s="41" t="s">
        <v>735</v>
      </c>
      <c r="C48" s="22" t="s">
        <v>1080</v>
      </c>
      <c r="D48" s="19" t="e">
        <f t="shared" ca="1" si="1"/>
        <v>#NAME?</v>
      </c>
      <c r="E48" s="25" t="s">
        <v>24</v>
      </c>
      <c r="F48" s="24">
        <v>-1</v>
      </c>
      <c r="G48" s="22" t="s">
        <v>1042</v>
      </c>
      <c r="H48" s="22" t="s">
        <v>1042</v>
      </c>
      <c r="I48" s="22"/>
      <c r="J48" s="22"/>
      <c r="K48" s="33" t="s">
        <v>679</v>
      </c>
      <c r="L48" s="33" t="s">
        <v>685</v>
      </c>
      <c r="M48" s="33" t="s">
        <v>736</v>
      </c>
      <c r="N48" s="33" t="s">
        <v>736</v>
      </c>
    </row>
    <row r="49" spans="1:14" x14ac:dyDescent="0.25">
      <c r="A49" s="22" t="s">
        <v>758</v>
      </c>
      <c r="B49" s="41" t="s">
        <v>759</v>
      </c>
      <c r="C49" s="22" t="s">
        <v>1081</v>
      </c>
      <c r="D49" s="19" t="e">
        <f t="shared" ca="1" si="1"/>
        <v>#NAME?</v>
      </c>
      <c r="E49" s="25" t="s">
        <v>37</v>
      </c>
      <c r="F49" s="24">
        <v>-1</v>
      </c>
      <c r="G49" s="22" t="s">
        <v>1042</v>
      </c>
      <c r="H49" s="22" t="s">
        <v>1042</v>
      </c>
      <c r="I49" s="22"/>
      <c r="J49" s="22"/>
      <c r="K49" s="33" t="s">
        <v>679</v>
      </c>
      <c r="L49" s="33" t="s">
        <v>685</v>
      </c>
      <c r="M49" s="33" t="s">
        <v>715</v>
      </c>
      <c r="N49" s="33" t="s">
        <v>760</v>
      </c>
    </row>
    <row r="50" spans="1:14" x14ac:dyDescent="0.25">
      <c r="A50" s="25" t="s">
        <v>777</v>
      </c>
      <c r="B50" s="41" t="s">
        <v>778</v>
      </c>
      <c r="C50" s="25" t="s">
        <v>778</v>
      </c>
      <c r="D50" s="19" t="e">
        <f t="shared" ca="1" si="1"/>
        <v>#NAME?</v>
      </c>
      <c r="E50" s="25" t="s">
        <v>70</v>
      </c>
      <c r="F50" s="24">
        <v>-1</v>
      </c>
      <c r="G50" s="22" t="s">
        <v>1042</v>
      </c>
      <c r="H50" s="22" t="s">
        <v>1042</v>
      </c>
      <c r="I50" s="22"/>
      <c r="J50" s="22"/>
      <c r="K50" s="31" t="s">
        <v>679</v>
      </c>
      <c r="L50" s="32" t="s">
        <v>685</v>
      </c>
      <c r="M50" s="32" t="s">
        <v>715</v>
      </c>
      <c r="N50" s="32" t="s">
        <v>716</v>
      </c>
    </row>
    <row r="51" spans="1:14" x14ac:dyDescent="0.25">
      <c r="A51" s="25" t="s">
        <v>818</v>
      </c>
      <c r="B51" s="41" t="s">
        <v>819</v>
      </c>
      <c r="C51" s="25" t="s">
        <v>819</v>
      </c>
      <c r="D51" s="19" t="e">
        <f t="shared" ca="1" si="1"/>
        <v>#NAME?</v>
      </c>
      <c r="E51" s="25" t="s">
        <v>70</v>
      </c>
      <c r="F51" s="24">
        <v>-1</v>
      </c>
      <c r="G51" s="22" t="s">
        <v>1042</v>
      </c>
      <c r="H51" s="22" t="s">
        <v>1042</v>
      </c>
      <c r="I51" s="22"/>
      <c r="J51" s="22"/>
      <c r="K51" s="31" t="s">
        <v>679</v>
      </c>
      <c r="L51" s="32" t="s">
        <v>680</v>
      </c>
      <c r="M51" s="32" t="s">
        <v>820</v>
      </c>
      <c r="N51" s="32" t="s">
        <v>820</v>
      </c>
    </row>
    <row r="52" spans="1:14" x14ac:dyDescent="0.25">
      <c r="A52" s="25" t="s">
        <v>826</v>
      </c>
      <c r="B52" s="41" t="s">
        <v>827</v>
      </c>
      <c r="C52" s="28" t="s">
        <v>1082</v>
      </c>
      <c r="D52" s="19">
        <f ca="1">IFERROR(__xludf.DUMMYFUNCTION("yahooF(B52)*GOOGLEFINANCE(""CURRENCY:CNYUSD"")"),5.2815719736)</f>
        <v>5.2815719736000002</v>
      </c>
      <c r="E52" s="25" t="s">
        <v>319</v>
      </c>
      <c r="F52" s="24">
        <v>-1</v>
      </c>
      <c r="G52" s="22" t="s">
        <v>1042</v>
      </c>
      <c r="H52" s="22" t="s">
        <v>1042</v>
      </c>
      <c r="I52" s="22"/>
      <c r="J52" s="22"/>
      <c r="K52" s="31" t="s">
        <v>679</v>
      </c>
      <c r="L52" s="32" t="s">
        <v>680</v>
      </c>
      <c r="M52" s="32" t="s">
        <v>681</v>
      </c>
      <c r="N52" s="32" t="s">
        <v>700</v>
      </c>
    </row>
    <row r="53" spans="1:14" x14ac:dyDescent="0.25">
      <c r="A53" s="25" t="s">
        <v>830</v>
      </c>
      <c r="B53" s="41" t="s">
        <v>831</v>
      </c>
      <c r="C53" s="28" t="s">
        <v>1083</v>
      </c>
      <c r="D53" s="19">
        <f ca="1">IFERROR(__xludf.DUMMYFUNCTION("yahooF(B53)*GOOGLEFINANCE(""CURRENCY:CADUSD"")"),34.881824)</f>
        <v>34.881824000000002</v>
      </c>
      <c r="E53" s="25" t="s">
        <v>89</v>
      </c>
      <c r="F53" s="24">
        <v>-1</v>
      </c>
      <c r="G53" s="22" t="s">
        <v>1042</v>
      </c>
      <c r="H53" s="22" t="s">
        <v>1042</v>
      </c>
      <c r="I53" s="22"/>
      <c r="J53" s="22"/>
      <c r="K53" s="31" t="s">
        <v>679</v>
      </c>
      <c r="L53" s="32" t="s">
        <v>685</v>
      </c>
      <c r="M53" s="32" t="s">
        <v>686</v>
      </c>
      <c r="N53" s="32" t="s">
        <v>686</v>
      </c>
    </row>
    <row r="54" spans="1:14" x14ac:dyDescent="0.25">
      <c r="A54" s="25" t="s">
        <v>834</v>
      </c>
      <c r="B54" s="41" t="s">
        <v>835</v>
      </c>
      <c r="C54" s="28" t="s">
        <v>1084</v>
      </c>
      <c r="D54" s="19">
        <f ca="1">IFERROR(__xludf.DUMMYFUNCTION("yahooF(B54)*GOOGLEFINANCE(""CURRENCY:CADUSD"")"),66.316711)</f>
        <v>66.316710999999998</v>
      </c>
      <c r="E54" s="25" t="s">
        <v>89</v>
      </c>
      <c r="F54" s="24">
        <v>-1</v>
      </c>
      <c r="G54" s="22" t="s">
        <v>1042</v>
      </c>
      <c r="H54" s="22" t="s">
        <v>1042</v>
      </c>
      <c r="I54" s="22"/>
      <c r="J54" s="22"/>
      <c r="K54" s="31" t="s">
        <v>679</v>
      </c>
      <c r="L54" s="32" t="s">
        <v>680</v>
      </c>
      <c r="M54" s="32" t="s">
        <v>820</v>
      </c>
      <c r="N54" s="32" t="s">
        <v>820</v>
      </c>
    </row>
    <row r="55" spans="1:14" x14ac:dyDescent="0.25">
      <c r="J55" s="22"/>
      <c r="K55" s="32"/>
      <c r="L55" s="32"/>
      <c r="M55" s="32"/>
    </row>
    <row r="56" spans="1:14" x14ac:dyDescent="0.25">
      <c r="J56" s="22"/>
    </row>
    <row r="57" spans="1:14" x14ac:dyDescent="0.25">
      <c r="J57" s="22"/>
    </row>
    <row r="58" spans="1:14" x14ac:dyDescent="0.25">
      <c r="J58" s="22"/>
    </row>
    <row r="59" spans="1:14" x14ac:dyDescent="0.25">
      <c r="J59" s="22"/>
    </row>
  </sheetData>
  <phoneticPr fontId="17" type="noConversion"/>
  <hyperlinks>
    <hyperlink ref="C32" r:id="rId1" xr:uid="{00000000-0004-0000-0400-000000000000}"/>
    <hyperlink ref="C33" r:id="rId2" xr:uid="{00000000-0004-0000-0400-000001000000}"/>
    <hyperlink ref="C34" r:id="rId3" xr:uid="{00000000-0004-0000-0400-000002000000}"/>
    <hyperlink ref="C35" r:id="rId4" xr:uid="{00000000-0004-0000-0400-000003000000}"/>
    <hyperlink ref="C36" r:id="rId5" xr:uid="{00000000-0004-0000-0400-000004000000}"/>
    <hyperlink ref="C37" r:id="rId6" xr:uid="{00000000-0004-0000-0400-000005000000}"/>
    <hyperlink ref="C38" r:id="rId7" xr:uid="{00000000-0004-0000-0400-000006000000}"/>
    <hyperlink ref="C39" r:id="rId8" xr:uid="{00000000-0004-0000-0400-000007000000}"/>
    <hyperlink ref="C40" r:id="rId9" xr:uid="{00000000-0004-0000-0400-000008000000}"/>
    <hyperlink ref="C41" r:id="rId10" xr:uid="{00000000-0004-0000-0400-000009000000}"/>
    <hyperlink ref="C52" r:id="rId11" xr:uid="{00000000-0004-0000-0400-00000A000000}"/>
    <hyperlink ref="C53" r:id="rId12" xr:uid="{00000000-0004-0000-0400-00000B000000}"/>
    <hyperlink ref="C54" r:id="rId13" xr:uid="{00000000-0004-0000-0400-00000C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O40"/>
  <sheetViews>
    <sheetView topLeftCell="A7" workbookViewId="0">
      <selection activeCell="C2" sqref="C2:C39"/>
    </sheetView>
  </sheetViews>
  <sheetFormatPr defaultColWidth="14.42578125" defaultRowHeight="15" customHeight="1" x14ac:dyDescent="0.25"/>
  <cols>
    <col min="1" max="2" width="46.85546875" customWidth="1"/>
    <col min="3" max="3" width="8.140625" customWidth="1"/>
    <col min="5" max="5" width="29" customWidth="1"/>
    <col min="12" max="12" width="12" customWidth="1"/>
    <col min="13" max="13" width="45" customWidth="1"/>
    <col min="14" max="14" width="34.85546875" customWidth="1"/>
    <col min="15" max="15" width="30.140625" customWidth="1"/>
  </cols>
  <sheetData>
    <row r="1" spans="1:15" x14ac:dyDescent="0.25">
      <c r="A1" s="9" t="s">
        <v>0</v>
      </c>
      <c r="B1" s="42" t="s">
        <v>1153</v>
      </c>
      <c r="C1" s="9" t="s">
        <v>1</v>
      </c>
      <c r="D1" s="17" t="s">
        <v>1036</v>
      </c>
      <c r="E1" s="9" t="s">
        <v>2</v>
      </c>
      <c r="F1" s="9" t="s">
        <v>1037</v>
      </c>
      <c r="G1" s="9" t="s">
        <v>1038</v>
      </c>
      <c r="H1" s="9" t="s">
        <v>1039</v>
      </c>
      <c r="L1" s="9" t="s">
        <v>3</v>
      </c>
      <c r="M1" s="9" t="s">
        <v>4</v>
      </c>
      <c r="N1" s="9" t="s">
        <v>5</v>
      </c>
      <c r="O1" s="9" t="s">
        <v>6</v>
      </c>
    </row>
    <row r="2" spans="1:15" x14ac:dyDescent="0.25">
      <c r="A2" s="21" t="s">
        <v>664</v>
      </c>
      <c r="B2" s="21" t="s">
        <v>665</v>
      </c>
      <c r="C2" s="21" t="s">
        <v>665</v>
      </c>
      <c r="D2" s="19" t="e">
        <f t="shared" ref="D2:D26" ca="1" si="0">yahooF(C2)</f>
        <v>#NAME?</v>
      </c>
      <c r="E2" s="21" t="s">
        <v>70</v>
      </c>
      <c r="F2" s="20">
        <v>1</v>
      </c>
      <c r="G2" s="24">
        <v>63.071289999999998</v>
      </c>
      <c r="H2" s="24">
        <v>33.020000000000003</v>
      </c>
      <c r="L2" s="21" t="s">
        <v>569</v>
      </c>
      <c r="M2" s="18" t="s">
        <v>625</v>
      </c>
      <c r="N2" s="18" t="s">
        <v>666</v>
      </c>
      <c r="O2" s="18" t="s">
        <v>666</v>
      </c>
    </row>
    <row r="3" spans="1:15" x14ac:dyDescent="0.25">
      <c r="A3" s="21" t="s">
        <v>590</v>
      </c>
      <c r="B3" s="21" t="s">
        <v>591</v>
      </c>
      <c r="C3" s="21" t="s">
        <v>591</v>
      </c>
      <c r="D3" s="19" t="e">
        <f t="shared" ca="1" si="0"/>
        <v>#NAME?</v>
      </c>
      <c r="E3" s="21" t="s">
        <v>37</v>
      </c>
      <c r="F3" s="20">
        <v>0</v>
      </c>
      <c r="G3" s="24">
        <v>17.974209999999999</v>
      </c>
      <c r="H3" s="24">
        <v>20.53</v>
      </c>
      <c r="L3" s="21" t="s">
        <v>569</v>
      </c>
      <c r="M3" s="18" t="s">
        <v>587</v>
      </c>
      <c r="N3" s="18" t="s">
        <v>592</v>
      </c>
      <c r="O3" s="18" t="s">
        <v>593</v>
      </c>
    </row>
    <row r="4" spans="1:15" x14ac:dyDescent="0.25">
      <c r="A4" s="21" t="s">
        <v>594</v>
      </c>
      <c r="B4" s="21" t="s">
        <v>595</v>
      </c>
      <c r="C4" s="21" t="s">
        <v>595</v>
      </c>
      <c r="D4" s="19" t="e">
        <f t="shared" ca="1" si="0"/>
        <v>#NAME?</v>
      </c>
      <c r="E4" s="21" t="s">
        <v>37</v>
      </c>
      <c r="F4" s="20">
        <v>0</v>
      </c>
      <c r="G4" s="24">
        <v>19.42867</v>
      </c>
      <c r="H4" s="24">
        <v>61.86</v>
      </c>
      <c r="L4" s="21" t="s">
        <v>569</v>
      </c>
      <c r="M4" s="18" t="s">
        <v>570</v>
      </c>
      <c r="N4" s="18" t="s">
        <v>596</v>
      </c>
      <c r="O4" s="18" t="s">
        <v>596</v>
      </c>
    </row>
    <row r="5" spans="1:15" x14ac:dyDescent="0.25">
      <c r="A5" s="21" t="s">
        <v>597</v>
      </c>
      <c r="B5" s="21" t="s">
        <v>598</v>
      </c>
      <c r="C5" s="21" t="s">
        <v>598</v>
      </c>
      <c r="D5" s="19" t="e">
        <f t="shared" ca="1" si="0"/>
        <v>#NAME?</v>
      </c>
      <c r="E5" s="21" t="s">
        <v>37</v>
      </c>
      <c r="F5" s="20">
        <v>0</v>
      </c>
      <c r="G5" s="24">
        <v>10.94478</v>
      </c>
      <c r="H5" s="24">
        <v>61.86</v>
      </c>
      <c r="L5" s="21" t="s">
        <v>569</v>
      </c>
      <c r="M5" s="18" t="s">
        <v>570</v>
      </c>
      <c r="N5" s="18" t="s">
        <v>596</v>
      </c>
      <c r="O5" s="18" t="s">
        <v>596</v>
      </c>
    </row>
    <row r="6" spans="1:15" x14ac:dyDescent="0.25">
      <c r="A6" s="21" t="s">
        <v>601</v>
      </c>
      <c r="B6" s="21" t="s">
        <v>602</v>
      </c>
      <c r="C6" s="21" t="s">
        <v>602</v>
      </c>
      <c r="D6" s="19" t="e">
        <f t="shared" ca="1" si="0"/>
        <v>#NAME?</v>
      </c>
      <c r="E6" s="21" t="s">
        <v>37</v>
      </c>
      <c r="F6" s="20">
        <v>0</v>
      </c>
      <c r="G6" s="24">
        <v>-5.8450000000000002E-2</v>
      </c>
      <c r="H6" s="24">
        <v>61.86</v>
      </c>
      <c r="L6" s="21" t="s">
        <v>569</v>
      </c>
      <c r="M6" s="18" t="s">
        <v>603</v>
      </c>
      <c r="N6" s="18" t="s">
        <v>596</v>
      </c>
      <c r="O6" s="18" t="s">
        <v>596</v>
      </c>
    </row>
    <row r="7" spans="1:15" x14ac:dyDescent="0.25">
      <c r="A7" s="18" t="s">
        <v>604</v>
      </c>
      <c r="B7" s="18" t="s">
        <v>605</v>
      </c>
      <c r="C7" s="18" t="s">
        <v>605</v>
      </c>
      <c r="D7" s="19" t="e">
        <f t="shared" ca="1" si="0"/>
        <v>#NAME?</v>
      </c>
      <c r="E7" s="18" t="s">
        <v>37</v>
      </c>
      <c r="F7" s="20">
        <v>0</v>
      </c>
      <c r="G7" s="24">
        <v>16.528009999999998</v>
      </c>
      <c r="H7" s="24">
        <v>33.75</v>
      </c>
      <c r="L7" s="18" t="s">
        <v>569</v>
      </c>
      <c r="M7" s="18" t="s">
        <v>570</v>
      </c>
      <c r="N7" s="18" t="s">
        <v>596</v>
      </c>
      <c r="O7" s="18" t="s">
        <v>596</v>
      </c>
    </row>
    <row r="8" spans="1:15" x14ac:dyDescent="0.25">
      <c r="A8" s="21" t="s">
        <v>606</v>
      </c>
      <c r="B8" s="21" t="s">
        <v>607</v>
      </c>
      <c r="C8" s="21" t="s">
        <v>607</v>
      </c>
      <c r="D8" s="19" t="e">
        <f t="shared" ca="1" si="0"/>
        <v>#NAME?</v>
      </c>
      <c r="E8" s="21" t="s">
        <v>37</v>
      </c>
      <c r="F8" s="20">
        <v>0</v>
      </c>
      <c r="G8" s="24">
        <v>0.39966000000000002</v>
      </c>
      <c r="H8" s="24">
        <v>15.98</v>
      </c>
      <c r="L8" s="21" t="s">
        <v>569</v>
      </c>
      <c r="M8" s="18" t="s">
        <v>587</v>
      </c>
      <c r="N8" s="18" t="s">
        <v>592</v>
      </c>
      <c r="O8" s="18" t="s">
        <v>608</v>
      </c>
    </row>
    <row r="9" spans="1:15" x14ac:dyDescent="0.25">
      <c r="A9" s="21" t="s">
        <v>609</v>
      </c>
      <c r="B9" s="21" t="s">
        <v>610</v>
      </c>
      <c r="C9" s="21" t="s">
        <v>610</v>
      </c>
      <c r="D9" s="19" t="e">
        <f t="shared" ca="1" si="0"/>
        <v>#NAME?</v>
      </c>
      <c r="E9" s="21" t="s">
        <v>37</v>
      </c>
      <c r="F9" s="20">
        <v>0</v>
      </c>
      <c r="G9" s="24">
        <v>-31.511900000000001</v>
      </c>
      <c r="H9" s="24">
        <v>33.020000000000003</v>
      </c>
      <c r="L9" s="21" t="s">
        <v>569</v>
      </c>
      <c r="M9" s="18" t="s">
        <v>570</v>
      </c>
      <c r="N9" s="18" t="s">
        <v>611</v>
      </c>
      <c r="O9" s="18" t="s">
        <v>611</v>
      </c>
    </row>
    <row r="10" spans="1:15" x14ac:dyDescent="0.25">
      <c r="A10" s="21" t="s">
        <v>614</v>
      </c>
      <c r="B10" s="21" t="s">
        <v>615</v>
      </c>
      <c r="C10" s="21" t="s">
        <v>615</v>
      </c>
      <c r="D10" s="19" t="e">
        <f t="shared" ca="1" si="0"/>
        <v>#NAME?</v>
      </c>
      <c r="E10" s="21" t="s">
        <v>37</v>
      </c>
      <c r="F10" s="20">
        <v>0</v>
      </c>
      <c r="G10" s="24">
        <v>-9.3785900000000009</v>
      </c>
      <c r="H10" s="24">
        <v>17.54</v>
      </c>
      <c r="L10" s="21" t="s">
        <v>569</v>
      </c>
      <c r="M10" s="18" t="s">
        <v>616</v>
      </c>
      <c r="N10" s="18" t="s">
        <v>571</v>
      </c>
      <c r="O10" s="18" t="s">
        <v>571</v>
      </c>
    </row>
    <row r="11" spans="1:15" x14ac:dyDescent="0.25">
      <c r="A11" s="21" t="s">
        <v>617</v>
      </c>
      <c r="B11" s="21" t="s">
        <v>618</v>
      </c>
      <c r="C11" s="21" t="s">
        <v>618</v>
      </c>
      <c r="D11" s="19" t="e">
        <f t="shared" ca="1" si="0"/>
        <v>#NAME?</v>
      </c>
      <c r="E11" s="21" t="s">
        <v>37</v>
      </c>
      <c r="F11" s="20">
        <v>0</v>
      </c>
      <c r="G11" s="24">
        <v>-10.497</v>
      </c>
      <c r="H11" s="24">
        <v>61.86</v>
      </c>
      <c r="L11" s="21" t="s">
        <v>569</v>
      </c>
      <c r="M11" s="18" t="s">
        <v>570</v>
      </c>
      <c r="N11" s="18" t="s">
        <v>596</v>
      </c>
      <c r="O11" s="18" t="s">
        <v>596</v>
      </c>
    </row>
    <row r="12" spans="1:15" x14ac:dyDescent="0.25">
      <c r="A12" s="18" t="s">
        <v>619</v>
      </c>
      <c r="B12" s="18" t="s">
        <v>620</v>
      </c>
      <c r="C12" s="18" t="s">
        <v>620</v>
      </c>
      <c r="D12" s="19" t="e">
        <f t="shared" ca="1" si="0"/>
        <v>#NAME?</v>
      </c>
      <c r="E12" s="18" t="s">
        <v>37</v>
      </c>
      <c r="F12" s="20">
        <v>0</v>
      </c>
      <c r="G12" s="24">
        <v>16.71585</v>
      </c>
      <c r="H12" s="24">
        <v>61.86</v>
      </c>
      <c r="L12" s="34" t="s">
        <v>569</v>
      </c>
      <c r="M12" s="34" t="s">
        <v>570</v>
      </c>
      <c r="N12" s="34" t="s">
        <v>596</v>
      </c>
      <c r="O12" s="34" t="s">
        <v>596</v>
      </c>
    </row>
    <row r="13" spans="1:15" x14ac:dyDescent="0.25">
      <c r="A13" s="21" t="s">
        <v>621</v>
      </c>
      <c r="B13" s="21" t="s">
        <v>622</v>
      </c>
      <c r="C13" s="21" t="s">
        <v>622</v>
      </c>
      <c r="D13" s="19" t="e">
        <f t="shared" ca="1" si="0"/>
        <v>#NAME?</v>
      </c>
      <c r="E13" s="21" t="s">
        <v>37</v>
      </c>
      <c r="F13" s="20">
        <v>0</v>
      </c>
      <c r="G13" s="24">
        <v>7.1623999999999993E-2</v>
      </c>
      <c r="H13" s="24">
        <v>61.86</v>
      </c>
      <c r="L13" s="21" t="s">
        <v>569</v>
      </c>
      <c r="M13" s="18" t="s">
        <v>603</v>
      </c>
      <c r="N13" s="18" t="s">
        <v>596</v>
      </c>
      <c r="O13" s="18" t="s">
        <v>596</v>
      </c>
    </row>
    <row r="14" spans="1:15" x14ac:dyDescent="0.25">
      <c r="A14" s="21" t="s">
        <v>627</v>
      </c>
      <c r="B14" s="21" t="s">
        <v>628</v>
      </c>
      <c r="C14" s="21" t="s">
        <v>628</v>
      </c>
      <c r="D14" s="19" t="e">
        <f t="shared" ca="1" si="0"/>
        <v>#NAME?</v>
      </c>
      <c r="E14" s="21" t="s">
        <v>70</v>
      </c>
      <c r="F14" s="20">
        <v>0</v>
      </c>
      <c r="G14" s="24">
        <v>17.307510000000001</v>
      </c>
      <c r="H14" s="24">
        <v>61.86</v>
      </c>
      <c r="L14" s="21" t="s">
        <v>569</v>
      </c>
      <c r="M14" s="18" t="s">
        <v>570</v>
      </c>
      <c r="N14" s="18" t="s">
        <v>596</v>
      </c>
      <c r="O14" s="18" t="s">
        <v>596</v>
      </c>
    </row>
    <row r="15" spans="1:15" x14ac:dyDescent="0.25">
      <c r="A15" s="18" t="s">
        <v>629</v>
      </c>
      <c r="B15" s="18" t="s">
        <v>630</v>
      </c>
      <c r="C15" s="18" t="s">
        <v>630</v>
      </c>
      <c r="D15" s="19" t="e">
        <f t="shared" ca="1" si="0"/>
        <v>#NAME?</v>
      </c>
      <c r="E15" s="18" t="s">
        <v>70</v>
      </c>
      <c r="F15" s="20">
        <v>0</v>
      </c>
      <c r="G15" s="24">
        <v>6.4886330000000001</v>
      </c>
      <c r="H15" s="24">
        <v>15.98</v>
      </c>
      <c r="L15" s="18" t="s">
        <v>569</v>
      </c>
      <c r="M15" s="18" t="s">
        <v>587</v>
      </c>
      <c r="N15" s="18" t="s">
        <v>592</v>
      </c>
      <c r="O15" s="18" t="s">
        <v>631</v>
      </c>
    </row>
    <row r="16" spans="1:15" x14ac:dyDescent="0.25">
      <c r="A16" s="18" t="s">
        <v>632</v>
      </c>
      <c r="B16" s="18" t="s">
        <v>633</v>
      </c>
      <c r="C16" s="18" t="s">
        <v>633</v>
      </c>
      <c r="D16" s="19" t="e">
        <f t="shared" ca="1" si="0"/>
        <v>#NAME?</v>
      </c>
      <c r="E16" s="21" t="s">
        <v>70</v>
      </c>
      <c r="F16" s="20">
        <v>0</v>
      </c>
      <c r="G16" s="24">
        <v>-17.492899999999999</v>
      </c>
      <c r="H16" s="24">
        <v>20.68</v>
      </c>
      <c r="L16" s="18" t="s">
        <v>569</v>
      </c>
      <c r="M16" s="18" t="s">
        <v>587</v>
      </c>
      <c r="N16" s="18" t="s">
        <v>588</v>
      </c>
      <c r="O16" s="18" t="s">
        <v>589</v>
      </c>
    </row>
    <row r="17" spans="1:15" x14ac:dyDescent="0.25">
      <c r="A17" s="21" t="s">
        <v>634</v>
      </c>
      <c r="B17" s="21" t="s">
        <v>635</v>
      </c>
      <c r="C17" s="21" t="s">
        <v>635</v>
      </c>
      <c r="D17" s="19" t="e">
        <f t="shared" ca="1" si="0"/>
        <v>#NAME?</v>
      </c>
      <c r="E17" s="21" t="s">
        <v>70</v>
      </c>
      <c r="F17" s="20">
        <v>0</v>
      </c>
      <c r="G17" s="24">
        <v>17.230560000000001</v>
      </c>
      <c r="H17" s="24">
        <v>17.54</v>
      </c>
      <c r="L17" s="21" t="s">
        <v>569</v>
      </c>
      <c r="M17" s="18" t="s">
        <v>570</v>
      </c>
      <c r="N17" s="18" t="s">
        <v>571</v>
      </c>
      <c r="O17" s="18" t="s">
        <v>571</v>
      </c>
    </row>
    <row r="18" spans="1:15" x14ac:dyDescent="0.25">
      <c r="A18" s="21" t="s">
        <v>641</v>
      </c>
      <c r="B18" s="21" t="s">
        <v>642</v>
      </c>
      <c r="C18" s="21" t="s">
        <v>642</v>
      </c>
      <c r="D18" s="19" t="e">
        <f t="shared" ca="1" si="0"/>
        <v>#NAME?</v>
      </c>
      <c r="E18" s="21" t="s">
        <v>70</v>
      </c>
      <c r="F18" s="20">
        <v>0</v>
      </c>
      <c r="G18" s="24">
        <v>13.87581</v>
      </c>
      <c r="H18" s="24">
        <v>17.54</v>
      </c>
      <c r="L18" s="21" t="s">
        <v>569</v>
      </c>
      <c r="M18" s="18" t="s">
        <v>570</v>
      </c>
      <c r="N18" s="18" t="s">
        <v>571</v>
      </c>
      <c r="O18" s="18" t="s">
        <v>571</v>
      </c>
    </row>
    <row r="19" spans="1:15" x14ac:dyDescent="0.25">
      <c r="A19" s="21" t="s">
        <v>643</v>
      </c>
      <c r="B19" s="21" t="s">
        <v>644</v>
      </c>
      <c r="C19" s="21" t="s">
        <v>644</v>
      </c>
      <c r="D19" s="19" t="e">
        <f t="shared" ca="1" si="0"/>
        <v>#NAME?</v>
      </c>
      <c r="E19" s="21" t="s">
        <v>70</v>
      </c>
      <c r="F19" s="20">
        <v>0</v>
      </c>
      <c r="G19" s="24">
        <v>18.994890000000002</v>
      </c>
      <c r="H19" s="24">
        <v>27.47</v>
      </c>
      <c r="L19" s="21" t="s">
        <v>569</v>
      </c>
      <c r="M19" s="18" t="s">
        <v>587</v>
      </c>
      <c r="N19" s="18" t="s">
        <v>588</v>
      </c>
      <c r="O19" s="18" t="s">
        <v>589</v>
      </c>
    </row>
    <row r="20" spans="1:15" x14ac:dyDescent="0.25">
      <c r="A20" s="21" t="s">
        <v>645</v>
      </c>
      <c r="B20" s="21" t="s">
        <v>646</v>
      </c>
      <c r="C20" s="21" t="s">
        <v>646</v>
      </c>
      <c r="D20" s="19" t="e">
        <f t="shared" ca="1" si="0"/>
        <v>#NAME?</v>
      </c>
      <c r="E20" s="21" t="s">
        <v>70</v>
      </c>
      <c r="F20" s="20">
        <v>0</v>
      </c>
      <c r="G20" s="24">
        <v>27.500029999999999</v>
      </c>
      <c r="H20" s="24">
        <v>33.020000000000003</v>
      </c>
      <c r="L20" s="21" t="s">
        <v>569</v>
      </c>
      <c r="M20" s="18" t="s">
        <v>603</v>
      </c>
      <c r="N20" s="18" t="s">
        <v>647</v>
      </c>
      <c r="O20" s="18" t="s">
        <v>647</v>
      </c>
    </row>
    <row r="21" spans="1:15" x14ac:dyDescent="0.25">
      <c r="A21" s="21" t="s">
        <v>650</v>
      </c>
      <c r="B21" s="21" t="s">
        <v>651</v>
      </c>
      <c r="C21" s="21" t="s">
        <v>651</v>
      </c>
      <c r="D21" s="19" t="e">
        <f t="shared" ca="1" si="0"/>
        <v>#NAME?</v>
      </c>
      <c r="E21" s="21" t="s">
        <v>70</v>
      </c>
      <c r="F21" s="20">
        <v>0</v>
      </c>
      <c r="G21" s="24">
        <v>13.412280000000001</v>
      </c>
      <c r="H21" s="24">
        <v>74.010000000000005</v>
      </c>
      <c r="L21" s="21" t="s">
        <v>569</v>
      </c>
      <c r="M21" s="18" t="s">
        <v>587</v>
      </c>
      <c r="N21" s="18" t="s">
        <v>592</v>
      </c>
      <c r="O21" s="18" t="s">
        <v>608</v>
      </c>
    </row>
    <row r="22" spans="1:15" x14ac:dyDescent="0.25">
      <c r="A22" s="21" t="s">
        <v>652</v>
      </c>
      <c r="B22" s="21" t="s">
        <v>653</v>
      </c>
      <c r="C22" s="21" t="s">
        <v>653</v>
      </c>
      <c r="D22" s="19" t="e">
        <f t="shared" ca="1" si="0"/>
        <v>#NAME?</v>
      </c>
      <c r="E22" s="21" t="s">
        <v>70</v>
      </c>
      <c r="F22" s="20">
        <v>0</v>
      </c>
      <c r="G22" s="24">
        <v>16.36327</v>
      </c>
      <c r="H22" s="24">
        <v>17.54</v>
      </c>
      <c r="L22" s="21" t="s">
        <v>569</v>
      </c>
      <c r="M22" s="18" t="s">
        <v>570</v>
      </c>
      <c r="N22" s="18" t="s">
        <v>571</v>
      </c>
      <c r="O22" s="18" t="s">
        <v>571</v>
      </c>
    </row>
    <row r="23" spans="1:15" x14ac:dyDescent="0.25">
      <c r="A23" s="21" t="s">
        <v>656</v>
      </c>
      <c r="B23" s="21" t="s">
        <v>657</v>
      </c>
      <c r="C23" s="21" t="s">
        <v>657</v>
      </c>
      <c r="D23" s="19" t="e">
        <f t="shared" ca="1" si="0"/>
        <v>#NAME?</v>
      </c>
      <c r="E23" s="21" t="s">
        <v>70</v>
      </c>
      <c r="F23" s="20">
        <v>0</v>
      </c>
      <c r="G23" s="24">
        <v>5.7654730000000001</v>
      </c>
      <c r="H23" s="24">
        <v>17.54</v>
      </c>
      <c r="L23" s="21" t="s">
        <v>569</v>
      </c>
      <c r="M23" s="18" t="s">
        <v>570</v>
      </c>
      <c r="N23" s="18" t="s">
        <v>571</v>
      </c>
      <c r="O23" s="18" t="s">
        <v>571</v>
      </c>
    </row>
    <row r="24" spans="1:15" x14ac:dyDescent="0.25">
      <c r="A24" s="21" t="s">
        <v>658</v>
      </c>
      <c r="B24" s="21" t="s">
        <v>659</v>
      </c>
      <c r="C24" s="21" t="s">
        <v>659</v>
      </c>
      <c r="D24" s="19" t="e">
        <f t="shared" ca="1" si="0"/>
        <v>#NAME?</v>
      </c>
      <c r="E24" s="21" t="s">
        <v>70</v>
      </c>
      <c r="F24" s="20">
        <v>0</v>
      </c>
      <c r="G24" s="24">
        <v>-168.59399999999999</v>
      </c>
      <c r="H24" s="24">
        <v>17.54</v>
      </c>
      <c r="L24" s="21" t="s">
        <v>569</v>
      </c>
      <c r="M24" s="18" t="s">
        <v>570</v>
      </c>
      <c r="N24" s="18" t="s">
        <v>571</v>
      </c>
      <c r="O24" s="18" t="s">
        <v>571</v>
      </c>
    </row>
    <row r="25" spans="1:15" x14ac:dyDescent="0.25">
      <c r="A25" s="18" t="s">
        <v>673</v>
      </c>
      <c r="B25" s="18" t="s">
        <v>674</v>
      </c>
      <c r="C25" s="18" t="s">
        <v>674</v>
      </c>
      <c r="D25" s="19" t="e">
        <f t="shared" ca="1" si="0"/>
        <v>#NAME?</v>
      </c>
      <c r="E25" s="18" t="s">
        <v>331</v>
      </c>
      <c r="F25" s="20">
        <v>0</v>
      </c>
      <c r="G25" s="24">
        <v>16.640689999999999</v>
      </c>
      <c r="H25" s="24">
        <v>18.87</v>
      </c>
      <c r="L25" s="18" t="s">
        <v>569</v>
      </c>
      <c r="M25" s="18" t="s">
        <v>616</v>
      </c>
      <c r="N25" s="18" t="s">
        <v>571</v>
      </c>
      <c r="O25" s="20">
        <v>35202010</v>
      </c>
    </row>
    <row r="26" spans="1:15" x14ac:dyDescent="0.25">
      <c r="A26" s="21" t="s">
        <v>675</v>
      </c>
      <c r="B26" s="21" t="s">
        <v>676</v>
      </c>
      <c r="C26" s="21" t="s">
        <v>676</v>
      </c>
      <c r="D26" s="19" t="e">
        <f t="shared" ca="1" si="0"/>
        <v>#NAME?</v>
      </c>
      <c r="E26" s="21" t="s">
        <v>89</v>
      </c>
      <c r="F26" s="20">
        <v>0</v>
      </c>
      <c r="G26" s="24">
        <v>-0.18844</v>
      </c>
      <c r="H26" s="24">
        <v>17.54</v>
      </c>
      <c r="L26" s="21" t="s">
        <v>569</v>
      </c>
      <c r="M26" s="18" t="s">
        <v>570</v>
      </c>
      <c r="N26" s="18" t="s">
        <v>571</v>
      </c>
      <c r="O26" s="18" t="s">
        <v>571</v>
      </c>
    </row>
    <row r="27" spans="1:15" x14ac:dyDescent="0.25">
      <c r="A27" s="25" t="s">
        <v>567</v>
      </c>
      <c r="B27" s="41" t="s">
        <v>568</v>
      </c>
      <c r="C27" s="28" t="s">
        <v>1085</v>
      </c>
      <c r="D27" s="19">
        <f ca="1">IFERROR(__xludf.DUMMYFUNCTION("yahooF(B27)*GOOGLEFINANCE(""CURRENCY:BRLUSD"")"),7.3619572806)</f>
        <v>7.3619572806000004</v>
      </c>
      <c r="E27" s="25" t="s">
        <v>92</v>
      </c>
      <c r="F27" s="24">
        <v>-1</v>
      </c>
      <c r="G27" s="22" t="s">
        <v>1042</v>
      </c>
      <c r="H27" s="22" t="s">
        <v>1042</v>
      </c>
      <c r="L27" s="25" t="s">
        <v>569</v>
      </c>
      <c r="M27" s="22" t="s">
        <v>570</v>
      </c>
      <c r="N27" s="22" t="s">
        <v>571</v>
      </c>
      <c r="O27" s="22" t="s">
        <v>571</v>
      </c>
    </row>
    <row r="28" spans="1:15" x14ac:dyDescent="0.25">
      <c r="A28" s="25" t="s">
        <v>572</v>
      </c>
      <c r="B28" s="41" t="s">
        <v>573</v>
      </c>
      <c r="C28" s="28" t="s">
        <v>1086</v>
      </c>
      <c r="D28" s="19">
        <f ca="1">IFERROR(__xludf.DUMMYFUNCTION("yahooF(B28)*GOOGLEFINANCE(""CURRENCY:INRUSD"")"),10.993721242)</f>
        <v>10.993721241999999</v>
      </c>
      <c r="E28" s="25" t="s">
        <v>9</v>
      </c>
      <c r="F28" s="24">
        <v>-1</v>
      </c>
      <c r="G28" s="22" t="s">
        <v>1042</v>
      </c>
      <c r="H28" s="22" t="s">
        <v>1042</v>
      </c>
      <c r="L28" s="25" t="s">
        <v>569</v>
      </c>
      <c r="M28" s="22" t="s">
        <v>570</v>
      </c>
      <c r="N28" s="22" t="s">
        <v>571</v>
      </c>
      <c r="O28" s="22" t="s">
        <v>571</v>
      </c>
    </row>
    <row r="29" spans="1:15" x14ac:dyDescent="0.25">
      <c r="A29" s="25" t="s">
        <v>574</v>
      </c>
      <c r="B29" s="41" t="s">
        <v>575</v>
      </c>
      <c r="C29" s="28" t="s">
        <v>1087</v>
      </c>
      <c r="D29" s="19">
        <f ca="1">IFERROR(__xludf.DUMMYFUNCTION("yahooF(B29)*GOOGLEFINANCE(""CURRENCY:INRUSD"")"),14.3073505225)</f>
        <v>14.3073505225</v>
      </c>
      <c r="E29" s="25" t="s">
        <v>9</v>
      </c>
      <c r="F29" s="24">
        <v>-1</v>
      </c>
      <c r="G29" s="22" t="s">
        <v>1042</v>
      </c>
      <c r="H29" s="22" t="s">
        <v>1042</v>
      </c>
      <c r="L29" s="25" t="s">
        <v>569</v>
      </c>
      <c r="M29" s="22" t="s">
        <v>570</v>
      </c>
      <c r="N29" s="22" t="s">
        <v>571</v>
      </c>
      <c r="O29" s="22" t="s">
        <v>571</v>
      </c>
    </row>
    <row r="30" spans="1:15" x14ac:dyDescent="0.25">
      <c r="A30" s="25" t="s">
        <v>576</v>
      </c>
      <c r="B30" s="41" t="s">
        <v>577</v>
      </c>
      <c r="C30" s="28" t="s">
        <v>1088</v>
      </c>
      <c r="D30" s="19">
        <f ca="1">IFERROR(__xludf.DUMMYFUNCTION("yahooF(B30)*GOOGLEFINANCE(""CURRENCY:INRUSD"")"),67.2869373785)</f>
        <v>67.286937378499999</v>
      </c>
      <c r="E30" s="25" t="s">
        <v>9</v>
      </c>
      <c r="F30" s="24">
        <v>-1</v>
      </c>
      <c r="G30" s="22" t="s">
        <v>1042</v>
      </c>
      <c r="H30" s="22" t="s">
        <v>1042</v>
      </c>
      <c r="L30" s="25" t="s">
        <v>569</v>
      </c>
      <c r="M30" s="22" t="s">
        <v>570</v>
      </c>
      <c r="N30" s="22" t="s">
        <v>571</v>
      </c>
      <c r="O30" s="22" t="s">
        <v>571</v>
      </c>
    </row>
    <row r="31" spans="1:15" x14ac:dyDescent="0.25">
      <c r="A31" s="25" t="s">
        <v>578</v>
      </c>
      <c r="B31" s="41" t="s">
        <v>579</v>
      </c>
      <c r="C31" s="28" t="s">
        <v>1089</v>
      </c>
      <c r="D31" s="19">
        <f ca="1">IFERROR(__xludf.DUMMYFUNCTION("yahooF(B31)*GOOGLEFINANCE(""CURRENCY:INRUSD"")"),4.26604967249999)</f>
        <v>4.2660496724999897</v>
      </c>
      <c r="E31" s="25" t="s">
        <v>9</v>
      </c>
      <c r="F31" s="24">
        <v>-1</v>
      </c>
      <c r="G31" s="22" t="s">
        <v>1042</v>
      </c>
      <c r="H31" s="22" t="s">
        <v>1042</v>
      </c>
      <c r="L31" s="25" t="s">
        <v>569</v>
      </c>
      <c r="M31" s="22" t="s">
        <v>570</v>
      </c>
      <c r="N31" s="22" t="s">
        <v>571</v>
      </c>
      <c r="O31" s="22" t="s">
        <v>571</v>
      </c>
    </row>
    <row r="32" spans="1:15" x14ac:dyDescent="0.25">
      <c r="A32" s="25" t="s">
        <v>580</v>
      </c>
      <c r="B32" s="41" t="s">
        <v>581</v>
      </c>
      <c r="C32" s="28" t="s">
        <v>1090</v>
      </c>
      <c r="D32" s="19">
        <f ca="1">IFERROR(__xludf.DUMMYFUNCTION("yahooF(B32)*GOOGLEFINANCE(""CURRENCY:INRUSD"")"),13.938768641)</f>
        <v>13.938768640999999</v>
      </c>
      <c r="E32" s="25" t="s">
        <v>9</v>
      </c>
      <c r="F32" s="24">
        <v>-1</v>
      </c>
      <c r="G32" s="22" t="s">
        <v>1042</v>
      </c>
      <c r="H32" s="22" t="s">
        <v>1042</v>
      </c>
      <c r="L32" s="25" t="s">
        <v>569</v>
      </c>
      <c r="M32" s="22" t="s">
        <v>570</v>
      </c>
      <c r="N32" s="22" t="s">
        <v>571</v>
      </c>
      <c r="O32" s="22" t="s">
        <v>571</v>
      </c>
    </row>
    <row r="33" spans="1:15" x14ac:dyDescent="0.25">
      <c r="A33" s="25" t="s">
        <v>582</v>
      </c>
      <c r="B33" s="41" t="s">
        <v>582</v>
      </c>
      <c r="C33" s="25" t="s">
        <v>1091</v>
      </c>
      <c r="D33" s="19" t="e">
        <f t="shared" ref="D33:D37" ca="1" si="1">yahooF(C33)</f>
        <v>#NAME?</v>
      </c>
      <c r="E33" s="25" t="s">
        <v>451</v>
      </c>
      <c r="F33" s="24">
        <v>-1</v>
      </c>
      <c r="G33" s="22" t="s">
        <v>1042</v>
      </c>
      <c r="H33" s="22" t="s">
        <v>1042</v>
      </c>
      <c r="L33" s="25" t="s">
        <v>569</v>
      </c>
      <c r="M33" s="22" t="s">
        <v>570</v>
      </c>
      <c r="N33" s="22" t="s">
        <v>571</v>
      </c>
      <c r="O33" s="22" t="s">
        <v>571</v>
      </c>
    </row>
    <row r="34" spans="1:15" x14ac:dyDescent="0.25">
      <c r="A34" s="22" t="s">
        <v>585</v>
      </c>
      <c r="B34" s="41" t="s">
        <v>586</v>
      </c>
      <c r="C34" s="22" t="s">
        <v>586</v>
      </c>
      <c r="D34" s="19" t="e">
        <f t="shared" ca="1" si="1"/>
        <v>#NAME?</v>
      </c>
      <c r="E34" s="22" t="s">
        <v>24</v>
      </c>
      <c r="F34" s="24">
        <v>-1</v>
      </c>
      <c r="G34" s="22" t="s">
        <v>1042</v>
      </c>
      <c r="H34" s="22" t="s">
        <v>1042</v>
      </c>
      <c r="L34" s="22" t="s">
        <v>569</v>
      </c>
      <c r="M34" s="22" t="s">
        <v>587</v>
      </c>
      <c r="N34" s="22" t="s">
        <v>588</v>
      </c>
      <c r="O34" s="22" t="s">
        <v>589</v>
      </c>
    </row>
    <row r="35" spans="1:15" x14ac:dyDescent="0.25">
      <c r="A35" s="22" t="s">
        <v>599</v>
      </c>
      <c r="B35" s="41" t="s">
        <v>600</v>
      </c>
      <c r="C35" s="22" t="s">
        <v>1092</v>
      </c>
      <c r="D35" s="19" t="e">
        <f t="shared" ca="1" si="1"/>
        <v>#NAME?</v>
      </c>
      <c r="E35" s="25" t="s">
        <v>37</v>
      </c>
      <c r="F35" s="24">
        <v>-1</v>
      </c>
      <c r="G35" s="22" t="s">
        <v>1042</v>
      </c>
      <c r="H35" s="22" t="s">
        <v>1042</v>
      </c>
      <c r="L35" s="35" t="s">
        <v>569</v>
      </c>
      <c r="M35" s="35" t="s">
        <v>570</v>
      </c>
      <c r="N35" s="35" t="s">
        <v>571</v>
      </c>
      <c r="O35" s="35" t="s">
        <v>571</v>
      </c>
    </row>
    <row r="36" spans="1:15" x14ac:dyDescent="0.25">
      <c r="A36" s="25" t="s">
        <v>660</v>
      </c>
      <c r="B36" s="41" t="s">
        <v>661</v>
      </c>
      <c r="C36" s="25" t="s">
        <v>661</v>
      </c>
      <c r="D36" s="19" t="e">
        <f t="shared" ca="1" si="1"/>
        <v>#NAME?</v>
      </c>
      <c r="E36" s="25" t="s">
        <v>70</v>
      </c>
      <c r="F36" s="24">
        <v>-1</v>
      </c>
      <c r="G36" s="22" t="s">
        <v>1042</v>
      </c>
      <c r="H36" s="22" t="s">
        <v>1042</v>
      </c>
      <c r="L36" s="25" t="s">
        <v>569</v>
      </c>
      <c r="M36" s="22" t="s">
        <v>570</v>
      </c>
      <c r="N36" s="22" t="s">
        <v>571</v>
      </c>
      <c r="O36" s="22" t="s">
        <v>571</v>
      </c>
    </row>
    <row r="37" spans="1:15" x14ac:dyDescent="0.25">
      <c r="A37" s="25" t="s">
        <v>667</v>
      </c>
      <c r="B37" s="41" t="s">
        <v>668</v>
      </c>
      <c r="C37" s="25" t="s">
        <v>668</v>
      </c>
      <c r="D37" s="19" t="e">
        <f t="shared" ca="1" si="1"/>
        <v>#NAME?</v>
      </c>
      <c r="E37" s="25" t="s">
        <v>70</v>
      </c>
      <c r="F37" s="24">
        <v>-1</v>
      </c>
      <c r="G37" s="22" t="s">
        <v>1042</v>
      </c>
      <c r="H37" s="22" t="s">
        <v>1042</v>
      </c>
      <c r="L37" s="25" t="s">
        <v>569</v>
      </c>
      <c r="M37" s="22" t="s">
        <v>616</v>
      </c>
      <c r="N37" s="22" t="s">
        <v>571</v>
      </c>
      <c r="O37" s="22" t="s">
        <v>571</v>
      </c>
    </row>
    <row r="38" spans="1:15" x14ac:dyDescent="0.25">
      <c r="A38" s="22" t="s">
        <v>669</v>
      </c>
      <c r="B38" s="41" t="s">
        <v>670</v>
      </c>
      <c r="C38" s="23" t="s">
        <v>1093</v>
      </c>
      <c r="D38" s="19">
        <f ca="1">IFERROR(__xludf.DUMMYFUNCTION("yahooF(B38)*GOOGLEFINANCE(""CURRENCY:CNYUSD"")"),6.26428726559999)</f>
        <v>6.2642872655999904</v>
      </c>
      <c r="E38" s="22" t="s">
        <v>319</v>
      </c>
      <c r="F38" s="24">
        <v>-1</v>
      </c>
      <c r="G38" s="22" t="s">
        <v>1042</v>
      </c>
      <c r="H38" s="22" t="s">
        <v>1042</v>
      </c>
      <c r="L38" s="35" t="s">
        <v>569</v>
      </c>
      <c r="M38" s="35" t="s">
        <v>570</v>
      </c>
      <c r="N38" s="35" t="s">
        <v>571</v>
      </c>
      <c r="O38" s="35" t="s">
        <v>571</v>
      </c>
    </row>
    <row r="39" spans="1:15" x14ac:dyDescent="0.25">
      <c r="A39" s="25" t="s">
        <v>671</v>
      </c>
      <c r="B39" s="41" t="s">
        <v>672</v>
      </c>
      <c r="C39" s="28" t="s">
        <v>1094</v>
      </c>
      <c r="D39" s="19">
        <f ca="1">IFERROR(__xludf.DUMMYFUNCTION("yahooF(B39)*GOOGLEFINANCE(""CURRENCY:CNYUSD"")"),37.6094202744)</f>
        <v>37.609420274400001</v>
      </c>
      <c r="E39" s="25" t="s">
        <v>322</v>
      </c>
      <c r="F39" s="24">
        <v>-1</v>
      </c>
      <c r="G39" s="22" t="s">
        <v>1042</v>
      </c>
      <c r="H39" s="22" t="s">
        <v>1042</v>
      </c>
      <c r="L39" s="25" t="s">
        <v>569</v>
      </c>
      <c r="M39" s="22" t="s">
        <v>587</v>
      </c>
      <c r="N39" s="22" t="s">
        <v>588</v>
      </c>
      <c r="O39" s="22" t="s">
        <v>589</v>
      </c>
    </row>
    <row r="40" spans="1:15" x14ac:dyDescent="0.25">
      <c r="A40" s="22"/>
      <c r="B40" s="22"/>
      <c r="C40" s="22"/>
      <c r="E40" s="22"/>
      <c r="F40" s="22"/>
      <c r="G40" s="22"/>
      <c r="H40" s="22"/>
      <c r="L40" s="22"/>
      <c r="M40" s="22"/>
      <c r="N40" s="22"/>
      <c r="O40" s="22"/>
    </row>
  </sheetData>
  <phoneticPr fontId="17" type="noConversion"/>
  <hyperlinks>
    <hyperlink ref="C27" r:id="rId1" xr:uid="{00000000-0004-0000-0500-000000000000}"/>
    <hyperlink ref="C28" r:id="rId2" xr:uid="{00000000-0004-0000-0500-000001000000}"/>
    <hyperlink ref="C29" r:id="rId3" xr:uid="{00000000-0004-0000-0500-000002000000}"/>
    <hyperlink ref="C30" r:id="rId4" xr:uid="{00000000-0004-0000-0500-000003000000}"/>
    <hyperlink ref="C31" r:id="rId5" xr:uid="{00000000-0004-0000-0500-000004000000}"/>
    <hyperlink ref="C32" r:id="rId6" xr:uid="{00000000-0004-0000-0500-000005000000}"/>
    <hyperlink ref="C38" r:id="rId7" xr:uid="{00000000-0004-0000-0500-000006000000}"/>
    <hyperlink ref="C39" r:id="rId8" xr:uid="{00000000-0004-0000-0500-000007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O21"/>
  <sheetViews>
    <sheetView workbookViewId="0">
      <selection activeCell="C2" sqref="C2:C21"/>
    </sheetView>
  </sheetViews>
  <sheetFormatPr defaultColWidth="14.42578125" defaultRowHeight="15" customHeight="1" x14ac:dyDescent="0.25"/>
  <cols>
    <col min="1" max="2" width="30.42578125" customWidth="1"/>
    <col min="3" max="3" width="8.5703125" customWidth="1"/>
    <col min="5" max="5" width="29" customWidth="1"/>
    <col min="12" max="12" width="12.7109375" customWidth="1"/>
    <col min="13" max="13" width="21.140625" customWidth="1"/>
    <col min="14" max="14" width="30.140625" customWidth="1"/>
    <col min="15" max="15" width="37.42578125" customWidth="1"/>
  </cols>
  <sheetData>
    <row r="1" spans="1:15" x14ac:dyDescent="0.25">
      <c r="A1" s="9" t="s">
        <v>0</v>
      </c>
      <c r="B1" s="42" t="s">
        <v>1153</v>
      </c>
      <c r="C1" s="9" t="s">
        <v>1</v>
      </c>
      <c r="D1" s="17" t="s">
        <v>1036</v>
      </c>
      <c r="E1" s="9" t="s">
        <v>2</v>
      </c>
      <c r="F1" s="9" t="s">
        <v>1037</v>
      </c>
      <c r="G1" s="9" t="s">
        <v>1038</v>
      </c>
      <c r="H1" s="9" t="s">
        <v>1039</v>
      </c>
      <c r="L1" s="9" t="s">
        <v>3</v>
      </c>
      <c r="M1" s="9" t="s">
        <v>4</v>
      </c>
      <c r="N1" s="9" t="s">
        <v>5</v>
      </c>
      <c r="O1" s="9" t="s">
        <v>6</v>
      </c>
    </row>
    <row r="2" spans="1:15" x14ac:dyDescent="0.25">
      <c r="A2" s="21" t="s">
        <v>350</v>
      </c>
      <c r="B2" s="21" t="s">
        <v>351</v>
      </c>
      <c r="C2" s="21" t="s">
        <v>351</v>
      </c>
      <c r="D2" s="19" t="e">
        <f t="shared" ref="D2:D13" ca="1" si="0">yahooF(C2)</f>
        <v>#NAME?</v>
      </c>
      <c r="E2" s="21" t="s">
        <v>24</v>
      </c>
      <c r="F2" s="20">
        <v>0</v>
      </c>
      <c r="G2" s="24">
        <v>3.8064969999999998</v>
      </c>
      <c r="H2" s="24">
        <v>5.43</v>
      </c>
      <c r="L2" s="21" t="s">
        <v>334</v>
      </c>
      <c r="M2" s="18" t="s">
        <v>334</v>
      </c>
      <c r="N2" s="18" t="s">
        <v>335</v>
      </c>
      <c r="O2" s="18" t="s">
        <v>339</v>
      </c>
    </row>
    <row r="3" spans="1:15" x14ac:dyDescent="0.25">
      <c r="A3" s="21" t="s">
        <v>355</v>
      </c>
      <c r="B3" s="21" t="s">
        <v>356</v>
      </c>
      <c r="C3" s="21" t="s">
        <v>356</v>
      </c>
      <c r="D3" s="19" t="e">
        <f t="shared" ca="1" si="0"/>
        <v>#NAME?</v>
      </c>
      <c r="E3" s="21" t="s">
        <v>37</v>
      </c>
      <c r="F3" s="20">
        <v>0</v>
      </c>
      <c r="G3" s="24">
        <v>-7.5323399999999996</v>
      </c>
      <c r="H3" s="24">
        <v>9.17</v>
      </c>
      <c r="L3" s="21" t="s">
        <v>334</v>
      </c>
      <c r="M3" s="18" t="s">
        <v>334</v>
      </c>
      <c r="N3" s="18" t="s">
        <v>335</v>
      </c>
      <c r="O3" s="18" t="s">
        <v>336</v>
      </c>
    </row>
    <row r="4" spans="1:15" x14ac:dyDescent="0.25">
      <c r="A4" s="21" t="s">
        <v>357</v>
      </c>
      <c r="B4" s="21" t="s">
        <v>358</v>
      </c>
      <c r="C4" s="21" t="s">
        <v>358</v>
      </c>
      <c r="D4" s="19" t="e">
        <f t="shared" ca="1" si="0"/>
        <v>#NAME?</v>
      </c>
      <c r="E4" s="21" t="s">
        <v>70</v>
      </c>
      <c r="F4" s="20">
        <v>0</v>
      </c>
      <c r="G4" s="24">
        <v>27.561060000000001</v>
      </c>
      <c r="H4" s="24">
        <v>33.75</v>
      </c>
      <c r="L4" s="21" t="s">
        <v>334</v>
      </c>
      <c r="M4" s="18" t="s">
        <v>334</v>
      </c>
      <c r="N4" s="18" t="s">
        <v>335</v>
      </c>
      <c r="O4" s="18" t="s">
        <v>339</v>
      </c>
    </row>
    <row r="5" spans="1:15" x14ac:dyDescent="0.25">
      <c r="A5" s="21" t="s">
        <v>367</v>
      </c>
      <c r="B5" s="21" t="s">
        <v>368</v>
      </c>
      <c r="C5" s="21" t="s">
        <v>368</v>
      </c>
      <c r="D5" s="19" t="e">
        <f t="shared" ca="1" si="0"/>
        <v>#NAME?</v>
      </c>
      <c r="E5" s="21" t="s">
        <v>70</v>
      </c>
      <c r="F5" s="20">
        <v>0</v>
      </c>
      <c r="G5" s="24">
        <v>12.65423</v>
      </c>
      <c r="H5" s="24">
        <v>19.27</v>
      </c>
      <c r="L5" s="21" t="s">
        <v>334</v>
      </c>
      <c r="M5" s="18" t="s">
        <v>334</v>
      </c>
      <c r="N5" s="18" t="s">
        <v>335</v>
      </c>
      <c r="O5" s="18" t="s">
        <v>342</v>
      </c>
    </row>
    <row r="6" spans="1:15" x14ac:dyDescent="0.25">
      <c r="A6" s="21" t="s">
        <v>371</v>
      </c>
      <c r="B6" s="21" t="s">
        <v>372</v>
      </c>
      <c r="C6" s="21" t="s">
        <v>372</v>
      </c>
      <c r="D6" s="19" t="e">
        <f t="shared" ca="1" si="0"/>
        <v>#NAME?</v>
      </c>
      <c r="E6" s="21" t="s">
        <v>70</v>
      </c>
      <c r="F6" s="20">
        <v>0</v>
      </c>
      <c r="G6" s="24">
        <v>12.96754</v>
      </c>
      <c r="H6" s="24">
        <v>19.53</v>
      </c>
      <c r="L6" s="21" t="s">
        <v>334</v>
      </c>
      <c r="M6" s="18" t="s">
        <v>334</v>
      </c>
      <c r="N6" s="18" t="s">
        <v>335</v>
      </c>
      <c r="O6" s="18" t="s">
        <v>354</v>
      </c>
    </row>
    <row r="7" spans="1:15" x14ac:dyDescent="0.25">
      <c r="A7" s="21" t="s">
        <v>373</v>
      </c>
      <c r="B7" s="21" t="s">
        <v>374</v>
      </c>
      <c r="C7" s="21" t="s">
        <v>374</v>
      </c>
      <c r="D7" s="19" t="e">
        <f t="shared" ca="1" si="0"/>
        <v>#NAME?</v>
      </c>
      <c r="E7" s="21" t="s">
        <v>70</v>
      </c>
      <c r="F7" s="20">
        <v>0</v>
      </c>
      <c r="G7" s="24">
        <v>17.234169999999999</v>
      </c>
      <c r="H7" s="24">
        <v>18.5</v>
      </c>
      <c r="L7" s="21" t="s">
        <v>334</v>
      </c>
      <c r="M7" s="18" t="s">
        <v>334</v>
      </c>
      <c r="N7" s="18" t="s">
        <v>365</v>
      </c>
      <c r="O7" s="18" t="s">
        <v>366</v>
      </c>
    </row>
    <row r="8" spans="1:15" x14ac:dyDescent="0.25">
      <c r="A8" s="18" t="s">
        <v>379</v>
      </c>
      <c r="B8" s="18" t="s">
        <v>380</v>
      </c>
      <c r="C8" s="18" t="s">
        <v>380</v>
      </c>
      <c r="D8" s="19" t="e">
        <f t="shared" ca="1" si="0"/>
        <v>#NAME?</v>
      </c>
      <c r="E8" s="18" t="s">
        <v>70</v>
      </c>
      <c r="F8" s="20">
        <v>0</v>
      </c>
      <c r="G8" s="24">
        <v>33.26341</v>
      </c>
      <c r="H8" s="24">
        <v>74.38</v>
      </c>
      <c r="L8" s="18" t="s">
        <v>334</v>
      </c>
      <c r="M8" s="18" t="s">
        <v>334</v>
      </c>
      <c r="N8" s="18" t="s">
        <v>381</v>
      </c>
      <c r="O8" s="18" t="s">
        <v>382</v>
      </c>
    </row>
    <row r="9" spans="1:15" x14ac:dyDescent="0.25">
      <c r="A9" s="21" t="s">
        <v>383</v>
      </c>
      <c r="B9" s="21" t="s">
        <v>384</v>
      </c>
      <c r="C9" s="21" t="s">
        <v>384</v>
      </c>
      <c r="D9" s="19" t="e">
        <f t="shared" ca="1" si="0"/>
        <v>#NAME?</v>
      </c>
      <c r="E9" s="21" t="s">
        <v>70</v>
      </c>
      <c r="F9" s="20">
        <v>0</v>
      </c>
      <c r="G9" s="24">
        <v>14.468730000000001</v>
      </c>
      <c r="H9" s="24">
        <v>18.5</v>
      </c>
      <c r="L9" s="21" t="s">
        <v>334</v>
      </c>
      <c r="M9" s="18" t="s">
        <v>334</v>
      </c>
      <c r="N9" s="18" t="s">
        <v>335</v>
      </c>
      <c r="O9" s="18" t="s">
        <v>342</v>
      </c>
    </row>
    <row r="10" spans="1:15" x14ac:dyDescent="0.25">
      <c r="A10" s="21" t="s">
        <v>385</v>
      </c>
      <c r="B10" s="21" t="s">
        <v>386</v>
      </c>
      <c r="C10" s="21" t="s">
        <v>386</v>
      </c>
      <c r="D10" s="19" t="e">
        <f t="shared" ca="1" si="0"/>
        <v>#NAME?</v>
      </c>
      <c r="E10" s="21" t="s">
        <v>70</v>
      </c>
      <c r="F10" s="20">
        <v>0</v>
      </c>
      <c r="G10" s="24">
        <v>4.6822410000000003</v>
      </c>
      <c r="H10" s="24">
        <v>9.17</v>
      </c>
      <c r="L10" s="21" t="s">
        <v>334</v>
      </c>
      <c r="M10" s="18" t="s">
        <v>334</v>
      </c>
      <c r="N10" s="18" t="s">
        <v>335</v>
      </c>
      <c r="O10" s="18" t="s">
        <v>336</v>
      </c>
    </row>
    <row r="11" spans="1:15" x14ac:dyDescent="0.25">
      <c r="A11" s="21" t="s">
        <v>387</v>
      </c>
      <c r="B11" s="21" t="s">
        <v>388</v>
      </c>
      <c r="C11" s="21" t="s">
        <v>388</v>
      </c>
      <c r="D11" s="19" t="e">
        <f t="shared" ca="1" si="0"/>
        <v>#NAME?</v>
      </c>
      <c r="E11" s="21" t="s">
        <v>70</v>
      </c>
      <c r="F11" s="20">
        <v>0</v>
      </c>
      <c r="G11" s="24">
        <v>11.65354</v>
      </c>
      <c r="H11" s="24">
        <v>27.47</v>
      </c>
      <c r="L11" s="21" t="s">
        <v>334</v>
      </c>
      <c r="M11" s="18" t="s">
        <v>334</v>
      </c>
      <c r="N11" s="18" t="s">
        <v>335</v>
      </c>
      <c r="O11" s="18" t="s">
        <v>336</v>
      </c>
    </row>
    <row r="12" spans="1:15" x14ac:dyDescent="0.25">
      <c r="A12" s="18" t="s">
        <v>394</v>
      </c>
      <c r="B12" s="18" t="s">
        <v>395</v>
      </c>
      <c r="C12" s="18" t="s">
        <v>395</v>
      </c>
      <c r="D12" s="19" t="e">
        <f t="shared" ca="1" si="0"/>
        <v>#NAME?</v>
      </c>
      <c r="E12" s="18" t="s">
        <v>89</v>
      </c>
      <c r="F12" s="20">
        <v>0</v>
      </c>
      <c r="G12" s="24">
        <v>5.631596</v>
      </c>
      <c r="H12" s="24">
        <v>23.23</v>
      </c>
      <c r="L12" s="18" t="s">
        <v>334</v>
      </c>
      <c r="M12" s="18" t="s">
        <v>334</v>
      </c>
      <c r="N12" s="18" t="s">
        <v>335</v>
      </c>
      <c r="O12" s="18" t="s">
        <v>354</v>
      </c>
    </row>
    <row r="13" spans="1:15" x14ac:dyDescent="0.25">
      <c r="A13" s="21" t="s">
        <v>396</v>
      </c>
      <c r="B13" s="21" t="s">
        <v>397</v>
      </c>
      <c r="C13" s="21" t="s">
        <v>397</v>
      </c>
      <c r="D13" s="19" t="e">
        <f t="shared" ca="1" si="0"/>
        <v>#NAME?</v>
      </c>
      <c r="E13" s="21" t="s">
        <v>89</v>
      </c>
      <c r="F13" s="20">
        <v>0</v>
      </c>
      <c r="G13" s="24">
        <v>4.3522169999999996</v>
      </c>
      <c r="H13" s="24">
        <v>5.43</v>
      </c>
      <c r="L13" s="21" t="s">
        <v>334</v>
      </c>
      <c r="M13" s="18" t="s">
        <v>334</v>
      </c>
      <c r="N13" s="18" t="s">
        <v>335</v>
      </c>
      <c r="O13" s="18" t="s">
        <v>339</v>
      </c>
    </row>
    <row r="14" spans="1:15" x14ac:dyDescent="0.25">
      <c r="A14" s="22" t="s">
        <v>332</v>
      </c>
      <c r="B14" s="41" t="s">
        <v>333</v>
      </c>
      <c r="C14" s="23" t="s">
        <v>1095</v>
      </c>
      <c r="D14" s="19">
        <f ca="1">IFERROR(__xludf.DUMMYFUNCTION("yahooF(B14)*GOOGLEFINANCE(""CURRENCY:BRLUSD"")"),3.3975214806)</f>
        <v>3.3975214806</v>
      </c>
      <c r="E14" s="22" t="s">
        <v>92</v>
      </c>
      <c r="F14" s="24">
        <v>-1</v>
      </c>
      <c r="G14" s="22" t="s">
        <v>1042</v>
      </c>
      <c r="H14" s="22" t="s">
        <v>1042</v>
      </c>
      <c r="L14" s="22" t="s">
        <v>334</v>
      </c>
      <c r="M14" s="22" t="s">
        <v>334</v>
      </c>
      <c r="N14" s="22" t="s">
        <v>335</v>
      </c>
      <c r="O14" s="22" t="s">
        <v>336</v>
      </c>
    </row>
    <row r="15" spans="1:15" x14ac:dyDescent="0.25">
      <c r="A15" s="25" t="s">
        <v>337</v>
      </c>
      <c r="B15" s="41" t="s">
        <v>338</v>
      </c>
      <c r="C15" s="25" t="s">
        <v>1096</v>
      </c>
      <c r="D15" s="19" t="e">
        <f t="shared" ref="D15:D16" ca="1" si="1">yahooF(C15)</f>
        <v>#NAME?</v>
      </c>
      <c r="E15" s="25" t="s">
        <v>92</v>
      </c>
      <c r="F15" s="24">
        <v>-1</v>
      </c>
      <c r="G15" s="22" t="s">
        <v>1042</v>
      </c>
      <c r="H15" s="22" t="s">
        <v>1042</v>
      </c>
      <c r="L15" s="25" t="s">
        <v>334</v>
      </c>
      <c r="M15" s="22" t="s">
        <v>334</v>
      </c>
      <c r="N15" s="22" t="s">
        <v>335</v>
      </c>
      <c r="O15" s="22" t="s">
        <v>339</v>
      </c>
    </row>
    <row r="16" spans="1:15" x14ac:dyDescent="0.25">
      <c r="A16" s="25" t="s">
        <v>340</v>
      </c>
      <c r="B16" s="41" t="s">
        <v>341</v>
      </c>
      <c r="C16" s="25" t="s">
        <v>1097</v>
      </c>
      <c r="D16" s="19" t="e">
        <f t="shared" ca="1" si="1"/>
        <v>#NAME?</v>
      </c>
      <c r="E16" s="25" t="s">
        <v>92</v>
      </c>
      <c r="F16" s="24">
        <v>-1</v>
      </c>
      <c r="G16" s="22" t="s">
        <v>1042</v>
      </c>
      <c r="H16" s="22" t="s">
        <v>1042</v>
      </c>
      <c r="L16" s="25" t="s">
        <v>334</v>
      </c>
      <c r="M16" s="22" t="s">
        <v>334</v>
      </c>
      <c r="N16" s="22" t="s">
        <v>335</v>
      </c>
      <c r="O16" s="22" t="s">
        <v>342</v>
      </c>
    </row>
    <row r="17" spans="1:15" x14ac:dyDescent="0.25">
      <c r="A17" s="25" t="s">
        <v>343</v>
      </c>
      <c r="B17" s="41" t="s">
        <v>344</v>
      </c>
      <c r="C17" s="30" t="s">
        <v>1098</v>
      </c>
      <c r="D17" s="19">
        <f ca="1">IFERROR(__xludf.DUMMYFUNCTION("yahooF(B17)*GOOGLEFINANCE(""CURRENCY:INRUSD"")"),3.54932927649999)</f>
        <v>3.5493292764999902</v>
      </c>
      <c r="E17" s="25" t="s">
        <v>9</v>
      </c>
      <c r="F17" s="24">
        <v>-1</v>
      </c>
      <c r="G17" s="22" t="s">
        <v>1042</v>
      </c>
      <c r="H17" s="22" t="s">
        <v>1042</v>
      </c>
      <c r="L17" s="25" t="s">
        <v>334</v>
      </c>
      <c r="M17" s="22" t="s">
        <v>334</v>
      </c>
      <c r="N17" s="22" t="s">
        <v>335</v>
      </c>
      <c r="O17" s="22" t="s">
        <v>345</v>
      </c>
    </row>
    <row r="18" spans="1:15" x14ac:dyDescent="0.25">
      <c r="A18" s="22" t="s">
        <v>346</v>
      </c>
      <c r="B18" s="41" t="s">
        <v>347</v>
      </c>
      <c r="C18" s="36" t="s">
        <v>1099</v>
      </c>
      <c r="D18" s="19">
        <f ca="1">IFERROR(__xludf.DUMMYFUNCTION("yahooF(B18)*GOOGLEFINANCE(""CURRENCY:INRUSD"")"),2.306492818)</f>
        <v>2.3064928180000002</v>
      </c>
      <c r="E18" s="22" t="s">
        <v>9</v>
      </c>
      <c r="F18" s="24">
        <v>-1</v>
      </c>
      <c r="G18" s="22" t="s">
        <v>1042</v>
      </c>
      <c r="H18" s="22" t="s">
        <v>1042</v>
      </c>
      <c r="L18" s="22" t="s">
        <v>334</v>
      </c>
      <c r="M18" s="22" t="s">
        <v>334</v>
      </c>
      <c r="N18" s="22" t="s">
        <v>335</v>
      </c>
      <c r="O18" s="22" t="s">
        <v>339</v>
      </c>
    </row>
    <row r="19" spans="1:15" x14ac:dyDescent="0.25">
      <c r="A19" s="22" t="s">
        <v>348</v>
      </c>
      <c r="B19" s="41" t="s">
        <v>349</v>
      </c>
      <c r="C19" s="23" t="s">
        <v>1100</v>
      </c>
      <c r="D19" s="19">
        <f ca="1">IFERROR(__xludf.DUMMYFUNCTION("yahooF(B19)*GOOGLEFINANCE(""CURRENCY:INRUSD"")"),28.217859215)</f>
        <v>28.217859215000001</v>
      </c>
      <c r="E19" s="25" t="s">
        <v>9</v>
      </c>
      <c r="F19" s="24">
        <v>-1</v>
      </c>
      <c r="G19" s="22" t="s">
        <v>1042</v>
      </c>
      <c r="H19" s="22" t="s">
        <v>1042</v>
      </c>
      <c r="L19" s="35" t="s">
        <v>334</v>
      </c>
      <c r="M19" s="35" t="s">
        <v>334</v>
      </c>
      <c r="N19" s="35" t="s">
        <v>335</v>
      </c>
      <c r="O19" s="35" t="s">
        <v>336</v>
      </c>
    </row>
    <row r="20" spans="1:15" x14ac:dyDescent="0.25">
      <c r="A20" s="25" t="s">
        <v>352</v>
      </c>
      <c r="B20" s="41" t="s">
        <v>353</v>
      </c>
      <c r="C20" s="25" t="s">
        <v>1101</v>
      </c>
      <c r="D20" s="19" t="e">
        <f t="shared" ref="D20:D21" ca="1" si="2">yahooF(C20)</f>
        <v>#NAME?</v>
      </c>
      <c r="E20" s="25" t="s">
        <v>24</v>
      </c>
      <c r="F20" s="24">
        <v>-1</v>
      </c>
      <c r="G20" s="22" t="s">
        <v>1042</v>
      </c>
      <c r="H20" s="22" t="s">
        <v>1042</v>
      </c>
      <c r="L20" s="25" t="s">
        <v>334</v>
      </c>
      <c r="M20" s="22" t="s">
        <v>334</v>
      </c>
      <c r="N20" s="22" t="s">
        <v>335</v>
      </c>
      <c r="O20" s="22" t="s">
        <v>354</v>
      </c>
    </row>
    <row r="21" spans="1:15" x14ac:dyDescent="0.25">
      <c r="A21" s="25" t="s">
        <v>359</v>
      </c>
      <c r="B21" s="41" t="s">
        <v>360</v>
      </c>
      <c r="C21" s="25" t="s">
        <v>360</v>
      </c>
      <c r="D21" s="19" t="e">
        <f t="shared" ca="1" si="2"/>
        <v>#NAME?</v>
      </c>
      <c r="E21" s="25" t="s">
        <v>70</v>
      </c>
      <c r="F21" s="24">
        <v>-1</v>
      </c>
      <c r="G21" s="22" t="s">
        <v>1042</v>
      </c>
      <c r="H21" s="22" t="s">
        <v>1042</v>
      </c>
      <c r="L21" s="25" t="s">
        <v>334</v>
      </c>
      <c r="M21" s="22" t="s">
        <v>334</v>
      </c>
      <c r="N21" s="22" t="s">
        <v>335</v>
      </c>
      <c r="O21" s="22" t="s">
        <v>345</v>
      </c>
    </row>
  </sheetData>
  <phoneticPr fontId="17" type="noConversion"/>
  <hyperlinks>
    <hyperlink ref="C14" r:id="rId1" xr:uid="{00000000-0004-0000-0600-000000000000}"/>
    <hyperlink ref="C17" r:id="rId2" xr:uid="{00000000-0004-0000-0600-000001000000}"/>
    <hyperlink ref="C18" r:id="rId3" xr:uid="{00000000-0004-0000-0600-000002000000}"/>
    <hyperlink ref="C19" r:id="rId4" xr:uid="{00000000-0004-0000-0600-000003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O26"/>
  <sheetViews>
    <sheetView workbookViewId="0">
      <selection activeCell="B24" sqref="B24"/>
    </sheetView>
  </sheetViews>
  <sheetFormatPr defaultColWidth="14.42578125" defaultRowHeight="15" customHeight="1" x14ac:dyDescent="0.25"/>
  <cols>
    <col min="1" max="2" width="55.85546875" customWidth="1"/>
    <col min="3" max="3" width="14.5703125" customWidth="1"/>
    <col min="5" max="5" width="37" customWidth="1"/>
    <col min="12" max="12" width="14" customWidth="1"/>
    <col min="13" max="13" width="24" customWidth="1"/>
    <col min="14" max="14" width="53.7109375" customWidth="1"/>
    <col min="15" max="15" width="47.42578125" customWidth="1"/>
  </cols>
  <sheetData>
    <row r="1" spans="1:15" x14ac:dyDescent="0.25">
      <c r="A1" s="9" t="s">
        <v>0</v>
      </c>
      <c r="B1" s="42" t="s">
        <v>1153</v>
      </c>
      <c r="C1" s="9" t="s">
        <v>1</v>
      </c>
      <c r="D1" s="17" t="s">
        <v>1036</v>
      </c>
      <c r="E1" s="9" t="s">
        <v>2</v>
      </c>
      <c r="F1" s="9" t="s">
        <v>1037</v>
      </c>
      <c r="G1" s="9" t="s">
        <v>1038</v>
      </c>
      <c r="H1" s="9" t="s">
        <v>1039</v>
      </c>
      <c r="L1" s="9" t="s">
        <v>3</v>
      </c>
      <c r="M1" s="9" t="s">
        <v>4</v>
      </c>
      <c r="N1" s="9" t="s">
        <v>5</v>
      </c>
      <c r="O1" s="9" t="s">
        <v>6</v>
      </c>
    </row>
    <row r="2" spans="1:15" x14ac:dyDescent="0.25">
      <c r="A2" s="21" t="s">
        <v>999</v>
      </c>
      <c r="B2" s="21" t="s">
        <v>1000</v>
      </c>
      <c r="C2" s="21" t="s">
        <v>1000</v>
      </c>
      <c r="D2" s="19" t="e">
        <f t="shared" ref="D2:D9" ca="1" si="0">yahooF(C2)</f>
        <v>#NAME?</v>
      </c>
      <c r="E2" s="21" t="s">
        <v>24</v>
      </c>
      <c r="F2" s="20">
        <v>0</v>
      </c>
      <c r="G2" s="24">
        <v>-12.7455</v>
      </c>
      <c r="H2" s="22"/>
      <c r="L2" s="21" t="s">
        <v>968</v>
      </c>
      <c r="M2" s="18" t="s">
        <v>968</v>
      </c>
      <c r="N2" s="18" t="s">
        <v>972</v>
      </c>
      <c r="O2" s="18" t="s">
        <v>972</v>
      </c>
    </row>
    <row r="3" spans="1:15" x14ac:dyDescent="0.25">
      <c r="A3" s="21" t="s">
        <v>1016</v>
      </c>
      <c r="B3" s="21" t="s">
        <v>1017</v>
      </c>
      <c r="C3" s="21" t="s">
        <v>1017</v>
      </c>
      <c r="D3" s="19" t="e">
        <f t="shared" ca="1" si="0"/>
        <v>#NAME?</v>
      </c>
      <c r="E3" s="21" t="s">
        <v>70</v>
      </c>
      <c r="F3" s="20">
        <v>0</v>
      </c>
      <c r="G3" s="24">
        <v>18.78351</v>
      </c>
      <c r="H3" s="24">
        <v>185.01</v>
      </c>
      <c r="L3" s="21" t="s">
        <v>968</v>
      </c>
      <c r="M3" s="18" t="s">
        <v>968</v>
      </c>
      <c r="N3" s="18" t="s">
        <v>969</v>
      </c>
      <c r="O3" s="18" t="s">
        <v>969</v>
      </c>
    </row>
    <row r="4" spans="1:15" x14ac:dyDescent="0.25">
      <c r="A4" s="21" t="s">
        <v>1018</v>
      </c>
      <c r="B4" s="21" t="s">
        <v>1019</v>
      </c>
      <c r="C4" s="21" t="s">
        <v>1019</v>
      </c>
      <c r="D4" s="19" t="e">
        <f t="shared" ca="1" si="0"/>
        <v>#NAME?</v>
      </c>
      <c r="E4" s="21" t="s">
        <v>70</v>
      </c>
      <c r="F4" s="20">
        <v>0</v>
      </c>
      <c r="G4" s="24">
        <v>17.809609999999999</v>
      </c>
      <c r="H4" s="22"/>
      <c r="L4" s="21" t="s">
        <v>968</v>
      </c>
      <c r="M4" s="18" t="s">
        <v>968</v>
      </c>
      <c r="N4" s="18" t="s">
        <v>969</v>
      </c>
      <c r="O4" s="18" t="s">
        <v>969</v>
      </c>
    </row>
    <row r="5" spans="1:15" x14ac:dyDescent="0.25">
      <c r="A5" s="21" t="s">
        <v>1020</v>
      </c>
      <c r="B5" s="21" t="s">
        <v>1021</v>
      </c>
      <c r="C5" s="21" t="s">
        <v>1021</v>
      </c>
      <c r="D5" s="19" t="e">
        <f t="shared" ca="1" si="0"/>
        <v>#NAME?</v>
      </c>
      <c r="E5" s="21" t="s">
        <v>70</v>
      </c>
      <c r="F5" s="20">
        <v>0</v>
      </c>
      <c r="G5" s="24">
        <v>8.9274319999999996</v>
      </c>
      <c r="H5" s="24">
        <v>12.58</v>
      </c>
      <c r="L5" s="21" t="s">
        <v>968</v>
      </c>
      <c r="M5" s="18" t="s">
        <v>968</v>
      </c>
      <c r="N5" s="18" t="s">
        <v>983</v>
      </c>
      <c r="O5" s="18" t="s">
        <v>983</v>
      </c>
    </row>
    <row r="6" spans="1:15" x14ac:dyDescent="0.25">
      <c r="A6" s="21" t="s">
        <v>1022</v>
      </c>
      <c r="B6" s="21" t="s">
        <v>1023</v>
      </c>
      <c r="C6" s="21" t="s">
        <v>1023</v>
      </c>
      <c r="D6" s="19" t="e">
        <f t="shared" ca="1" si="0"/>
        <v>#NAME?</v>
      </c>
      <c r="E6" s="21" t="s">
        <v>70</v>
      </c>
      <c r="F6" s="20">
        <v>0</v>
      </c>
      <c r="G6" s="24">
        <v>37.976770000000002</v>
      </c>
      <c r="H6" s="24">
        <v>185.01</v>
      </c>
      <c r="L6" s="21" t="s">
        <v>968</v>
      </c>
      <c r="M6" s="18" t="s">
        <v>968</v>
      </c>
      <c r="N6" s="18" t="s">
        <v>969</v>
      </c>
      <c r="O6" s="18" t="s">
        <v>969</v>
      </c>
    </row>
    <row r="7" spans="1:15" x14ac:dyDescent="0.25">
      <c r="A7" s="21" t="s">
        <v>1028</v>
      </c>
      <c r="B7" s="21" t="s">
        <v>1029</v>
      </c>
      <c r="C7" s="21" t="s">
        <v>1029</v>
      </c>
      <c r="D7" s="19" t="e">
        <f t="shared" ca="1" si="0"/>
        <v>#NAME?</v>
      </c>
      <c r="E7" s="21" t="s">
        <v>70</v>
      </c>
      <c r="F7" s="20">
        <v>0</v>
      </c>
      <c r="G7" s="24">
        <v>22.42418</v>
      </c>
      <c r="H7" s="24">
        <v>185.01</v>
      </c>
      <c r="L7" s="21" t="s">
        <v>968</v>
      </c>
      <c r="M7" s="18" t="s">
        <v>968</v>
      </c>
      <c r="N7" s="18" t="s">
        <v>969</v>
      </c>
      <c r="O7" s="18" t="s">
        <v>969</v>
      </c>
    </row>
    <row r="8" spans="1:15" x14ac:dyDescent="0.25">
      <c r="A8" s="21" t="s">
        <v>1030</v>
      </c>
      <c r="B8" s="21" t="s">
        <v>1031</v>
      </c>
      <c r="C8" s="21" t="s">
        <v>1031</v>
      </c>
      <c r="D8" s="19" t="e">
        <f t="shared" ca="1" si="0"/>
        <v>#NAME?</v>
      </c>
      <c r="E8" s="21" t="s">
        <v>70</v>
      </c>
      <c r="F8" s="20">
        <v>0</v>
      </c>
      <c r="G8" s="24">
        <v>22.14453</v>
      </c>
      <c r="H8" s="24">
        <v>185.01</v>
      </c>
      <c r="L8" s="21" t="s">
        <v>968</v>
      </c>
      <c r="M8" s="18" t="s">
        <v>968</v>
      </c>
      <c r="N8" s="18" t="s">
        <v>983</v>
      </c>
      <c r="O8" s="18" t="s">
        <v>983</v>
      </c>
    </row>
    <row r="9" spans="1:15" x14ac:dyDescent="0.25">
      <c r="A9" s="25" t="s">
        <v>966</v>
      </c>
      <c r="B9" s="41" t="s">
        <v>967</v>
      </c>
      <c r="C9" s="25" t="s">
        <v>1102</v>
      </c>
      <c r="D9" s="19" t="e">
        <f t="shared" ca="1" si="0"/>
        <v>#NAME?</v>
      </c>
      <c r="E9" s="25" t="s">
        <v>92</v>
      </c>
      <c r="F9" s="24">
        <v>-1</v>
      </c>
      <c r="G9" s="22" t="s">
        <v>1042</v>
      </c>
      <c r="H9" s="22" t="s">
        <v>1042</v>
      </c>
      <c r="L9" s="25" t="s">
        <v>968</v>
      </c>
      <c r="M9" s="22" t="s">
        <v>968</v>
      </c>
      <c r="N9" s="22" t="s">
        <v>969</v>
      </c>
      <c r="O9" s="22" t="s">
        <v>969</v>
      </c>
    </row>
    <row r="10" spans="1:15" x14ac:dyDescent="0.25">
      <c r="A10" s="25" t="s">
        <v>970</v>
      </c>
      <c r="B10" s="41" t="s">
        <v>971</v>
      </c>
      <c r="C10" s="28" t="s">
        <v>1103</v>
      </c>
      <c r="D10" s="19">
        <f ca="1">IFERROR(__xludf.DUMMYFUNCTION("yahooF(B10)*GOOGLEFINANCE(""CURRENCY:BRLUSD"")"),12.0974758437)</f>
        <v>12.0974758437</v>
      </c>
      <c r="E10" s="25" t="s">
        <v>92</v>
      </c>
      <c r="F10" s="24">
        <v>-1</v>
      </c>
      <c r="G10" s="22" t="s">
        <v>1042</v>
      </c>
      <c r="H10" s="22" t="s">
        <v>1042</v>
      </c>
      <c r="L10" s="25" t="s">
        <v>968</v>
      </c>
      <c r="M10" s="22" t="s">
        <v>968</v>
      </c>
      <c r="N10" s="22" t="s">
        <v>972</v>
      </c>
      <c r="O10" s="22" t="s">
        <v>972</v>
      </c>
    </row>
    <row r="11" spans="1:15" x14ac:dyDescent="0.25">
      <c r="A11" s="25" t="s">
        <v>973</v>
      </c>
      <c r="B11" s="41" t="s">
        <v>974</v>
      </c>
      <c r="C11" s="28" t="s">
        <v>1104</v>
      </c>
      <c r="D11" s="19">
        <f ca="1">IFERROR(__xludf.DUMMYFUNCTION("yahooF(B11)*GOOGLEFINANCE(""CURRENCY:BRLUSD"")"),6.6622343619)</f>
        <v>6.6622343619000004</v>
      </c>
      <c r="E11" s="25" t="s">
        <v>92</v>
      </c>
      <c r="F11" s="24">
        <v>-1</v>
      </c>
      <c r="G11" s="22" t="s">
        <v>1042</v>
      </c>
      <c r="H11" s="22" t="s">
        <v>1042</v>
      </c>
      <c r="L11" s="25" t="s">
        <v>968</v>
      </c>
      <c r="M11" s="22" t="s">
        <v>968</v>
      </c>
      <c r="N11" s="22" t="s">
        <v>969</v>
      </c>
      <c r="O11" s="22" t="s">
        <v>969</v>
      </c>
    </row>
    <row r="12" spans="1:15" x14ac:dyDescent="0.25">
      <c r="A12" s="25" t="s">
        <v>975</v>
      </c>
      <c r="B12" s="41" t="s">
        <v>976</v>
      </c>
      <c r="C12" s="25" t="s">
        <v>1105</v>
      </c>
      <c r="D12" s="19" t="e">
        <f t="shared" ref="D12:D13" ca="1" si="1">yahooF(C12)</f>
        <v>#NAME?</v>
      </c>
      <c r="E12" s="25" t="s">
        <v>92</v>
      </c>
      <c r="F12" s="24">
        <v>-1</v>
      </c>
      <c r="G12" s="22" t="s">
        <v>1042</v>
      </c>
      <c r="H12" s="22" t="s">
        <v>1042</v>
      </c>
      <c r="L12" s="25" t="s">
        <v>968</v>
      </c>
      <c r="M12" s="22" t="s">
        <v>968</v>
      </c>
      <c r="N12" s="22" t="s">
        <v>977</v>
      </c>
      <c r="O12" s="22" t="s">
        <v>978</v>
      </c>
    </row>
    <row r="13" spans="1:15" x14ac:dyDescent="0.25">
      <c r="A13" s="25" t="s">
        <v>979</v>
      </c>
      <c r="B13" s="41" t="s">
        <v>980</v>
      </c>
      <c r="C13" s="25" t="s">
        <v>1106</v>
      </c>
      <c r="D13" s="19" t="e">
        <f t="shared" ca="1" si="1"/>
        <v>#NAME?</v>
      </c>
      <c r="E13" s="25" t="s">
        <v>92</v>
      </c>
      <c r="F13" s="24">
        <v>-1</v>
      </c>
      <c r="G13" s="22" t="s">
        <v>1042</v>
      </c>
      <c r="H13" s="22" t="s">
        <v>1042</v>
      </c>
      <c r="L13" s="25" t="s">
        <v>968</v>
      </c>
      <c r="M13" s="22" t="s">
        <v>968</v>
      </c>
      <c r="N13" s="22" t="s">
        <v>969</v>
      </c>
      <c r="O13" s="22" t="s">
        <v>969</v>
      </c>
    </row>
    <row r="14" spans="1:15" x14ac:dyDescent="0.25">
      <c r="A14" s="25" t="s">
        <v>981</v>
      </c>
      <c r="B14" s="41" t="s">
        <v>982</v>
      </c>
      <c r="C14" s="28" t="s">
        <v>1107</v>
      </c>
      <c r="D14" s="19">
        <f ca="1">IFERROR(__xludf.DUMMYFUNCTION("yahooF(B14)*GOOGLEFINANCE(""CURRENCY:INRUSD"")"),1.49537216849999)</f>
        <v>1.4953721684999901</v>
      </c>
      <c r="E14" s="25" t="s">
        <v>9</v>
      </c>
      <c r="F14" s="24">
        <v>-1</v>
      </c>
      <c r="G14" s="22" t="s">
        <v>1042</v>
      </c>
      <c r="H14" s="22" t="s">
        <v>1042</v>
      </c>
      <c r="L14" s="25" t="s">
        <v>968</v>
      </c>
      <c r="M14" s="22" t="s">
        <v>968</v>
      </c>
      <c r="N14" s="22" t="s">
        <v>983</v>
      </c>
      <c r="O14" s="22" t="s">
        <v>983</v>
      </c>
    </row>
    <row r="15" spans="1:15" x14ac:dyDescent="0.25">
      <c r="A15" s="25" t="s">
        <v>984</v>
      </c>
      <c r="B15" s="41" t="s">
        <v>985</v>
      </c>
      <c r="C15" s="37" t="s">
        <v>1108</v>
      </c>
      <c r="D15" s="19">
        <f ca="1">IFERROR(__xludf.DUMMYFUNCTION("yahooF(B15)*GOOGLEFINANCE(""CURRENCY:INRUSD"")"),1.6685395125)</f>
        <v>1.6685395125</v>
      </c>
      <c r="E15" s="25" t="s">
        <v>9</v>
      </c>
      <c r="F15" s="24">
        <v>-1</v>
      </c>
      <c r="G15" s="22" t="s">
        <v>1042</v>
      </c>
      <c r="H15" s="22" t="s">
        <v>1042</v>
      </c>
      <c r="L15" s="25" t="s">
        <v>968</v>
      </c>
      <c r="M15" s="22" t="s">
        <v>968</v>
      </c>
      <c r="N15" s="22" t="s">
        <v>977</v>
      </c>
      <c r="O15" s="22" t="s">
        <v>986</v>
      </c>
    </row>
    <row r="16" spans="1:15" x14ac:dyDescent="0.25">
      <c r="A16" s="25" t="s">
        <v>987</v>
      </c>
      <c r="B16" s="41" t="s">
        <v>988</v>
      </c>
      <c r="C16" s="28" t="s">
        <v>1109</v>
      </c>
      <c r="D16" s="19">
        <f ca="1">IFERROR(__xludf.DUMMYFUNCTION("yahooF(B16)*GOOGLEFINANCE(""CURRENCY:INRUSD"")"),2.9540665315)</f>
        <v>2.9540665315000001</v>
      </c>
      <c r="E16" s="25" t="s">
        <v>9</v>
      </c>
      <c r="F16" s="24">
        <v>-1</v>
      </c>
      <c r="G16" s="22" t="s">
        <v>1042</v>
      </c>
      <c r="H16" s="22" t="s">
        <v>1042</v>
      </c>
      <c r="L16" s="25" t="s">
        <v>968</v>
      </c>
      <c r="M16" s="22" t="s">
        <v>968</v>
      </c>
      <c r="N16" s="22" t="s">
        <v>977</v>
      </c>
      <c r="O16" s="22" t="s">
        <v>986</v>
      </c>
    </row>
    <row r="17" spans="1:15" x14ac:dyDescent="0.25">
      <c r="A17" s="22" t="s">
        <v>989</v>
      </c>
      <c r="B17" s="41" t="s">
        <v>990</v>
      </c>
      <c r="C17" s="23" t="s">
        <v>1110</v>
      </c>
      <c r="D17" s="19">
        <f ca="1">IFERROR(__xludf.DUMMYFUNCTION("yahooF(B17)*GOOGLEFINANCE(""CURRENCY:INRUSD"")"),2.4032981735)</f>
        <v>2.4032981735000001</v>
      </c>
      <c r="E17" s="22" t="s">
        <v>9</v>
      </c>
      <c r="F17" s="24">
        <v>-1</v>
      </c>
      <c r="G17" s="22" t="s">
        <v>1042</v>
      </c>
      <c r="H17" s="22" t="s">
        <v>1042</v>
      </c>
      <c r="L17" s="22" t="s">
        <v>968</v>
      </c>
      <c r="M17" s="22" t="s">
        <v>968</v>
      </c>
      <c r="N17" s="22" t="s">
        <v>969</v>
      </c>
      <c r="O17" s="22" t="s">
        <v>969</v>
      </c>
    </row>
    <row r="18" spans="1:15" x14ac:dyDescent="0.25">
      <c r="A18" s="25" t="s">
        <v>991</v>
      </c>
      <c r="B18" s="41" t="s">
        <v>992</v>
      </c>
      <c r="C18" s="28" t="s">
        <v>1111</v>
      </c>
      <c r="D18" s="19">
        <f ca="1">IFERROR(__xludf.DUMMYFUNCTION("yahooF(B18)*GOOGLEFINANCE(""CURRENCY:INRUSD"")"),0.880147076899999)</f>
        <v>0.88014707689999905</v>
      </c>
      <c r="E18" s="25" t="s">
        <v>9</v>
      </c>
      <c r="F18" s="24">
        <v>-1</v>
      </c>
      <c r="G18" s="22" t="s">
        <v>1042</v>
      </c>
      <c r="H18" s="22" t="s">
        <v>1042</v>
      </c>
      <c r="L18" s="25" t="s">
        <v>968</v>
      </c>
      <c r="M18" s="22" t="s">
        <v>968</v>
      </c>
      <c r="N18" s="22" t="s">
        <v>969</v>
      </c>
      <c r="O18" s="22" t="s">
        <v>969</v>
      </c>
    </row>
    <row r="19" spans="1:15" x14ac:dyDescent="0.25">
      <c r="A19" s="25" t="s">
        <v>993</v>
      </c>
      <c r="B19" s="41" t="s">
        <v>994</v>
      </c>
      <c r="C19" s="28" t="s">
        <v>1112</v>
      </c>
      <c r="D19" s="19">
        <f ca="1">IFERROR(__xludf.DUMMYFUNCTION("yahooF(B19)*GOOGLEFINANCE(""CURRENCY:INRUSD"")"),3.15308872199999)</f>
        <v>3.1530887219999899</v>
      </c>
      <c r="E19" s="25" t="s">
        <v>9</v>
      </c>
      <c r="F19" s="24">
        <v>-1</v>
      </c>
      <c r="G19" s="22" t="s">
        <v>1042</v>
      </c>
      <c r="H19" s="22" t="s">
        <v>1042</v>
      </c>
      <c r="L19" s="25" t="s">
        <v>968</v>
      </c>
      <c r="M19" s="22" t="s">
        <v>968</v>
      </c>
      <c r="N19" s="22" t="s">
        <v>969</v>
      </c>
      <c r="O19" s="22" t="s">
        <v>969</v>
      </c>
    </row>
    <row r="20" spans="1:15" x14ac:dyDescent="0.25">
      <c r="A20" s="25" t="s">
        <v>995</v>
      </c>
      <c r="B20" s="41" t="s">
        <v>996</v>
      </c>
      <c r="C20" s="28" t="s">
        <v>1113</v>
      </c>
      <c r="D20" s="19">
        <f ca="1">IFERROR(__xludf.DUMMYFUNCTION("yahooF(B20)*GOOGLEFINANCE(""CURRENCY:HKDUSD"")"),0.94362171)</f>
        <v>0.94362170999999995</v>
      </c>
      <c r="E20" s="25" t="s">
        <v>19</v>
      </c>
      <c r="F20" s="24">
        <v>-1</v>
      </c>
      <c r="G20" s="22" t="s">
        <v>1042</v>
      </c>
      <c r="H20" s="22" t="s">
        <v>1042</v>
      </c>
      <c r="L20" s="25" t="s">
        <v>968</v>
      </c>
      <c r="M20" s="22" t="s">
        <v>968</v>
      </c>
      <c r="N20" s="22" t="s">
        <v>983</v>
      </c>
      <c r="O20" s="22" t="s">
        <v>983</v>
      </c>
    </row>
    <row r="21" spans="1:15" x14ac:dyDescent="0.25">
      <c r="A21" s="25" t="s">
        <v>997</v>
      </c>
      <c r="B21" s="41" t="s">
        <v>998</v>
      </c>
      <c r="C21" s="25" t="s">
        <v>1114</v>
      </c>
      <c r="D21" s="19" t="e">
        <f t="shared" ref="D21:D23" ca="1" si="2">yahooF(C21)</f>
        <v>#NAME?</v>
      </c>
      <c r="E21" s="25" t="s">
        <v>19</v>
      </c>
      <c r="F21" s="25" t="s">
        <v>19</v>
      </c>
      <c r="G21" s="22" t="s">
        <v>1042</v>
      </c>
      <c r="H21" s="22" t="s">
        <v>1042</v>
      </c>
      <c r="L21" s="25" t="s">
        <v>968</v>
      </c>
      <c r="M21" s="22" t="s">
        <v>968</v>
      </c>
      <c r="N21" s="22" t="s">
        <v>977</v>
      </c>
      <c r="O21" s="22" t="s">
        <v>986</v>
      </c>
    </row>
    <row r="22" spans="1:15" x14ac:dyDescent="0.25">
      <c r="A22" s="25" t="s">
        <v>1001</v>
      </c>
      <c r="B22" s="41" t="s">
        <v>1002</v>
      </c>
      <c r="C22" s="25" t="s">
        <v>1115</v>
      </c>
      <c r="D22" s="19" t="e">
        <f t="shared" ca="1" si="2"/>
        <v>#NAME?</v>
      </c>
      <c r="E22" s="25" t="s">
        <v>24</v>
      </c>
      <c r="F22" s="24">
        <v>-1</v>
      </c>
      <c r="G22" s="22" t="s">
        <v>1042</v>
      </c>
      <c r="H22" s="22" t="s">
        <v>1042</v>
      </c>
      <c r="L22" s="25" t="s">
        <v>968</v>
      </c>
      <c r="M22" s="22" t="s">
        <v>968</v>
      </c>
      <c r="N22" s="22" t="s">
        <v>969</v>
      </c>
      <c r="O22" s="22" t="s">
        <v>969</v>
      </c>
    </row>
    <row r="23" spans="1:15" x14ac:dyDescent="0.25">
      <c r="A23" s="25" t="s">
        <v>1003</v>
      </c>
      <c r="B23" s="41" t="s">
        <v>1004</v>
      </c>
      <c r="C23" s="25" t="s">
        <v>1116</v>
      </c>
      <c r="D23" s="19" t="e">
        <f t="shared" ca="1" si="2"/>
        <v>#NAME?</v>
      </c>
      <c r="E23" s="25" t="s">
        <v>24</v>
      </c>
      <c r="F23" s="24">
        <v>-1</v>
      </c>
      <c r="G23" s="22" t="s">
        <v>1042</v>
      </c>
      <c r="H23" s="22" t="s">
        <v>1042</v>
      </c>
      <c r="L23" s="25" t="s">
        <v>968</v>
      </c>
      <c r="M23" s="22" t="s">
        <v>968</v>
      </c>
      <c r="N23" s="22" t="s">
        <v>972</v>
      </c>
      <c r="O23" s="22" t="s">
        <v>972</v>
      </c>
    </row>
    <row r="24" spans="1:15" x14ac:dyDescent="0.25">
      <c r="A24" s="25" t="s">
        <v>1032</v>
      </c>
      <c r="B24" s="41" t="s">
        <v>1033</v>
      </c>
      <c r="C24" s="28" t="s">
        <v>1117</v>
      </c>
      <c r="D24" s="19">
        <f ca="1">IFERROR(__xludf.DUMMYFUNCTION("yahooF(B24)*GOOGLEFINANCE(""CURRENCY:CNYUSD"")"),3.10008341759999)</f>
        <v>3.1000834175999898</v>
      </c>
      <c r="E24" s="25" t="s">
        <v>319</v>
      </c>
      <c r="F24" s="24">
        <v>-1</v>
      </c>
      <c r="G24" s="22" t="s">
        <v>1042</v>
      </c>
      <c r="H24" s="22" t="s">
        <v>1042</v>
      </c>
      <c r="L24" s="25" t="s">
        <v>968</v>
      </c>
      <c r="M24" s="22" t="s">
        <v>968</v>
      </c>
      <c r="N24" s="22" t="s">
        <v>977</v>
      </c>
      <c r="O24" s="22" t="s">
        <v>978</v>
      </c>
    </row>
    <row r="25" spans="1:15" x14ac:dyDescent="0.25">
      <c r="A25" s="25" t="s">
        <v>1034</v>
      </c>
      <c r="B25" s="41" t="s">
        <v>1035</v>
      </c>
      <c r="C25" s="28" t="s">
        <v>1118</v>
      </c>
      <c r="D25" s="19">
        <f ca="1">IFERROR(__xludf.DUMMYFUNCTION("yahooF(B25)*GOOGLEFINANCE(""CURRENCY:CADUSD"")"),21.1382674999999)</f>
        <v>21.138267499999898</v>
      </c>
      <c r="E25" s="25" t="s">
        <v>89</v>
      </c>
      <c r="F25" s="24">
        <v>-1</v>
      </c>
      <c r="G25" s="22" t="s">
        <v>1042</v>
      </c>
      <c r="H25" s="22" t="s">
        <v>1042</v>
      </c>
      <c r="L25" s="25" t="s">
        <v>968</v>
      </c>
      <c r="M25" s="22" t="s">
        <v>968</v>
      </c>
      <c r="N25" s="22" t="s">
        <v>1015</v>
      </c>
      <c r="O25" s="22" t="s">
        <v>1015</v>
      </c>
    </row>
    <row r="26" spans="1:15" x14ac:dyDescent="0.25">
      <c r="A26" s="22"/>
      <c r="B26" s="22"/>
      <c r="C26" s="22"/>
      <c r="E26" s="22"/>
      <c r="F26" s="22"/>
      <c r="G26" s="22"/>
      <c r="H26" s="22"/>
      <c r="L26" s="22"/>
      <c r="M26" s="22"/>
      <c r="N26" s="22"/>
      <c r="O26" s="22"/>
    </row>
  </sheetData>
  <phoneticPr fontId="17" type="noConversion"/>
  <hyperlinks>
    <hyperlink ref="C10" r:id="rId1" xr:uid="{00000000-0004-0000-0700-000000000000}"/>
    <hyperlink ref="C11" r:id="rId2" xr:uid="{00000000-0004-0000-0700-000001000000}"/>
    <hyperlink ref="C14" r:id="rId3" xr:uid="{00000000-0004-0000-0700-000002000000}"/>
    <hyperlink ref="C15" r:id="rId4" xr:uid="{00000000-0004-0000-0700-000003000000}"/>
    <hyperlink ref="C16" r:id="rId5" xr:uid="{00000000-0004-0000-0700-000004000000}"/>
    <hyperlink ref="C17" r:id="rId6" xr:uid="{00000000-0004-0000-0700-000005000000}"/>
    <hyperlink ref="C18" r:id="rId7" xr:uid="{00000000-0004-0000-0700-000006000000}"/>
    <hyperlink ref="C19" r:id="rId8" xr:uid="{00000000-0004-0000-0700-000007000000}"/>
    <hyperlink ref="C20" r:id="rId9" xr:uid="{00000000-0004-0000-0700-000008000000}"/>
    <hyperlink ref="C24" r:id="rId10" xr:uid="{00000000-0004-0000-0700-000009000000}"/>
    <hyperlink ref="C25" r:id="rId11" xr:uid="{00000000-0004-0000-0700-00000A000000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O250"/>
  <sheetViews>
    <sheetView workbookViewId="0">
      <selection activeCell="T23" sqref="T23"/>
    </sheetView>
  </sheetViews>
  <sheetFormatPr defaultColWidth="14.42578125" defaultRowHeight="15" customHeight="1" x14ac:dyDescent="0.25"/>
  <cols>
    <col min="1" max="2" width="40.42578125" customWidth="1"/>
    <col min="3" max="3" width="8.5703125" customWidth="1"/>
    <col min="5" max="5" width="37" customWidth="1"/>
    <col min="12" max="12" width="13.140625" customWidth="1"/>
    <col min="13" max="13" width="20.5703125" customWidth="1"/>
    <col min="14" max="14" width="27.7109375" customWidth="1"/>
    <col min="15" max="15" width="37.140625" customWidth="1"/>
  </cols>
  <sheetData>
    <row r="1" spans="1:15" x14ac:dyDescent="0.25">
      <c r="A1" s="9" t="s">
        <v>0</v>
      </c>
      <c r="B1" s="42" t="s">
        <v>1153</v>
      </c>
      <c r="C1" s="9" t="s">
        <v>1</v>
      </c>
      <c r="D1" s="17" t="s">
        <v>1036</v>
      </c>
      <c r="E1" s="9" t="s">
        <v>2</v>
      </c>
      <c r="F1" s="9" t="s">
        <v>1037</v>
      </c>
      <c r="G1" s="9" t="s">
        <v>1038</v>
      </c>
      <c r="H1" s="9" t="s">
        <v>1039</v>
      </c>
      <c r="L1" s="9" t="s">
        <v>3</v>
      </c>
      <c r="M1" s="9" t="s">
        <v>4</v>
      </c>
      <c r="N1" s="9" t="s">
        <v>5</v>
      </c>
      <c r="O1" s="9" t="s">
        <v>6</v>
      </c>
    </row>
    <row r="2" spans="1:15" x14ac:dyDescent="0.25">
      <c r="A2" s="25" t="s">
        <v>449</v>
      </c>
      <c r="B2" s="25" t="s">
        <v>450</v>
      </c>
      <c r="C2" s="25" t="s">
        <v>450</v>
      </c>
      <c r="D2" s="19" t="e">
        <f t="shared" ref="D2:D20" ca="1" si="0">yahooF(C2)</f>
        <v>#NAME?</v>
      </c>
      <c r="E2" s="25" t="s">
        <v>451</v>
      </c>
      <c r="F2" s="24">
        <v>1</v>
      </c>
      <c r="G2" s="24">
        <v>21.511869999999998</v>
      </c>
      <c r="H2" s="24">
        <v>18.29</v>
      </c>
      <c r="L2" s="25" t="s">
        <v>400</v>
      </c>
      <c r="M2" s="22" t="s">
        <v>401</v>
      </c>
      <c r="N2" s="22" t="s">
        <v>402</v>
      </c>
      <c r="O2" s="22" t="s">
        <v>452</v>
      </c>
    </row>
    <row r="3" spans="1:15" x14ac:dyDescent="0.25">
      <c r="A3" s="25" t="s">
        <v>504</v>
      </c>
      <c r="B3" s="25" t="s">
        <v>505</v>
      </c>
      <c r="C3" s="25" t="s">
        <v>505</v>
      </c>
      <c r="D3" s="19" t="e">
        <f t="shared" ca="1" si="0"/>
        <v>#NAME?</v>
      </c>
      <c r="E3" s="25" t="s">
        <v>70</v>
      </c>
      <c r="F3" s="24">
        <v>1</v>
      </c>
      <c r="G3" s="24">
        <v>15.892749999999999</v>
      </c>
      <c r="H3" s="24">
        <v>15.17</v>
      </c>
      <c r="L3" s="25" t="s">
        <v>400</v>
      </c>
      <c r="M3" s="22" t="s">
        <v>401</v>
      </c>
      <c r="N3" s="22" t="s">
        <v>402</v>
      </c>
      <c r="O3" s="22" t="s">
        <v>452</v>
      </c>
    </row>
    <row r="4" spans="1:15" x14ac:dyDescent="0.25">
      <c r="A4" s="25" t="s">
        <v>520</v>
      </c>
      <c r="B4" s="25" t="s">
        <v>521</v>
      </c>
      <c r="C4" s="25" t="s">
        <v>521</v>
      </c>
      <c r="D4" s="19" t="e">
        <f t="shared" ca="1" si="0"/>
        <v>#NAME?</v>
      </c>
      <c r="E4" s="25" t="s">
        <v>70</v>
      </c>
      <c r="F4" s="24">
        <v>1</v>
      </c>
      <c r="G4" s="24">
        <v>31.875579999999999</v>
      </c>
      <c r="H4" s="24">
        <v>27.47</v>
      </c>
      <c r="L4" s="25" t="s">
        <v>400</v>
      </c>
      <c r="M4" s="22" t="s">
        <v>401</v>
      </c>
      <c r="N4" s="22" t="s">
        <v>402</v>
      </c>
      <c r="O4" s="22" t="s">
        <v>403</v>
      </c>
    </row>
    <row r="5" spans="1:15" x14ac:dyDescent="0.25">
      <c r="A5" s="25" t="s">
        <v>526</v>
      </c>
      <c r="B5" s="25" t="s">
        <v>527</v>
      </c>
      <c r="C5" s="25" t="s">
        <v>527</v>
      </c>
      <c r="D5" s="19" t="e">
        <f t="shared" ca="1" si="0"/>
        <v>#NAME?</v>
      </c>
      <c r="E5" s="25" t="s">
        <v>70</v>
      </c>
      <c r="F5" s="24">
        <v>1</v>
      </c>
      <c r="G5" s="24">
        <v>207.8244</v>
      </c>
      <c r="H5" s="24">
        <v>15.17</v>
      </c>
      <c r="L5" s="25" t="s">
        <v>400</v>
      </c>
      <c r="M5" s="22" t="s">
        <v>401</v>
      </c>
      <c r="N5" s="22" t="s">
        <v>402</v>
      </c>
      <c r="O5" s="22" t="s">
        <v>464</v>
      </c>
    </row>
    <row r="6" spans="1:15" x14ac:dyDescent="0.25">
      <c r="A6" s="25" t="s">
        <v>535</v>
      </c>
      <c r="B6" s="25" t="s">
        <v>536</v>
      </c>
      <c r="C6" s="25" t="s">
        <v>536</v>
      </c>
      <c r="D6" s="19" t="e">
        <f t="shared" ca="1" si="0"/>
        <v>#NAME?</v>
      </c>
      <c r="E6" s="25" t="s">
        <v>70</v>
      </c>
      <c r="F6" s="24">
        <v>1</v>
      </c>
      <c r="G6" s="24">
        <v>34.065390000000001</v>
      </c>
      <c r="H6" s="24">
        <v>19.329999999999998</v>
      </c>
      <c r="L6" s="25" t="s">
        <v>400</v>
      </c>
      <c r="M6" s="22" t="s">
        <v>417</v>
      </c>
      <c r="N6" s="22" t="s">
        <v>417</v>
      </c>
      <c r="O6" s="22" t="s">
        <v>440</v>
      </c>
    </row>
    <row r="7" spans="1:15" x14ac:dyDescent="0.25">
      <c r="A7" s="21" t="s">
        <v>453</v>
      </c>
      <c r="B7" s="21" t="s">
        <v>454</v>
      </c>
      <c r="C7" s="21" t="s">
        <v>454</v>
      </c>
      <c r="D7" s="19" t="e">
        <f t="shared" ca="1" si="0"/>
        <v>#NAME?</v>
      </c>
      <c r="E7" s="21" t="s">
        <v>451</v>
      </c>
      <c r="F7" s="20">
        <v>0</v>
      </c>
      <c r="G7" s="24">
        <v>14.23265</v>
      </c>
      <c r="H7" s="22"/>
      <c r="L7" s="21" t="s">
        <v>400</v>
      </c>
      <c r="M7" s="18" t="s">
        <v>401</v>
      </c>
      <c r="N7" s="18" t="s">
        <v>402</v>
      </c>
      <c r="O7" s="18" t="s">
        <v>455</v>
      </c>
    </row>
    <row r="8" spans="1:15" x14ac:dyDescent="0.25">
      <c r="A8" s="21" t="s">
        <v>485</v>
      </c>
      <c r="B8" s="21" t="s">
        <v>486</v>
      </c>
      <c r="C8" s="21" t="s">
        <v>486</v>
      </c>
      <c r="D8" s="19" t="e">
        <f t="shared" ca="1" si="0"/>
        <v>#NAME?</v>
      </c>
      <c r="E8" s="21" t="s">
        <v>37</v>
      </c>
      <c r="F8" s="20">
        <v>0</v>
      </c>
      <c r="G8" s="24">
        <v>9.2190200000000004</v>
      </c>
      <c r="H8" s="24">
        <v>15.17</v>
      </c>
      <c r="L8" s="21" t="s">
        <v>400</v>
      </c>
      <c r="M8" s="18" t="s">
        <v>401</v>
      </c>
      <c r="N8" s="18" t="s">
        <v>402</v>
      </c>
      <c r="O8" s="18" t="s">
        <v>452</v>
      </c>
    </row>
    <row r="9" spans="1:15" x14ac:dyDescent="0.25">
      <c r="A9" s="18" t="s">
        <v>487</v>
      </c>
      <c r="B9" s="18" t="s">
        <v>488</v>
      </c>
      <c r="C9" s="18" t="s">
        <v>488</v>
      </c>
      <c r="D9" s="19" t="e">
        <f t="shared" ca="1" si="0"/>
        <v>#NAME?</v>
      </c>
      <c r="E9" s="21" t="s">
        <v>37</v>
      </c>
      <c r="F9" s="20">
        <v>0</v>
      </c>
      <c r="G9" s="24">
        <v>11.900690000000001</v>
      </c>
      <c r="H9" s="24">
        <v>15.17</v>
      </c>
      <c r="L9" s="34" t="s">
        <v>400</v>
      </c>
      <c r="M9" s="34" t="s">
        <v>401</v>
      </c>
      <c r="N9" s="34" t="s">
        <v>402</v>
      </c>
      <c r="O9" s="34" t="s">
        <v>464</v>
      </c>
    </row>
    <row r="10" spans="1:15" x14ac:dyDescent="0.25">
      <c r="A10" s="21" t="s">
        <v>489</v>
      </c>
      <c r="B10" s="21" t="s">
        <v>490</v>
      </c>
      <c r="C10" s="21" t="s">
        <v>490</v>
      </c>
      <c r="D10" s="19" t="e">
        <f t="shared" ca="1" si="0"/>
        <v>#NAME?</v>
      </c>
      <c r="E10" s="21" t="s">
        <v>70</v>
      </c>
      <c r="F10" s="20">
        <v>0</v>
      </c>
      <c r="G10" s="24">
        <v>9.8460839999999994</v>
      </c>
      <c r="H10" s="24">
        <v>16.27</v>
      </c>
      <c r="L10" s="21" t="s">
        <v>400</v>
      </c>
      <c r="M10" s="18" t="s">
        <v>417</v>
      </c>
      <c r="N10" s="18" t="s">
        <v>417</v>
      </c>
      <c r="O10" s="18" t="s">
        <v>440</v>
      </c>
    </row>
    <row r="11" spans="1:15" x14ac:dyDescent="0.25">
      <c r="A11" s="21" t="s">
        <v>491</v>
      </c>
      <c r="B11" s="21" t="s">
        <v>492</v>
      </c>
      <c r="C11" s="21" t="s">
        <v>492</v>
      </c>
      <c r="D11" s="19" t="e">
        <f t="shared" ca="1" si="0"/>
        <v>#NAME?</v>
      </c>
      <c r="E11" s="21" t="s">
        <v>70</v>
      </c>
      <c r="F11" s="20">
        <v>0</v>
      </c>
      <c r="G11" s="24">
        <v>-22.399699999999999</v>
      </c>
      <c r="H11" s="24">
        <v>16.62</v>
      </c>
      <c r="L11" s="21" t="s">
        <v>400</v>
      </c>
      <c r="M11" s="18" t="s">
        <v>417</v>
      </c>
      <c r="N11" s="18" t="s">
        <v>417</v>
      </c>
      <c r="O11" s="18" t="s">
        <v>493</v>
      </c>
    </row>
    <row r="12" spans="1:15" x14ac:dyDescent="0.25">
      <c r="A12" s="21" t="s">
        <v>497</v>
      </c>
      <c r="B12" s="21" t="s">
        <v>498</v>
      </c>
      <c r="C12" s="21" t="s">
        <v>498</v>
      </c>
      <c r="D12" s="19" t="e">
        <f t="shared" ca="1" si="0"/>
        <v>#NAME?</v>
      </c>
      <c r="E12" s="21" t="s">
        <v>70</v>
      </c>
      <c r="F12" s="20">
        <v>0</v>
      </c>
      <c r="G12" s="24">
        <v>8.9555600000000002</v>
      </c>
      <c r="H12" s="24">
        <v>15.17</v>
      </c>
      <c r="L12" s="21" t="s">
        <v>400</v>
      </c>
      <c r="M12" s="18" t="s">
        <v>401</v>
      </c>
      <c r="N12" s="18" t="s">
        <v>402</v>
      </c>
      <c r="O12" s="18" t="s">
        <v>464</v>
      </c>
    </row>
    <row r="13" spans="1:15" x14ac:dyDescent="0.25">
      <c r="A13" s="21" t="s">
        <v>516</v>
      </c>
      <c r="B13" s="21" t="s">
        <v>517</v>
      </c>
      <c r="C13" s="21" t="s">
        <v>517</v>
      </c>
      <c r="D13" s="19" t="e">
        <f t="shared" ca="1" si="0"/>
        <v>#NAME?</v>
      </c>
      <c r="E13" s="21" t="s">
        <v>70</v>
      </c>
      <c r="F13" s="20">
        <v>0</v>
      </c>
      <c r="G13" s="24">
        <v>7.8410820000000001</v>
      </c>
      <c r="H13" s="24">
        <v>15.17</v>
      </c>
      <c r="L13" s="21" t="s">
        <v>400</v>
      </c>
      <c r="M13" s="18" t="s">
        <v>401</v>
      </c>
      <c r="N13" s="18" t="s">
        <v>402</v>
      </c>
      <c r="O13" s="18" t="s">
        <v>452</v>
      </c>
    </row>
    <row r="14" spans="1:15" x14ac:dyDescent="0.25">
      <c r="A14" s="21" t="s">
        <v>528</v>
      </c>
      <c r="B14" s="21" t="s">
        <v>529</v>
      </c>
      <c r="C14" s="21" t="s">
        <v>529</v>
      </c>
      <c r="D14" s="19" t="e">
        <f t="shared" ca="1" si="0"/>
        <v>#NAME?</v>
      </c>
      <c r="E14" s="21" t="s">
        <v>70</v>
      </c>
      <c r="F14" s="20">
        <v>0</v>
      </c>
      <c r="G14" s="24">
        <v>7.932709</v>
      </c>
      <c r="H14" s="24">
        <v>15.17</v>
      </c>
      <c r="L14" s="21" t="s">
        <v>400</v>
      </c>
      <c r="M14" s="18" t="s">
        <v>401</v>
      </c>
      <c r="N14" s="18" t="s">
        <v>402</v>
      </c>
      <c r="O14" s="18" t="s">
        <v>530</v>
      </c>
    </row>
    <row r="15" spans="1:15" x14ac:dyDescent="0.25">
      <c r="A15" s="21" t="s">
        <v>531</v>
      </c>
      <c r="B15" s="21" t="s">
        <v>532</v>
      </c>
      <c r="C15" s="21" t="s">
        <v>532</v>
      </c>
      <c r="D15" s="19" t="e">
        <f t="shared" ca="1" si="0"/>
        <v>#NAME?</v>
      </c>
      <c r="E15" s="21" t="s">
        <v>70</v>
      </c>
      <c r="F15" s="20">
        <v>0</v>
      </c>
      <c r="G15" s="24">
        <v>10.988239999999999</v>
      </c>
      <c r="H15" s="24">
        <v>16.62</v>
      </c>
      <c r="L15" s="21" t="s">
        <v>400</v>
      </c>
      <c r="M15" s="18" t="s">
        <v>417</v>
      </c>
      <c r="N15" s="18" t="s">
        <v>417</v>
      </c>
      <c r="O15" s="18" t="s">
        <v>493</v>
      </c>
    </row>
    <row r="16" spans="1:15" x14ac:dyDescent="0.25">
      <c r="A16" s="21" t="s">
        <v>537</v>
      </c>
      <c r="B16" s="21" t="s">
        <v>538</v>
      </c>
      <c r="C16" s="21" t="s">
        <v>538</v>
      </c>
      <c r="D16" s="19" t="e">
        <f t="shared" ca="1" si="0"/>
        <v>#NAME?</v>
      </c>
      <c r="E16" s="21" t="s">
        <v>70</v>
      </c>
      <c r="F16" s="20">
        <v>0</v>
      </c>
      <c r="G16" s="24">
        <v>32.514760000000003</v>
      </c>
      <c r="H16" s="24">
        <v>74.38</v>
      </c>
      <c r="L16" s="21" t="s">
        <v>400</v>
      </c>
      <c r="M16" s="18" t="s">
        <v>401</v>
      </c>
      <c r="N16" s="18" t="s">
        <v>402</v>
      </c>
      <c r="O16" s="18" t="s">
        <v>403</v>
      </c>
    </row>
    <row r="17" spans="1:15" x14ac:dyDescent="0.25">
      <c r="A17" s="21" t="s">
        <v>541</v>
      </c>
      <c r="B17" s="21" t="s">
        <v>542</v>
      </c>
      <c r="C17" s="21" t="s">
        <v>542</v>
      </c>
      <c r="D17" s="19" t="e">
        <f t="shared" ca="1" si="0"/>
        <v>#NAME?</v>
      </c>
      <c r="E17" s="21" t="s">
        <v>70</v>
      </c>
      <c r="F17" s="20">
        <v>0</v>
      </c>
      <c r="G17" s="24">
        <v>3.769663</v>
      </c>
      <c r="H17" s="24">
        <v>16.27</v>
      </c>
      <c r="L17" s="21" t="s">
        <v>400</v>
      </c>
      <c r="M17" s="18" t="s">
        <v>401</v>
      </c>
      <c r="N17" s="18" t="s">
        <v>402</v>
      </c>
      <c r="O17" s="18" t="s">
        <v>530</v>
      </c>
    </row>
    <row r="18" spans="1:15" x14ac:dyDescent="0.25">
      <c r="A18" s="21" t="s">
        <v>545</v>
      </c>
      <c r="B18" s="21" t="s">
        <v>546</v>
      </c>
      <c r="C18" s="21" t="s">
        <v>546</v>
      </c>
      <c r="D18" s="19" t="e">
        <f t="shared" ca="1" si="0"/>
        <v>#NAME?</v>
      </c>
      <c r="E18" s="21" t="s">
        <v>70</v>
      </c>
      <c r="F18" s="20">
        <v>0</v>
      </c>
      <c r="G18" s="24">
        <v>-136.32499999999999</v>
      </c>
      <c r="H18" s="24">
        <v>16.27</v>
      </c>
      <c r="L18" s="21" t="s">
        <v>400</v>
      </c>
      <c r="M18" s="18" t="s">
        <v>417</v>
      </c>
      <c r="N18" s="18" t="s">
        <v>417</v>
      </c>
      <c r="O18" s="18" t="s">
        <v>440</v>
      </c>
    </row>
    <row r="19" spans="1:15" x14ac:dyDescent="0.25">
      <c r="A19" s="25" t="s">
        <v>398</v>
      </c>
      <c r="B19" s="41" t="s">
        <v>399</v>
      </c>
      <c r="C19" s="25" t="s">
        <v>1119</v>
      </c>
      <c r="D19" s="19" t="e">
        <f t="shared" ca="1" si="0"/>
        <v>#NAME?</v>
      </c>
      <c r="E19" s="25" t="s">
        <v>92</v>
      </c>
      <c r="F19" s="24">
        <v>-1</v>
      </c>
      <c r="G19" s="22" t="s">
        <v>1042</v>
      </c>
      <c r="H19" s="22" t="s">
        <v>1042</v>
      </c>
      <c r="L19" s="25" t="s">
        <v>400</v>
      </c>
      <c r="M19" s="22" t="s">
        <v>401</v>
      </c>
      <c r="N19" s="22" t="s">
        <v>402</v>
      </c>
      <c r="O19" s="22" t="s">
        <v>403</v>
      </c>
    </row>
    <row r="20" spans="1:15" x14ac:dyDescent="0.25">
      <c r="A20" s="22" t="s">
        <v>404</v>
      </c>
      <c r="B20" s="41" t="s">
        <v>405</v>
      </c>
      <c r="C20" s="23" t="s">
        <v>1120</v>
      </c>
      <c r="D20" s="19" t="e">
        <f t="shared" ca="1" si="0"/>
        <v>#NAME?</v>
      </c>
      <c r="E20" s="22" t="s">
        <v>92</v>
      </c>
      <c r="F20" s="24">
        <v>-1</v>
      </c>
      <c r="G20" s="22" t="s">
        <v>1042</v>
      </c>
      <c r="H20" s="22" t="s">
        <v>1042</v>
      </c>
      <c r="L20" s="35" t="s">
        <v>400</v>
      </c>
      <c r="M20" s="35" t="s">
        <v>401</v>
      </c>
      <c r="N20" s="35" t="s">
        <v>402</v>
      </c>
      <c r="O20" s="35" t="s">
        <v>406</v>
      </c>
    </row>
    <row r="21" spans="1:15" x14ac:dyDescent="0.25">
      <c r="A21" s="22" t="s">
        <v>407</v>
      </c>
      <c r="B21" s="41" t="s">
        <v>408</v>
      </c>
      <c r="C21" s="23" t="s">
        <v>1121</v>
      </c>
      <c r="D21" s="19">
        <f ca="1">IFERROR(__xludf.DUMMYFUNCTION("yahooF(B21)*GOOGLEFINANCE(""CURRENCY:EURUSD"")"),9.299972)</f>
        <v>9.2999720000000003</v>
      </c>
      <c r="E21" s="22" t="s">
        <v>92</v>
      </c>
      <c r="F21" s="24">
        <v>-1</v>
      </c>
      <c r="G21" s="22" t="s">
        <v>1042</v>
      </c>
      <c r="H21" s="22" t="s">
        <v>1042</v>
      </c>
      <c r="L21" s="35" t="s">
        <v>400</v>
      </c>
      <c r="M21" s="35" t="s">
        <v>409</v>
      </c>
      <c r="N21" s="35" t="s">
        <v>409</v>
      </c>
      <c r="O21" s="35" t="s">
        <v>410</v>
      </c>
    </row>
    <row r="22" spans="1:15" x14ac:dyDescent="0.25">
      <c r="A22" s="25" t="s">
        <v>411</v>
      </c>
      <c r="B22" s="41" t="s">
        <v>412</v>
      </c>
      <c r="C22" s="28" t="s">
        <v>1122</v>
      </c>
      <c r="D22" s="19">
        <f ca="1">IFERROR(__xludf.DUMMYFUNCTION("yahooF(B22)*GOOGLEFINANCE(""CURRENCY:EURUSD"")"),5.0515757)</f>
        <v>5.0515756999999999</v>
      </c>
      <c r="E22" s="25" t="s">
        <v>92</v>
      </c>
      <c r="F22" s="24">
        <v>-1</v>
      </c>
      <c r="G22" s="22" t="s">
        <v>1042</v>
      </c>
      <c r="H22" s="22" t="s">
        <v>1042</v>
      </c>
      <c r="L22" s="25" t="s">
        <v>400</v>
      </c>
      <c r="M22" s="22" t="s">
        <v>409</v>
      </c>
      <c r="N22" s="22" t="s">
        <v>409</v>
      </c>
      <c r="O22" s="22" t="s">
        <v>410</v>
      </c>
    </row>
    <row r="23" spans="1:15" x14ac:dyDescent="0.25">
      <c r="A23" s="25" t="s">
        <v>413</v>
      </c>
      <c r="B23" s="41" t="s">
        <v>414</v>
      </c>
      <c r="C23" s="28" t="s">
        <v>1123</v>
      </c>
      <c r="D23" s="19">
        <f ca="1">IFERROR(__xludf.DUMMYFUNCTION("yahooF(B23)*GOOGLEFINANCE(""CURRENCY:EURUSD"")"),2.536356)</f>
        <v>2.5363560000000001</v>
      </c>
      <c r="E23" s="25" t="s">
        <v>92</v>
      </c>
      <c r="F23" s="24">
        <v>-1</v>
      </c>
      <c r="G23" s="22" t="s">
        <v>1042</v>
      </c>
      <c r="H23" s="22" t="s">
        <v>1042</v>
      </c>
      <c r="L23" s="25" t="s">
        <v>400</v>
      </c>
      <c r="M23" s="22" t="s">
        <v>409</v>
      </c>
      <c r="N23" s="22" t="s">
        <v>409</v>
      </c>
      <c r="O23" s="22" t="s">
        <v>410</v>
      </c>
    </row>
    <row r="24" spans="1:15" x14ac:dyDescent="0.25">
      <c r="A24" s="25" t="s">
        <v>415</v>
      </c>
      <c r="B24" s="41" t="s">
        <v>416</v>
      </c>
      <c r="C24" s="25" t="s">
        <v>1124</v>
      </c>
      <c r="D24" s="19" t="e">
        <f ca="1">yahooF(C24)</f>
        <v>#NAME?</v>
      </c>
      <c r="E24" s="25" t="s">
        <v>92</v>
      </c>
      <c r="F24" s="24">
        <v>-1</v>
      </c>
      <c r="G24" s="22" t="s">
        <v>1042</v>
      </c>
      <c r="H24" s="22" t="s">
        <v>1042</v>
      </c>
      <c r="L24" s="25" t="s">
        <v>400</v>
      </c>
      <c r="M24" s="22" t="s">
        <v>417</v>
      </c>
      <c r="N24" s="22" t="s">
        <v>417</v>
      </c>
      <c r="O24" s="22" t="s">
        <v>418</v>
      </c>
    </row>
    <row r="25" spans="1:15" x14ac:dyDescent="0.25">
      <c r="A25" s="25" t="s">
        <v>419</v>
      </c>
      <c r="B25" s="41" t="s">
        <v>420</v>
      </c>
      <c r="C25" s="30" t="s">
        <v>1125</v>
      </c>
      <c r="D25" s="19">
        <f ca="1">IFERROR(__xludf.DUMMYFUNCTION("yahooF(B25)*GOOGLEFINANCE(""CURRENCY:BRLUSD"")"),8.72175876)</f>
        <v>8.7217587600000002</v>
      </c>
      <c r="E25" s="25" t="s">
        <v>92</v>
      </c>
      <c r="F25" s="24">
        <v>-1</v>
      </c>
      <c r="G25" s="22" t="s">
        <v>1042</v>
      </c>
      <c r="H25" s="22" t="s">
        <v>1042</v>
      </c>
      <c r="L25" s="25" t="s">
        <v>400</v>
      </c>
      <c r="M25" s="22" t="s">
        <v>417</v>
      </c>
      <c r="N25" s="22" t="s">
        <v>417</v>
      </c>
      <c r="O25" s="22" t="s">
        <v>421</v>
      </c>
    </row>
    <row r="26" spans="1:15" x14ac:dyDescent="0.25">
      <c r="A26" s="25" t="s">
        <v>422</v>
      </c>
      <c r="B26" s="41" t="s">
        <v>423</v>
      </c>
      <c r="C26" s="28" t="s">
        <v>1126</v>
      </c>
      <c r="D26" s="19">
        <f ca="1">IFERROR(__xludf.DUMMYFUNCTION("yahooF(B26)*GOOGLEFINANCE(""CURRENCY:BRLUSD"")"),5.2112508591)</f>
        <v>5.2112508590999997</v>
      </c>
      <c r="E26" s="25" t="s">
        <v>92</v>
      </c>
      <c r="F26" s="24">
        <v>-1</v>
      </c>
      <c r="G26" s="22" t="s">
        <v>1042</v>
      </c>
      <c r="H26" s="22" t="s">
        <v>1042</v>
      </c>
      <c r="L26" s="25" t="s">
        <v>400</v>
      </c>
      <c r="M26" s="22" t="s">
        <v>417</v>
      </c>
      <c r="N26" s="22" t="s">
        <v>417</v>
      </c>
      <c r="O26" s="22" t="s">
        <v>418</v>
      </c>
    </row>
    <row r="27" spans="1:15" x14ac:dyDescent="0.25">
      <c r="A27" s="25" t="s">
        <v>424</v>
      </c>
      <c r="B27" s="41">
        <v>532810</v>
      </c>
      <c r="C27" s="27" t="s">
        <v>1127</v>
      </c>
      <c r="D27" s="19">
        <f ca="1">IFERROR(__xludf.DUMMYFUNCTION("yahooF(B27)*GOOGLEFINANCE(""CURRENCY:INRUSD"")"),3.0418527545)</f>
        <v>3.0418527544999998</v>
      </c>
      <c r="E27" s="25" t="s">
        <v>9</v>
      </c>
      <c r="F27" s="24">
        <v>-1</v>
      </c>
      <c r="G27" s="22" t="s">
        <v>1042</v>
      </c>
      <c r="H27" s="22" t="s">
        <v>1042</v>
      </c>
      <c r="L27" s="25" t="s">
        <v>400</v>
      </c>
      <c r="M27" s="22" t="s">
        <v>401</v>
      </c>
      <c r="N27" s="22" t="s">
        <v>425</v>
      </c>
      <c r="O27" s="22" t="s">
        <v>426</v>
      </c>
    </row>
    <row r="28" spans="1:15" x14ac:dyDescent="0.25">
      <c r="A28" s="25" t="s">
        <v>427</v>
      </c>
      <c r="B28" s="41" t="s">
        <v>428</v>
      </c>
      <c r="C28" s="30" t="s">
        <v>1128</v>
      </c>
      <c r="D28" s="19">
        <f ca="1">IFERROR(__xludf.DUMMYFUNCTION("yahooF(B28)*GOOGLEFINANCE(""CURRENCY:INRUSD"")"),12.4674474925)</f>
        <v>12.4674474925</v>
      </c>
      <c r="E28" s="25" t="s">
        <v>9</v>
      </c>
      <c r="F28" s="24">
        <v>-1</v>
      </c>
      <c r="G28" s="22" t="s">
        <v>1042</v>
      </c>
      <c r="H28" s="22" t="s">
        <v>1042</v>
      </c>
      <c r="L28" s="25" t="s">
        <v>400</v>
      </c>
      <c r="M28" s="22" t="s">
        <v>409</v>
      </c>
      <c r="N28" s="22" t="s">
        <v>409</v>
      </c>
      <c r="O28" s="22" t="s">
        <v>410</v>
      </c>
    </row>
    <row r="29" spans="1:15" x14ac:dyDescent="0.25">
      <c r="A29" s="25" t="s">
        <v>429</v>
      </c>
      <c r="B29" s="41" t="s">
        <v>430</v>
      </c>
      <c r="C29" s="28" t="s">
        <v>1129</v>
      </c>
      <c r="D29" s="19">
        <f ca="1">IFERROR(__xludf.DUMMYFUNCTION("yahooF(B29)*GOOGLEFINANCE(""CURRENCY:INRUSD"")"),18.5246968795)</f>
        <v>18.524696879499999</v>
      </c>
      <c r="E29" s="25" t="s">
        <v>9</v>
      </c>
      <c r="F29" s="24">
        <v>-1</v>
      </c>
      <c r="G29" s="22" t="s">
        <v>1042</v>
      </c>
      <c r="H29" s="22" t="s">
        <v>1042</v>
      </c>
      <c r="L29" s="25" t="s">
        <v>400</v>
      </c>
      <c r="M29" s="22" t="s">
        <v>401</v>
      </c>
      <c r="N29" s="22" t="s">
        <v>425</v>
      </c>
      <c r="O29" s="22" t="s">
        <v>431</v>
      </c>
    </row>
    <row r="30" spans="1:15" x14ac:dyDescent="0.25">
      <c r="A30" s="25" t="s">
        <v>432</v>
      </c>
      <c r="B30" s="41" t="s">
        <v>433</v>
      </c>
      <c r="C30" s="28" t="s">
        <v>1130</v>
      </c>
      <c r="D30" s="19">
        <f ca="1">IFERROR(__xludf.DUMMYFUNCTION("yahooF(B30)*GOOGLEFINANCE(""CURRENCY:INRUSD"")"),18.3575422905)</f>
        <v>18.3575422905</v>
      </c>
      <c r="E30" s="25" t="s">
        <v>9</v>
      </c>
      <c r="F30" s="24">
        <v>-1</v>
      </c>
      <c r="G30" s="22" t="s">
        <v>1042</v>
      </c>
      <c r="H30" s="22" t="s">
        <v>1042</v>
      </c>
      <c r="L30" s="25" t="s">
        <v>400</v>
      </c>
      <c r="M30" s="22" t="s">
        <v>409</v>
      </c>
      <c r="N30" s="22" t="s">
        <v>409</v>
      </c>
      <c r="O30" s="22" t="s">
        <v>410</v>
      </c>
    </row>
    <row r="31" spans="1:15" x14ac:dyDescent="0.25">
      <c r="A31" s="25" t="s">
        <v>434</v>
      </c>
      <c r="B31" s="41" t="s">
        <v>435</v>
      </c>
      <c r="C31" s="28" t="s">
        <v>1131</v>
      </c>
      <c r="D31" s="19">
        <f ca="1">IFERROR(__xludf.DUMMYFUNCTION("yahooF(B31)*GOOGLEFINANCE(""CURRENCY:INRUSD"")"),11.4488867955)</f>
        <v>11.4488867955</v>
      </c>
      <c r="E31" s="25" t="s">
        <v>9</v>
      </c>
      <c r="F31" s="24">
        <v>-1</v>
      </c>
      <c r="G31" s="22" t="s">
        <v>1042</v>
      </c>
      <c r="H31" s="22" t="s">
        <v>1042</v>
      </c>
      <c r="L31" s="25" t="s">
        <v>400</v>
      </c>
      <c r="M31" s="22" t="s">
        <v>409</v>
      </c>
      <c r="N31" s="22" t="s">
        <v>409</v>
      </c>
      <c r="O31" s="22" t="s">
        <v>410</v>
      </c>
    </row>
    <row r="32" spans="1:15" x14ac:dyDescent="0.25">
      <c r="A32" s="25" t="s">
        <v>436</v>
      </c>
      <c r="B32" s="41" t="s">
        <v>437</v>
      </c>
      <c r="C32" s="28" t="s">
        <v>1132</v>
      </c>
      <c r="D32" s="19">
        <f ca="1">IFERROR(__xludf.DUMMYFUNCTION("yahooF(B32)*GOOGLEFINANCE(""CURRENCY:INRUSD"")"),20.872677707)</f>
        <v>20.872677707000001</v>
      </c>
      <c r="E32" s="25" t="s">
        <v>9</v>
      </c>
      <c r="F32" s="24">
        <v>-1</v>
      </c>
      <c r="G32" s="22" t="s">
        <v>1042</v>
      </c>
      <c r="H32" s="22" t="s">
        <v>1042</v>
      </c>
      <c r="L32" s="25" t="s">
        <v>400</v>
      </c>
      <c r="M32" s="22" t="s">
        <v>409</v>
      </c>
      <c r="N32" s="22" t="s">
        <v>409</v>
      </c>
      <c r="O32" s="22" t="s">
        <v>410</v>
      </c>
    </row>
    <row r="33" spans="1:15" x14ac:dyDescent="0.25">
      <c r="A33" s="25" t="s">
        <v>438</v>
      </c>
      <c r="B33" s="41" t="s">
        <v>439</v>
      </c>
      <c r="C33" s="28" t="s">
        <v>1133</v>
      </c>
      <c r="D33" s="19">
        <f ca="1">IFERROR(__xludf.DUMMYFUNCTION("yahooF(B33)*GOOGLEFINANCE(""CURRENCY:INRUSD"")"),10.9810944565)</f>
        <v>10.981094456499999</v>
      </c>
      <c r="E33" s="25" t="s">
        <v>9</v>
      </c>
      <c r="F33" s="24">
        <v>-1</v>
      </c>
      <c r="G33" s="22" t="s">
        <v>1042</v>
      </c>
      <c r="H33" s="22" t="s">
        <v>1042</v>
      </c>
      <c r="L33" s="25" t="s">
        <v>400</v>
      </c>
      <c r="M33" s="22" t="s">
        <v>417</v>
      </c>
      <c r="N33" s="22" t="s">
        <v>417</v>
      </c>
      <c r="O33" s="22" t="s">
        <v>440</v>
      </c>
    </row>
    <row r="34" spans="1:15" x14ac:dyDescent="0.25">
      <c r="A34" s="22" t="s">
        <v>441</v>
      </c>
      <c r="B34" s="41" t="s">
        <v>442</v>
      </c>
      <c r="C34" s="23" t="s">
        <v>1134</v>
      </c>
      <c r="D34" s="19">
        <f ca="1">IFERROR(__xludf.DUMMYFUNCTION("yahooF(B34)*GOOGLEFINANCE(""CURRENCY:INRUSD"")"),12.620772745)</f>
        <v>12.620772745</v>
      </c>
      <c r="E34" s="22" t="s">
        <v>9</v>
      </c>
      <c r="F34" s="24">
        <v>-1</v>
      </c>
      <c r="G34" s="22" t="s">
        <v>1042</v>
      </c>
      <c r="H34" s="22" t="s">
        <v>1042</v>
      </c>
      <c r="L34" s="35" t="s">
        <v>400</v>
      </c>
      <c r="M34" s="35" t="s">
        <v>401</v>
      </c>
      <c r="N34" s="35" t="s">
        <v>425</v>
      </c>
      <c r="O34" s="35" t="s">
        <v>426</v>
      </c>
    </row>
    <row r="35" spans="1:15" x14ac:dyDescent="0.25">
      <c r="A35" s="22" t="s">
        <v>443</v>
      </c>
      <c r="B35" s="41" t="s">
        <v>444</v>
      </c>
      <c r="C35" s="23" t="s">
        <v>1135</v>
      </c>
      <c r="D35" s="19">
        <f ca="1">IFERROR(__xludf.DUMMYFUNCTION("yahooF(B35)*GOOGLEFINANCE(""CURRENCY:INRUSD"")"),7.40771415999999)</f>
        <v>7.4077141599999896</v>
      </c>
      <c r="E35" s="22" t="s">
        <v>9</v>
      </c>
      <c r="F35" s="24">
        <v>-1</v>
      </c>
      <c r="G35" s="22" t="s">
        <v>1042</v>
      </c>
      <c r="H35" s="22" t="s">
        <v>1042</v>
      </c>
      <c r="L35" s="22" t="s">
        <v>400</v>
      </c>
      <c r="M35" s="22" t="s">
        <v>401</v>
      </c>
      <c r="N35" s="22" t="s">
        <v>425</v>
      </c>
      <c r="O35" s="22" t="s">
        <v>426</v>
      </c>
    </row>
    <row r="36" spans="1:15" x14ac:dyDescent="0.25">
      <c r="A36" s="25" t="s">
        <v>445</v>
      </c>
      <c r="B36" s="41" t="s">
        <v>446</v>
      </c>
      <c r="C36" s="28" t="s">
        <v>1136</v>
      </c>
      <c r="D36" s="19">
        <f ca="1">IFERROR(__xludf.DUMMYFUNCTION("yahooF(B36)*GOOGLEFINANCE(""CURRENCY:INRUSD"")"),7.199672837)</f>
        <v>7.1996728369999996</v>
      </c>
      <c r="E36" s="25" t="s">
        <v>9</v>
      </c>
      <c r="F36" s="24">
        <v>-1</v>
      </c>
      <c r="G36" s="22" t="s">
        <v>1042</v>
      </c>
      <c r="H36" s="22" t="s">
        <v>1042</v>
      </c>
      <c r="L36" s="25" t="s">
        <v>400</v>
      </c>
      <c r="M36" s="22" t="s">
        <v>409</v>
      </c>
      <c r="N36" s="22" t="s">
        <v>409</v>
      </c>
      <c r="O36" s="22" t="s">
        <v>410</v>
      </c>
    </row>
    <row r="37" spans="1:15" x14ac:dyDescent="0.25">
      <c r="A37" s="25" t="s">
        <v>447</v>
      </c>
      <c r="B37" s="41" t="s">
        <v>448</v>
      </c>
      <c r="C37" s="28" t="s">
        <v>1137</v>
      </c>
      <c r="D37" s="19">
        <f ca="1">IFERROR(__xludf.DUMMYFUNCTION("yahooF(B37)*GOOGLEFINANCE(""CURRENCY:INRUSD"")"),0.2071995373)</f>
        <v>0.20719953729999999</v>
      </c>
      <c r="E37" s="25" t="s">
        <v>9</v>
      </c>
      <c r="F37" s="24">
        <v>-1</v>
      </c>
      <c r="G37" s="22" t="s">
        <v>1042</v>
      </c>
      <c r="H37" s="22" t="s">
        <v>1042</v>
      </c>
      <c r="L37" s="25" t="s">
        <v>400</v>
      </c>
      <c r="M37" s="22" t="s">
        <v>409</v>
      </c>
      <c r="N37" s="22" t="s">
        <v>409</v>
      </c>
      <c r="O37" s="22" t="s">
        <v>410</v>
      </c>
    </row>
    <row r="38" spans="1:15" x14ac:dyDescent="0.25">
      <c r="A38" s="25" t="s">
        <v>456</v>
      </c>
      <c r="B38" s="41" t="s">
        <v>457</v>
      </c>
      <c r="C38" s="28" t="s">
        <v>1138</v>
      </c>
      <c r="D38" s="19">
        <f ca="1">IFERROR(__xludf.DUMMYFUNCTION("yahooF(B38)*GOOGLEFINANCE(""CURRENCY:HKDUSD"")"),0.564385379999999)</f>
        <v>0.56438537999999905</v>
      </c>
      <c r="E38" s="25" t="s">
        <v>19</v>
      </c>
      <c r="F38" s="24">
        <v>-1</v>
      </c>
      <c r="G38" s="22" t="s">
        <v>1042</v>
      </c>
      <c r="H38" s="22" t="s">
        <v>1042</v>
      </c>
      <c r="L38" s="25" t="s">
        <v>400</v>
      </c>
      <c r="M38" s="22" t="s">
        <v>409</v>
      </c>
      <c r="N38" s="22" t="s">
        <v>409</v>
      </c>
      <c r="O38" s="22" t="s">
        <v>410</v>
      </c>
    </row>
    <row r="39" spans="1:15" x14ac:dyDescent="0.25">
      <c r="A39" s="25" t="s">
        <v>458</v>
      </c>
      <c r="B39" s="41" t="s">
        <v>459</v>
      </c>
      <c r="C39" s="28" t="s">
        <v>1139</v>
      </c>
      <c r="D39" s="19">
        <f ca="1">IFERROR(__xludf.DUMMYFUNCTION("yahooF(B39)*GOOGLEFINANCE(""CURRENCY:HKDUSD"")"),5.72685165)</f>
        <v>5.7268516500000004</v>
      </c>
      <c r="E39" s="25" t="s">
        <v>19</v>
      </c>
      <c r="F39" s="24">
        <v>-1</v>
      </c>
      <c r="G39" s="22" t="s">
        <v>1042</v>
      </c>
      <c r="H39" s="22" t="s">
        <v>1042</v>
      </c>
      <c r="L39" s="25" t="s">
        <v>400</v>
      </c>
      <c r="M39" s="22" t="s">
        <v>417</v>
      </c>
      <c r="N39" s="22" t="s">
        <v>417</v>
      </c>
      <c r="O39" s="22" t="s">
        <v>440</v>
      </c>
    </row>
    <row r="40" spans="1:15" x14ac:dyDescent="0.25">
      <c r="A40" s="25" t="s">
        <v>460</v>
      </c>
      <c r="B40" s="41" t="s">
        <v>461</v>
      </c>
      <c r="C40" s="25" t="s">
        <v>1140</v>
      </c>
      <c r="D40" s="19" t="e">
        <f t="shared" ref="D40:D68" ca="1" si="1">yahooF(C40)</f>
        <v>#NAME?</v>
      </c>
      <c r="E40" s="25" t="s">
        <v>24</v>
      </c>
      <c r="F40" s="24">
        <v>-1</v>
      </c>
      <c r="G40" s="22" t="s">
        <v>1042</v>
      </c>
      <c r="H40" s="22" t="s">
        <v>1042</v>
      </c>
      <c r="L40" s="25" t="s">
        <v>400</v>
      </c>
      <c r="M40" s="22" t="s">
        <v>417</v>
      </c>
      <c r="N40" s="22" t="s">
        <v>417</v>
      </c>
      <c r="O40" s="22" t="s">
        <v>418</v>
      </c>
    </row>
    <row r="41" spans="1:15" x14ac:dyDescent="0.25">
      <c r="A41" s="22" t="s">
        <v>462</v>
      </c>
      <c r="B41" s="41" t="s">
        <v>463</v>
      </c>
      <c r="C41" s="22" t="s">
        <v>1141</v>
      </c>
      <c r="D41" s="19" t="e">
        <f t="shared" ca="1" si="1"/>
        <v>#NAME?</v>
      </c>
      <c r="E41" s="22" t="s">
        <v>24</v>
      </c>
      <c r="F41" s="24">
        <v>-1</v>
      </c>
      <c r="G41" s="22" t="s">
        <v>1042</v>
      </c>
      <c r="H41" s="22" t="s">
        <v>1042</v>
      </c>
      <c r="L41" s="22" t="s">
        <v>400</v>
      </c>
      <c r="M41" s="22" t="s">
        <v>401</v>
      </c>
      <c r="N41" s="22" t="s">
        <v>402</v>
      </c>
      <c r="O41" s="22" t="s">
        <v>464</v>
      </c>
    </row>
    <row r="42" spans="1:15" x14ac:dyDescent="0.25">
      <c r="A42" s="25" t="s">
        <v>465</v>
      </c>
      <c r="B42" s="41" t="s">
        <v>466</v>
      </c>
      <c r="C42" s="25" t="s">
        <v>1142</v>
      </c>
      <c r="D42" s="19" t="e">
        <f t="shared" ca="1" si="1"/>
        <v>#NAME?</v>
      </c>
      <c r="E42" s="25" t="s">
        <v>24</v>
      </c>
      <c r="F42" s="24">
        <v>-1</v>
      </c>
      <c r="G42" s="22" t="s">
        <v>1042</v>
      </c>
      <c r="H42" s="22" t="s">
        <v>1042</v>
      </c>
      <c r="L42" s="25" t="s">
        <v>400</v>
      </c>
      <c r="M42" s="22" t="s">
        <v>409</v>
      </c>
      <c r="N42" s="22" t="s">
        <v>409</v>
      </c>
      <c r="O42" s="22" t="s">
        <v>410</v>
      </c>
    </row>
    <row r="43" spans="1:15" x14ac:dyDescent="0.25">
      <c r="A43" s="22" t="s">
        <v>467</v>
      </c>
      <c r="B43" s="41" t="s">
        <v>468</v>
      </c>
      <c r="C43" s="22" t="s">
        <v>1143</v>
      </c>
      <c r="D43" s="19" t="e">
        <f t="shared" ca="1" si="1"/>
        <v>#NAME?</v>
      </c>
      <c r="E43" s="22" t="s">
        <v>24</v>
      </c>
      <c r="F43" s="24">
        <v>-1</v>
      </c>
      <c r="G43" s="22" t="s">
        <v>1042</v>
      </c>
      <c r="H43" s="22" t="s">
        <v>1042</v>
      </c>
      <c r="L43" s="22" t="s">
        <v>400</v>
      </c>
      <c r="M43" s="22" t="s">
        <v>409</v>
      </c>
      <c r="N43" s="22" t="s">
        <v>409</v>
      </c>
      <c r="O43" s="22" t="s">
        <v>410</v>
      </c>
    </row>
    <row r="44" spans="1:15" x14ac:dyDescent="0.25">
      <c r="A44" s="25" t="s">
        <v>469</v>
      </c>
      <c r="B44" s="41" t="s">
        <v>470</v>
      </c>
      <c r="C44" s="25" t="s">
        <v>470</v>
      </c>
      <c r="D44" s="19" t="e">
        <f t="shared" ca="1" si="1"/>
        <v>#NAME?</v>
      </c>
      <c r="E44" s="25" t="s">
        <v>24</v>
      </c>
      <c r="F44" s="24">
        <v>-1</v>
      </c>
      <c r="G44" s="22" t="s">
        <v>1042</v>
      </c>
      <c r="H44" s="22" t="s">
        <v>1042</v>
      </c>
      <c r="L44" s="25" t="s">
        <v>400</v>
      </c>
      <c r="M44" s="22" t="s">
        <v>409</v>
      </c>
      <c r="N44" s="22" t="s">
        <v>409</v>
      </c>
      <c r="O44" s="22" t="s">
        <v>410</v>
      </c>
    </row>
    <row r="45" spans="1:15" x14ac:dyDescent="0.25">
      <c r="A45" s="22" t="s">
        <v>471</v>
      </c>
      <c r="B45" s="41" t="s">
        <v>472</v>
      </c>
      <c r="C45" s="22" t="s">
        <v>1144</v>
      </c>
      <c r="D45" s="19" t="e">
        <f t="shared" ca="1" si="1"/>
        <v>#NAME?</v>
      </c>
      <c r="E45" s="22" t="s">
        <v>24</v>
      </c>
      <c r="F45" s="24">
        <v>-1</v>
      </c>
      <c r="G45" s="22" t="s">
        <v>1042</v>
      </c>
      <c r="H45" s="22" t="s">
        <v>1042</v>
      </c>
      <c r="L45" s="22" t="s">
        <v>400</v>
      </c>
      <c r="M45" s="22" t="s">
        <v>401</v>
      </c>
      <c r="N45" s="22" t="s">
        <v>402</v>
      </c>
      <c r="O45" s="22" t="s">
        <v>464</v>
      </c>
    </row>
    <row r="46" spans="1:15" x14ac:dyDescent="0.25">
      <c r="A46" s="25" t="s">
        <v>473</v>
      </c>
      <c r="B46" s="41" t="s">
        <v>474</v>
      </c>
      <c r="C46" s="25" t="s">
        <v>1145</v>
      </c>
      <c r="D46" s="19" t="e">
        <f t="shared" ca="1" si="1"/>
        <v>#NAME?</v>
      </c>
      <c r="E46" s="25" t="s">
        <v>24</v>
      </c>
      <c r="F46" s="24">
        <v>-1</v>
      </c>
      <c r="G46" s="22" t="s">
        <v>1042</v>
      </c>
      <c r="H46" s="22" t="s">
        <v>1042</v>
      </c>
      <c r="L46" s="25" t="s">
        <v>400</v>
      </c>
      <c r="M46" s="22" t="s">
        <v>409</v>
      </c>
      <c r="N46" s="22" t="s">
        <v>409</v>
      </c>
      <c r="O46" s="22" t="s">
        <v>410</v>
      </c>
    </row>
    <row r="47" spans="1:15" x14ac:dyDescent="0.25">
      <c r="A47" s="25" t="s">
        <v>475</v>
      </c>
      <c r="B47" s="41" t="s">
        <v>476</v>
      </c>
      <c r="C47" s="25" t="s">
        <v>476</v>
      </c>
      <c r="D47" s="19" t="e">
        <f t="shared" ca="1" si="1"/>
        <v>#NAME?</v>
      </c>
      <c r="E47" s="25" t="s">
        <v>37</v>
      </c>
      <c r="F47" s="24">
        <v>-1</v>
      </c>
      <c r="G47" s="22" t="s">
        <v>1042</v>
      </c>
      <c r="H47" s="22" t="s">
        <v>1042</v>
      </c>
      <c r="L47" s="25" t="s">
        <v>400</v>
      </c>
      <c r="M47" s="22" t="s">
        <v>409</v>
      </c>
      <c r="N47" s="22" t="s">
        <v>409</v>
      </c>
      <c r="O47" s="22" t="s">
        <v>477</v>
      </c>
    </row>
    <row r="48" spans="1:15" x14ac:dyDescent="0.25">
      <c r="A48" s="25" t="s">
        <v>478</v>
      </c>
      <c r="B48" s="41" t="s">
        <v>479</v>
      </c>
      <c r="C48" s="25" t="s">
        <v>479</v>
      </c>
      <c r="D48" s="19" t="e">
        <f t="shared" ca="1" si="1"/>
        <v>#NAME?</v>
      </c>
      <c r="E48" s="25" t="s">
        <v>37</v>
      </c>
      <c r="F48" s="24">
        <v>-1</v>
      </c>
      <c r="G48" s="22" t="s">
        <v>1042</v>
      </c>
      <c r="H48" s="22" t="s">
        <v>1042</v>
      </c>
      <c r="L48" s="25" t="s">
        <v>400</v>
      </c>
      <c r="M48" s="22" t="s">
        <v>409</v>
      </c>
      <c r="N48" s="22" t="s">
        <v>409</v>
      </c>
      <c r="O48" s="22" t="s">
        <v>477</v>
      </c>
    </row>
    <row r="49" spans="1:15" x14ac:dyDescent="0.25">
      <c r="A49" s="22" t="s">
        <v>480</v>
      </c>
      <c r="B49" s="41" t="s">
        <v>481</v>
      </c>
      <c r="C49" s="22" t="s">
        <v>481</v>
      </c>
      <c r="D49" s="19" t="e">
        <f t="shared" ca="1" si="1"/>
        <v>#NAME?</v>
      </c>
      <c r="E49" s="22" t="s">
        <v>37</v>
      </c>
      <c r="F49" s="24">
        <v>-1</v>
      </c>
      <c r="G49" s="22" t="s">
        <v>1042</v>
      </c>
      <c r="H49" s="22" t="s">
        <v>1042</v>
      </c>
      <c r="L49" s="22" t="s">
        <v>400</v>
      </c>
      <c r="M49" s="22" t="s">
        <v>409</v>
      </c>
      <c r="N49" s="22" t="s">
        <v>409</v>
      </c>
      <c r="O49" s="22" t="s">
        <v>477</v>
      </c>
    </row>
    <row r="50" spans="1:15" x14ac:dyDescent="0.25">
      <c r="A50" s="22" t="s">
        <v>482</v>
      </c>
      <c r="B50" s="41" t="s">
        <v>483</v>
      </c>
      <c r="C50" s="22" t="s">
        <v>483</v>
      </c>
      <c r="D50" s="19" t="e">
        <f t="shared" ca="1" si="1"/>
        <v>#NAME?</v>
      </c>
      <c r="E50" s="22" t="s">
        <v>37</v>
      </c>
      <c r="F50" s="24">
        <v>-1</v>
      </c>
      <c r="G50" s="22" t="s">
        <v>1042</v>
      </c>
      <c r="H50" s="22" t="s">
        <v>1042</v>
      </c>
      <c r="L50" s="22" t="s">
        <v>400</v>
      </c>
      <c r="M50" s="22" t="s">
        <v>409</v>
      </c>
      <c r="N50" s="22" t="s">
        <v>484</v>
      </c>
      <c r="O50" s="22" t="s">
        <v>477</v>
      </c>
    </row>
    <row r="51" spans="1:15" x14ac:dyDescent="0.25">
      <c r="A51" s="25" t="s">
        <v>494</v>
      </c>
      <c r="B51" s="41" t="s">
        <v>495</v>
      </c>
      <c r="C51" s="25" t="s">
        <v>495</v>
      </c>
      <c r="D51" s="19" t="e">
        <f t="shared" ca="1" si="1"/>
        <v>#NAME?</v>
      </c>
      <c r="E51" s="25" t="s">
        <v>70</v>
      </c>
      <c r="F51" s="24">
        <v>-1</v>
      </c>
      <c r="G51" s="22" t="s">
        <v>1042</v>
      </c>
      <c r="H51" s="22" t="s">
        <v>1042</v>
      </c>
      <c r="L51" s="25" t="s">
        <v>400</v>
      </c>
      <c r="M51" s="22" t="s">
        <v>401</v>
      </c>
      <c r="N51" s="22" t="s">
        <v>496</v>
      </c>
      <c r="O51" s="22" t="s">
        <v>496</v>
      </c>
    </row>
    <row r="52" spans="1:15" x14ac:dyDescent="0.25">
      <c r="A52" s="25" t="s">
        <v>499</v>
      </c>
      <c r="B52" s="41" t="s">
        <v>500</v>
      </c>
      <c r="C52" s="25" t="s">
        <v>500</v>
      </c>
      <c r="D52" s="19" t="e">
        <f t="shared" ca="1" si="1"/>
        <v>#NAME?</v>
      </c>
      <c r="E52" s="25" t="s">
        <v>70</v>
      </c>
      <c r="F52" s="24">
        <v>-1</v>
      </c>
      <c r="G52" s="22" t="s">
        <v>1042</v>
      </c>
      <c r="H52" s="22" t="s">
        <v>1042</v>
      </c>
      <c r="L52" s="25" t="s">
        <v>400</v>
      </c>
      <c r="M52" s="22" t="s">
        <v>409</v>
      </c>
      <c r="N52" s="22" t="s">
        <v>501</v>
      </c>
      <c r="O52" s="22" t="s">
        <v>410</v>
      </c>
    </row>
    <row r="53" spans="1:15" x14ac:dyDescent="0.25">
      <c r="A53" s="25" t="s">
        <v>502</v>
      </c>
      <c r="B53" s="41" t="s">
        <v>503</v>
      </c>
      <c r="C53" s="25" t="s">
        <v>503</v>
      </c>
      <c r="D53" s="19" t="e">
        <f t="shared" ca="1" si="1"/>
        <v>#NAME?</v>
      </c>
      <c r="E53" s="25" t="s">
        <v>70</v>
      </c>
      <c r="F53" s="24">
        <v>-1</v>
      </c>
      <c r="G53" s="22" t="s">
        <v>1042</v>
      </c>
      <c r="H53" s="22" t="s">
        <v>1042</v>
      </c>
      <c r="L53" s="25" t="s">
        <v>400</v>
      </c>
      <c r="M53" s="22" t="s">
        <v>409</v>
      </c>
      <c r="N53" s="22" t="s">
        <v>409</v>
      </c>
      <c r="O53" s="22" t="s">
        <v>410</v>
      </c>
    </row>
    <row r="54" spans="1:15" x14ac:dyDescent="0.25">
      <c r="A54" s="25" t="s">
        <v>506</v>
      </c>
      <c r="B54" s="41" t="s">
        <v>507</v>
      </c>
      <c r="C54" s="25" t="s">
        <v>507</v>
      </c>
      <c r="D54" s="19" t="e">
        <f t="shared" ca="1" si="1"/>
        <v>#NAME?</v>
      </c>
      <c r="E54" s="25" t="s">
        <v>70</v>
      </c>
      <c r="F54" s="24">
        <v>-1</v>
      </c>
      <c r="G54" s="22" t="s">
        <v>1042</v>
      </c>
      <c r="H54" s="22" t="s">
        <v>1042</v>
      </c>
      <c r="L54" s="25" t="s">
        <v>400</v>
      </c>
      <c r="M54" s="22" t="s">
        <v>401</v>
      </c>
      <c r="N54" s="22" t="s">
        <v>402</v>
      </c>
      <c r="O54" s="22" t="s">
        <v>464</v>
      </c>
    </row>
    <row r="55" spans="1:15" x14ac:dyDescent="0.25">
      <c r="A55" s="25" t="s">
        <v>508</v>
      </c>
      <c r="B55" s="41" t="s">
        <v>509</v>
      </c>
      <c r="C55" s="25" t="s">
        <v>509</v>
      </c>
      <c r="D55" s="19" t="e">
        <f t="shared" ca="1" si="1"/>
        <v>#NAME?</v>
      </c>
      <c r="E55" s="25" t="s">
        <v>70</v>
      </c>
      <c r="F55" s="24">
        <v>-1</v>
      </c>
      <c r="G55" s="22" t="s">
        <v>1042</v>
      </c>
      <c r="H55" s="22" t="s">
        <v>1042</v>
      </c>
      <c r="L55" s="25" t="s">
        <v>400</v>
      </c>
      <c r="M55" s="22" t="s">
        <v>401</v>
      </c>
      <c r="N55" s="22" t="s">
        <v>402</v>
      </c>
      <c r="O55" s="22" t="s">
        <v>452</v>
      </c>
    </row>
    <row r="56" spans="1:15" x14ac:dyDescent="0.25">
      <c r="A56" s="25" t="s">
        <v>510</v>
      </c>
      <c r="B56" s="41" t="s">
        <v>511</v>
      </c>
      <c r="C56" s="25" t="s">
        <v>511</v>
      </c>
      <c r="D56" s="19" t="e">
        <f t="shared" ca="1" si="1"/>
        <v>#NAME?</v>
      </c>
      <c r="E56" s="25" t="s">
        <v>70</v>
      </c>
      <c r="F56" s="24">
        <v>-1</v>
      </c>
      <c r="G56" s="22" t="s">
        <v>1042</v>
      </c>
      <c r="H56" s="22" t="s">
        <v>1042</v>
      </c>
      <c r="L56" s="25" t="s">
        <v>400</v>
      </c>
      <c r="M56" s="22" t="s">
        <v>409</v>
      </c>
      <c r="N56" s="22" t="s">
        <v>409</v>
      </c>
      <c r="O56" s="22" t="s">
        <v>410</v>
      </c>
    </row>
    <row r="57" spans="1:15" x14ac:dyDescent="0.25">
      <c r="A57" s="25" t="s">
        <v>512</v>
      </c>
      <c r="B57" s="41" t="s">
        <v>513</v>
      </c>
      <c r="C57" s="25" t="s">
        <v>513</v>
      </c>
      <c r="D57" s="19" t="e">
        <f t="shared" ca="1" si="1"/>
        <v>#NAME?</v>
      </c>
      <c r="E57" s="25" t="s">
        <v>70</v>
      </c>
      <c r="F57" s="24">
        <v>-1</v>
      </c>
      <c r="G57" s="22" t="s">
        <v>1042</v>
      </c>
      <c r="H57" s="22" t="s">
        <v>1042</v>
      </c>
      <c r="L57" s="25" t="s">
        <v>400</v>
      </c>
      <c r="M57" s="22" t="s">
        <v>401</v>
      </c>
      <c r="N57" s="22" t="s">
        <v>402</v>
      </c>
      <c r="O57" s="22" t="s">
        <v>406</v>
      </c>
    </row>
    <row r="58" spans="1:15" x14ac:dyDescent="0.25">
      <c r="A58" s="22" t="s">
        <v>514</v>
      </c>
      <c r="B58" s="41" t="s">
        <v>515</v>
      </c>
      <c r="C58" s="22" t="s">
        <v>515</v>
      </c>
      <c r="D58" s="19" t="e">
        <f t="shared" ca="1" si="1"/>
        <v>#NAME?</v>
      </c>
      <c r="E58" s="22" t="s">
        <v>70</v>
      </c>
      <c r="F58" s="24">
        <v>-1</v>
      </c>
      <c r="G58" s="22" t="s">
        <v>1042</v>
      </c>
      <c r="H58" s="22" t="s">
        <v>1042</v>
      </c>
      <c r="L58" s="22" t="s">
        <v>400</v>
      </c>
      <c r="M58" s="22" t="s">
        <v>401</v>
      </c>
      <c r="N58" s="22" t="s">
        <v>496</v>
      </c>
      <c r="O58" s="22" t="s">
        <v>496</v>
      </c>
    </row>
    <row r="59" spans="1:15" x14ac:dyDescent="0.25">
      <c r="A59" s="25" t="s">
        <v>518</v>
      </c>
      <c r="B59" s="41" t="s">
        <v>519</v>
      </c>
      <c r="C59" s="25" t="s">
        <v>519</v>
      </c>
      <c r="D59" s="19" t="e">
        <f t="shared" ca="1" si="1"/>
        <v>#NAME?</v>
      </c>
      <c r="E59" s="25" t="s">
        <v>70</v>
      </c>
      <c r="F59" s="24">
        <v>-1</v>
      </c>
      <c r="G59" s="22" t="s">
        <v>1042</v>
      </c>
      <c r="H59" s="22" t="s">
        <v>1042</v>
      </c>
      <c r="L59" s="25" t="s">
        <v>400</v>
      </c>
      <c r="M59" s="22" t="s">
        <v>401</v>
      </c>
      <c r="N59" s="22" t="s">
        <v>402</v>
      </c>
      <c r="O59" s="22" t="s">
        <v>455</v>
      </c>
    </row>
    <row r="60" spans="1:15" x14ac:dyDescent="0.25">
      <c r="A60" s="25" t="s">
        <v>522</v>
      </c>
      <c r="B60" s="41" t="s">
        <v>523</v>
      </c>
      <c r="C60" s="25" t="s">
        <v>523</v>
      </c>
      <c r="D60" s="19" t="e">
        <f t="shared" ca="1" si="1"/>
        <v>#NAME?</v>
      </c>
      <c r="E60" s="25" t="s">
        <v>70</v>
      </c>
      <c r="F60" s="24">
        <v>-1</v>
      </c>
      <c r="G60" s="22" t="s">
        <v>1042</v>
      </c>
      <c r="H60" s="22" t="s">
        <v>1042</v>
      </c>
      <c r="L60" s="25" t="s">
        <v>400</v>
      </c>
      <c r="M60" s="22" t="s">
        <v>409</v>
      </c>
      <c r="N60" s="22" t="s">
        <v>409</v>
      </c>
      <c r="O60" s="22" t="s">
        <v>410</v>
      </c>
    </row>
    <row r="61" spans="1:15" x14ac:dyDescent="0.25">
      <c r="A61" s="22" t="s">
        <v>524</v>
      </c>
      <c r="B61" s="41" t="s">
        <v>525</v>
      </c>
      <c r="C61" s="22" t="s">
        <v>525</v>
      </c>
      <c r="D61" s="19" t="e">
        <f t="shared" ca="1" si="1"/>
        <v>#NAME?</v>
      </c>
      <c r="E61" s="22" t="s">
        <v>70</v>
      </c>
      <c r="F61" s="24">
        <v>-1</v>
      </c>
      <c r="G61" s="22" t="s">
        <v>1042</v>
      </c>
      <c r="H61" s="22" t="s">
        <v>1042</v>
      </c>
      <c r="L61" s="22" t="s">
        <v>400</v>
      </c>
      <c r="M61" s="22" t="s">
        <v>409</v>
      </c>
      <c r="N61" s="22" t="s">
        <v>409</v>
      </c>
      <c r="O61" s="22" t="s">
        <v>477</v>
      </c>
    </row>
    <row r="62" spans="1:15" x14ac:dyDescent="0.25">
      <c r="A62" s="25" t="s">
        <v>533</v>
      </c>
      <c r="B62" s="41" t="s">
        <v>534</v>
      </c>
      <c r="C62" s="25" t="s">
        <v>534</v>
      </c>
      <c r="D62" s="19" t="e">
        <f t="shared" ca="1" si="1"/>
        <v>#NAME?</v>
      </c>
      <c r="E62" s="25" t="s">
        <v>70</v>
      </c>
      <c r="F62" s="24">
        <v>-1</v>
      </c>
      <c r="G62" s="22" t="s">
        <v>1042</v>
      </c>
      <c r="H62" s="22" t="s">
        <v>1042</v>
      </c>
      <c r="L62" s="25" t="s">
        <v>400</v>
      </c>
      <c r="M62" s="22" t="s">
        <v>409</v>
      </c>
      <c r="N62" s="22" t="s">
        <v>409</v>
      </c>
      <c r="O62" s="22" t="s">
        <v>477</v>
      </c>
    </row>
    <row r="63" spans="1:15" x14ac:dyDescent="0.25">
      <c r="A63" s="25" t="s">
        <v>539</v>
      </c>
      <c r="B63" s="41" t="s">
        <v>540</v>
      </c>
      <c r="C63" s="25" t="s">
        <v>540</v>
      </c>
      <c r="D63" s="19" t="e">
        <f t="shared" ca="1" si="1"/>
        <v>#NAME?</v>
      </c>
      <c r="E63" s="25" t="s">
        <v>70</v>
      </c>
      <c r="F63" s="24">
        <v>-1</v>
      </c>
      <c r="G63" s="22" t="s">
        <v>1042</v>
      </c>
      <c r="H63" s="22" t="s">
        <v>1042</v>
      </c>
      <c r="L63" s="25" t="s">
        <v>400</v>
      </c>
      <c r="M63" s="22" t="s">
        <v>401</v>
      </c>
      <c r="N63" s="22" t="s">
        <v>402</v>
      </c>
      <c r="O63" s="22" t="s">
        <v>455</v>
      </c>
    </row>
    <row r="64" spans="1:15" x14ac:dyDescent="0.25">
      <c r="A64" s="25" t="s">
        <v>543</v>
      </c>
      <c r="B64" s="41" t="s">
        <v>544</v>
      </c>
      <c r="C64" s="25" t="s">
        <v>544</v>
      </c>
      <c r="D64" s="19" t="e">
        <f t="shared" ca="1" si="1"/>
        <v>#NAME?</v>
      </c>
      <c r="E64" s="25" t="s">
        <v>70</v>
      </c>
      <c r="F64" s="24">
        <v>-1</v>
      </c>
      <c r="G64" s="22" t="s">
        <v>1042</v>
      </c>
      <c r="H64" s="22" t="s">
        <v>1042</v>
      </c>
      <c r="L64" s="25" t="s">
        <v>400</v>
      </c>
      <c r="M64" s="22" t="s">
        <v>409</v>
      </c>
      <c r="N64" s="22" t="s">
        <v>409</v>
      </c>
      <c r="O64" s="22" t="s">
        <v>477</v>
      </c>
    </row>
    <row r="65" spans="1:15" x14ac:dyDescent="0.25">
      <c r="A65" s="25" t="s">
        <v>547</v>
      </c>
      <c r="B65" s="41" t="s">
        <v>548</v>
      </c>
      <c r="C65" s="25" t="s">
        <v>548</v>
      </c>
      <c r="D65" s="19" t="e">
        <f t="shared" ca="1" si="1"/>
        <v>#NAME?</v>
      </c>
      <c r="E65" s="25" t="s">
        <v>70</v>
      </c>
      <c r="F65" s="24">
        <v>-1</v>
      </c>
      <c r="G65" s="22" t="s">
        <v>1042</v>
      </c>
      <c r="H65" s="22" t="s">
        <v>1042</v>
      </c>
      <c r="L65" s="25" t="s">
        <v>400</v>
      </c>
      <c r="M65" s="22" t="s">
        <v>409</v>
      </c>
      <c r="N65" s="22" t="s">
        <v>409</v>
      </c>
      <c r="O65" s="22" t="s">
        <v>477</v>
      </c>
    </row>
    <row r="66" spans="1:15" x14ac:dyDescent="0.25">
      <c r="A66" s="25" t="s">
        <v>549</v>
      </c>
      <c r="B66" s="41" t="s">
        <v>550</v>
      </c>
      <c r="C66" s="25" t="s">
        <v>550</v>
      </c>
      <c r="D66" s="19" t="e">
        <f t="shared" ca="1" si="1"/>
        <v>#NAME?</v>
      </c>
      <c r="E66" s="25" t="s">
        <v>70</v>
      </c>
      <c r="F66" s="24">
        <v>-1</v>
      </c>
      <c r="G66" s="22" t="s">
        <v>1042</v>
      </c>
      <c r="H66" s="22" t="s">
        <v>1042</v>
      </c>
      <c r="L66" s="25" t="s">
        <v>400</v>
      </c>
      <c r="M66" s="22" t="s">
        <v>401</v>
      </c>
      <c r="N66" s="22" t="s">
        <v>402</v>
      </c>
      <c r="O66" s="22" t="s">
        <v>406</v>
      </c>
    </row>
    <row r="67" spans="1:15" x14ac:dyDescent="0.25">
      <c r="A67" s="25" t="s">
        <v>551</v>
      </c>
      <c r="B67" s="41" t="s">
        <v>552</v>
      </c>
      <c r="C67" s="25" t="s">
        <v>552</v>
      </c>
      <c r="D67" s="19" t="e">
        <f t="shared" ca="1" si="1"/>
        <v>#NAME?</v>
      </c>
      <c r="E67" s="25" t="s">
        <v>70</v>
      </c>
      <c r="F67" s="24">
        <v>-1</v>
      </c>
      <c r="G67" s="22" t="s">
        <v>1042</v>
      </c>
      <c r="H67" s="22" t="s">
        <v>1042</v>
      </c>
      <c r="L67" s="25" t="s">
        <v>400</v>
      </c>
      <c r="M67" s="22" t="s">
        <v>409</v>
      </c>
      <c r="N67" s="22" t="s">
        <v>409</v>
      </c>
      <c r="O67" s="22" t="s">
        <v>410</v>
      </c>
    </row>
    <row r="68" spans="1:15" x14ac:dyDescent="0.25">
      <c r="A68" s="22" t="s">
        <v>553</v>
      </c>
      <c r="B68" s="41" t="s">
        <v>554</v>
      </c>
      <c r="C68" s="22" t="s">
        <v>554</v>
      </c>
      <c r="D68" s="19" t="e">
        <f t="shared" ca="1" si="1"/>
        <v>#NAME?</v>
      </c>
      <c r="E68" s="25" t="s">
        <v>70</v>
      </c>
      <c r="F68" s="24">
        <v>-1</v>
      </c>
      <c r="G68" s="22" t="s">
        <v>1042</v>
      </c>
      <c r="H68" s="22" t="s">
        <v>1042</v>
      </c>
      <c r="L68" s="35" t="s">
        <v>400</v>
      </c>
      <c r="M68" s="35" t="s">
        <v>401</v>
      </c>
      <c r="N68" s="35" t="s">
        <v>402</v>
      </c>
      <c r="O68" s="35" t="s">
        <v>455</v>
      </c>
    </row>
    <row r="69" spans="1:15" x14ac:dyDescent="0.25">
      <c r="A69" s="25" t="s">
        <v>555</v>
      </c>
      <c r="B69" s="41" t="s">
        <v>556</v>
      </c>
      <c r="C69" s="28" t="s">
        <v>1146</v>
      </c>
      <c r="D69" s="19">
        <f ca="1">IFERROR(__xludf.DUMMYFUNCTION("yahooF(B69)*GOOGLEFINANCE(""CURRENCY:CNYUSD"")"),3.7454694888)</f>
        <v>3.7454694888</v>
      </c>
      <c r="E69" s="25" t="s">
        <v>322</v>
      </c>
      <c r="F69" s="24">
        <v>-1</v>
      </c>
      <c r="G69" s="22" t="s">
        <v>1042</v>
      </c>
      <c r="H69" s="22" t="s">
        <v>1042</v>
      </c>
      <c r="L69" s="25" t="s">
        <v>400</v>
      </c>
      <c r="M69" s="22" t="s">
        <v>409</v>
      </c>
      <c r="N69" s="22" t="s">
        <v>409</v>
      </c>
      <c r="O69" s="22" t="s">
        <v>477</v>
      </c>
    </row>
    <row r="70" spans="1:15" x14ac:dyDescent="0.25">
      <c r="A70" s="25" t="s">
        <v>557</v>
      </c>
      <c r="B70" s="41" t="s">
        <v>558</v>
      </c>
      <c r="C70" s="28" t="s">
        <v>1147</v>
      </c>
      <c r="D70" s="19">
        <f ca="1">IFERROR(__xludf.DUMMYFUNCTION("yahooF(B70)*GOOGLEFINANCE(""CURRENCY:CADUSD"")"),44.839642)</f>
        <v>44.839641999999998</v>
      </c>
      <c r="E70" s="25" t="s">
        <v>89</v>
      </c>
      <c r="F70" s="24">
        <v>-1</v>
      </c>
      <c r="G70" s="22" t="s">
        <v>1042</v>
      </c>
      <c r="H70" s="22" t="s">
        <v>1042</v>
      </c>
      <c r="L70" s="25" t="s">
        <v>400</v>
      </c>
      <c r="M70" s="22" t="s">
        <v>409</v>
      </c>
      <c r="N70" s="22" t="s">
        <v>409</v>
      </c>
      <c r="O70" s="22" t="s">
        <v>410</v>
      </c>
    </row>
    <row r="71" spans="1:15" x14ac:dyDescent="0.25">
      <c r="A71" s="25" t="s">
        <v>559</v>
      </c>
      <c r="B71" s="41" t="s">
        <v>560</v>
      </c>
      <c r="C71" s="28" t="s">
        <v>1148</v>
      </c>
      <c r="D71" s="19">
        <f ca="1">IFERROR(__xludf.DUMMYFUNCTION("yahooF(B71)*GOOGLEFINANCE(""CURRENCY:CADUSD"")"),20.7258135)</f>
        <v>20.725813500000001</v>
      </c>
      <c r="E71" s="25" t="s">
        <v>89</v>
      </c>
      <c r="F71" s="24">
        <v>-1</v>
      </c>
      <c r="G71" s="22" t="s">
        <v>1042</v>
      </c>
      <c r="H71" s="22" t="s">
        <v>1042</v>
      </c>
      <c r="L71" s="25" t="s">
        <v>400</v>
      </c>
      <c r="M71" s="22" t="s">
        <v>409</v>
      </c>
      <c r="N71" s="22" t="s">
        <v>409</v>
      </c>
      <c r="O71" s="22" t="s">
        <v>477</v>
      </c>
    </row>
    <row r="72" spans="1:15" x14ac:dyDescent="0.25">
      <c r="A72" s="25" t="s">
        <v>561</v>
      </c>
      <c r="B72" s="41" t="s">
        <v>562</v>
      </c>
      <c r="C72" s="28" t="s">
        <v>1149</v>
      </c>
      <c r="D72" s="19">
        <f ca="1">IFERROR(__xludf.DUMMYFUNCTION("yahooF(B72)*GOOGLEFINANCE(""CURRENCY:CADUSD"")"),816.63682425)</f>
        <v>816.63682425000002</v>
      </c>
      <c r="E72" s="25" t="s">
        <v>89</v>
      </c>
      <c r="F72" s="24">
        <v>-1</v>
      </c>
      <c r="G72" s="22" t="s">
        <v>1042</v>
      </c>
      <c r="H72" s="22" t="s">
        <v>1042</v>
      </c>
      <c r="L72" s="25" t="s">
        <v>400</v>
      </c>
      <c r="M72" s="22" t="s">
        <v>417</v>
      </c>
      <c r="N72" s="22" t="s">
        <v>417</v>
      </c>
      <c r="O72" s="22" t="s">
        <v>418</v>
      </c>
    </row>
    <row r="73" spans="1:15" x14ac:dyDescent="0.25">
      <c r="A73" s="25" t="s">
        <v>563</v>
      </c>
      <c r="B73" s="41" t="s">
        <v>564</v>
      </c>
      <c r="C73" s="28" t="s">
        <v>1150</v>
      </c>
      <c r="D73" s="19">
        <f ca="1">IFERROR(__xludf.DUMMYFUNCTION("yahooF(B73)*GOOGLEFINANCE(""CURRENCY:CADUSD"")"),28.6213615)</f>
        <v>28.621361499999999</v>
      </c>
      <c r="E73" s="25" t="s">
        <v>89</v>
      </c>
      <c r="F73" s="24">
        <v>-1</v>
      </c>
      <c r="G73" s="22" t="s">
        <v>1042</v>
      </c>
      <c r="H73" s="22" t="s">
        <v>1042</v>
      </c>
      <c r="L73" s="25" t="s">
        <v>400</v>
      </c>
      <c r="M73" s="22" t="s">
        <v>417</v>
      </c>
      <c r="N73" s="22" t="s">
        <v>417</v>
      </c>
      <c r="O73" s="22" t="s">
        <v>440</v>
      </c>
    </row>
    <row r="74" spans="1:15" x14ac:dyDescent="0.25">
      <c r="A74" s="22" t="s">
        <v>565</v>
      </c>
      <c r="B74" s="41" t="s">
        <v>566</v>
      </c>
      <c r="C74" s="23" t="s">
        <v>1151</v>
      </c>
      <c r="D74" s="19">
        <f ca="1">IFERROR(__xludf.DUMMYFUNCTION("yahooF(B74)*GOOGLEFINANCE(""CURRENCY:CADUSD"")"),87.4255175)</f>
        <v>87.425517499999998</v>
      </c>
      <c r="E74" s="22" t="s">
        <v>89</v>
      </c>
      <c r="F74" s="24">
        <v>-1</v>
      </c>
      <c r="G74" s="22" t="s">
        <v>1042</v>
      </c>
      <c r="H74" s="22" t="s">
        <v>1042</v>
      </c>
      <c r="L74" s="22" t="s">
        <v>400</v>
      </c>
      <c r="M74" s="22" t="s">
        <v>409</v>
      </c>
      <c r="N74" s="22" t="s">
        <v>501</v>
      </c>
      <c r="O74" s="22" t="s">
        <v>410</v>
      </c>
    </row>
    <row r="75" spans="1:15" x14ac:dyDescent="0.25">
      <c r="A75" s="22"/>
      <c r="B75" s="22"/>
      <c r="C75" s="22"/>
      <c r="E75" s="22"/>
      <c r="F75" s="22"/>
      <c r="G75" s="22"/>
      <c r="H75" s="22"/>
      <c r="L75" s="22"/>
      <c r="M75" s="22"/>
      <c r="N75" s="22"/>
      <c r="O75" s="22"/>
    </row>
    <row r="76" spans="1:15" x14ac:dyDescent="0.25">
      <c r="A76" s="22"/>
      <c r="B76" s="22"/>
      <c r="C76" s="22"/>
      <c r="E76" s="22"/>
      <c r="F76" s="22"/>
      <c r="G76" s="22"/>
      <c r="H76" s="22"/>
      <c r="L76" s="22"/>
      <c r="M76" s="22"/>
      <c r="N76" s="22"/>
      <c r="O76" s="22"/>
    </row>
    <row r="77" spans="1:15" x14ac:dyDescent="0.25">
      <c r="A77" s="22"/>
      <c r="B77" s="22"/>
      <c r="C77" s="22"/>
      <c r="E77" s="22"/>
      <c r="F77" s="22"/>
      <c r="G77" s="22"/>
      <c r="H77" s="22"/>
      <c r="L77" s="22"/>
      <c r="M77" s="22"/>
      <c r="N77" s="22"/>
      <c r="O77" s="22"/>
    </row>
    <row r="78" spans="1:15" x14ac:dyDescent="0.25">
      <c r="A78" s="22"/>
      <c r="B78" s="22"/>
      <c r="C78" s="22"/>
      <c r="E78" s="22"/>
      <c r="F78" s="22"/>
      <c r="G78" s="22"/>
      <c r="H78" s="22"/>
      <c r="L78" s="22"/>
      <c r="M78" s="22"/>
      <c r="N78" s="22"/>
      <c r="O78" s="22"/>
    </row>
    <row r="79" spans="1:15" x14ac:dyDescent="0.25">
      <c r="A79" s="22"/>
      <c r="B79" s="22"/>
      <c r="C79" s="22"/>
      <c r="E79" s="22"/>
      <c r="F79" s="22"/>
      <c r="G79" s="22"/>
      <c r="H79" s="22"/>
      <c r="L79" s="22"/>
      <c r="M79" s="22"/>
      <c r="N79" s="22"/>
      <c r="O79" s="22"/>
    </row>
    <row r="80" spans="1:15" x14ac:dyDescent="0.25">
      <c r="A80" s="22"/>
      <c r="B80" s="22"/>
      <c r="C80" s="22"/>
      <c r="E80" s="22"/>
      <c r="F80" s="22"/>
      <c r="G80" s="22"/>
      <c r="H80" s="22"/>
      <c r="L80" s="22"/>
      <c r="M80" s="22"/>
      <c r="N80" s="22"/>
      <c r="O80" s="22"/>
    </row>
    <row r="81" spans="1:15" x14ac:dyDescent="0.25">
      <c r="A81" s="22"/>
      <c r="B81" s="22"/>
      <c r="C81" s="22"/>
      <c r="E81" s="22"/>
      <c r="F81" s="22"/>
      <c r="G81" s="22"/>
      <c r="H81" s="22"/>
      <c r="L81" s="22"/>
      <c r="M81" s="22"/>
      <c r="N81" s="22"/>
      <c r="O81" s="22"/>
    </row>
    <row r="82" spans="1:15" x14ac:dyDescent="0.25">
      <c r="A82" s="22"/>
      <c r="B82" s="22"/>
      <c r="C82" s="22"/>
      <c r="E82" s="22"/>
      <c r="F82" s="22"/>
      <c r="G82" s="22"/>
      <c r="H82" s="22"/>
      <c r="L82" s="22"/>
      <c r="M82" s="22"/>
      <c r="N82" s="22"/>
      <c r="O82" s="22"/>
    </row>
    <row r="83" spans="1:15" x14ac:dyDescent="0.25">
      <c r="A83" s="22"/>
      <c r="B83" s="22"/>
      <c r="C83" s="22"/>
      <c r="E83" s="22"/>
      <c r="F83" s="22"/>
      <c r="G83" s="22"/>
      <c r="H83" s="22"/>
      <c r="L83" s="22"/>
      <c r="M83" s="22"/>
      <c r="N83" s="22"/>
      <c r="O83" s="22"/>
    </row>
    <row r="84" spans="1:15" x14ac:dyDescent="0.25">
      <c r="A84" s="22"/>
      <c r="B84" s="22"/>
      <c r="C84" s="22"/>
      <c r="E84" s="22"/>
      <c r="F84" s="22"/>
      <c r="G84" s="22"/>
      <c r="H84" s="22"/>
      <c r="L84" s="22"/>
      <c r="M84" s="22"/>
      <c r="N84" s="22"/>
      <c r="O84" s="22"/>
    </row>
    <row r="85" spans="1:15" x14ac:dyDescent="0.25">
      <c r="A85" s="22"/>
      <c r="B85" s="22"/>
      <c r="C85" s="22"/>
      <c r="E85" s="22"/>
      <c r="F85" s="22"/>
      <c r="G85" s="22"/>
      <c r="H85" s="22"/>
      <c r="L85" s="22"/>
      <c r="M85" s="22"/>
      <c r="N85" s="22"/>
      <c r="O85" s="22"/>
    </row>
    <row r="86" spans="1:15" x14ac:dyDescent="0.25">
      <c r="A86" s="22"/>
      <c r="B86" s="22"/>
      <c r="C86" s="22"/>
      <c r="E86" s="22"/>
      <c r="F86" s="22"/>
      <c r="G86" s="22"/>
      <c r="H86" s="22"/>
      <c r="L86" s="22"/>
      <c r="M86" s="22"/>
      <c r="N86" s="22"/>
      <c r="O86" s="22"/>
    </row>
    <row r="87" spans="1:15" x14ac:dyDescent="0.25">
      <c r="A87" s="22"/>
      <c r="B87" s="22"/>
      <c r="C87" s="22"/>
      <c r="E87" s="22"/>
      <c r="F87" s="22"/>
      <c r="G87" s="22"/>
      <c r="H87" s="22"/>
      <c r="L87" s="22"/>
      <c r="M87" s="22"/>
      <c r="N87" s="22"/>
      <c r="O87" s="22"/>
    </row>
    <row r="88" spans="1:15" x14ac:dyDescent="0.25">
      <c r="A88" s="22"/>
      <c r="B88" s="22"/>
      <c r="C88" s="22"/>
      <c r="E88" s="22"/>
      <c r="F88" s="22"/>
      <c r="G88" s="22"/>
      <c r="H88" s="22"/>
      <c r="L88" s="22"/>
      <c r="M88" s="22"/>
      <c r="N88" s="22"/>
      <c r="O88" s="22"/>
    </row>
    <row r="89" spans="1:15" x14ac:dyDescent="0.25">
      <c r="A89" s="22"/>
      <c r="B89" s="22"/>
      <c r="C89" s="22"/>
      <c r="E89" s="22"/>
      <c r="F89" s="22"/>
      <c r="G89" s="22"/>
      <c r="H89" s="22"/>
      <c r="L89" s="22"/>
      <c r="M89" s="22"/>
      <c r="N89" s="22"/>
      <c r="O89" s="22"/>
    </row>
    <row r="90" spans="1:15" x14ac:dyDescent="0.25">
      <c r="A90" s="22"/>
      <c r="B90" s="22"/>
      <c r="C90" s="22"/>
      <c r="E90" s="22"/>
      <c r="F90" s="22"/>
      <c r="G90" s="22"/>
      <c r="H90" s="22"/>
      <c r="L90" s="22"/>
      <c r="M90" s="22"/>
      <c r="N90" s="22"/>
      <c r="O90" s="22"/>
    </row>
    <row r="91" spans="1:15" x14ac:dyDescent="0.25">
      <c r="A91" s="22"/>
      <c r="B91" s="22"/>
      <c r="C91" s="22"/>
      <c r="E91" s="22"/>
      <c r="F91" s="22"/>
      <c r="G91" s="22"/>
      <c r="H91" s="22"/>
      <c r="L91" s="22"/>
      <c r="M91" s="22"/>
      <c r="N91" s="22"/>
      <c r="O91" s="22"/>
    </row>
    <row r="92" spans="1:15" x14ac:dyDescent="0.25">
      <c r="A92" s="22"/>
      <c r="B92" s="22"/>
      <c r="C92" s="22"/>
      <c r="E92" s="22"/>
      <c r="F92" s="22"/>
      <c r="G92" s="22"/>
      <c r="H92" s="22"/>
      <c r="L92" s="22"/>
      <c r="M92" s="22"/>
      <c r="N92" s="22"/>
      <c r="O92" s="22"/>
    </row>
    <row r="93" spans="1:15" x14ac:dyDescent="0.25">
      <c r="A93" s="22"/>
      <c r="B93" s="22"/>
      <c r="C93" s="22"/>
      <c r="E93" s="22"/>
      <c r="F93" s="22"/>
      <c r="G93" s="22"/>
      <c r="H93" s="22"/>
      <c r="L93" s="22"/>
      <c r="M93" s="22"/>
      <c r="N93" s="22"/>
      <c r="O93" s="22"/>
    </row>
    <row r="94" spans="1:15" x14ac:dyDescent="0.25">
      <c r="A94" s="22"/>
      <c r="B94" s="22"/>
      <c r="C94" s="22"/>
      <c r="E94" s="22"/>
      <c r="F94" s="22"/>
      <c r="G94" s="22"/>
      <c r="H94" s="22"/>
      <c r="L94" s="22"/>
      <c r="M94" s="22"/>
      <c r="N94" s="22"/>
      <c r="O94" s="22"/>
    </row>
    <row r="95" spans="1:15" x14ac:dyDescent="0.25">
      <c r="A95" s="22"/>
      <c r="B95" s="22"/>
      <c r="C95" s="22"/>
      <c r="E95" s="22"/>
      <c r="F95" s="22"/>
      <c r="G95" s="22"/>
      <c r="H95" s="22"/>
      <c r="L95" s="22"/>
      <c r="M95" s="22"/>
      <c r="N95" s="22"/>
      <c r="O95" s="22"/>
    </row>
    <row r="96" spans="1:15" x14ac:dyDescent="0.25">
      <c r="A96" s="22"/>
      <c r="B96" s="22"/>
      <c r="C96" s="22"/>
      <c r="E96" s="22"/>
      <c r="F96" s="22"/>
      <c r="G96" s="22"/>
      <c r="H96" s="22"/>
      <c r="L96" s="22"/>
      <c r="M96" s="22"/>
      <c r="N96" s="22"/>
      <c r="O96" s="22"/>
    </row>
    <row r="97" spans="1:15" x14ac:dyDescent="0.25">
      <c r="A97" s="22"/>
      <c r="B97" s="22"/>
      <c r="C97" s="22"/>
      <c r="E97" s="22"/>
      <c r="F97" s="22"/>
      <c r="G97" s="22"/>
      <c r="H97" s="22"/>
      <c r="L97" s="22"/>
      <c r="M97" s="22"/>
      <c r="N97" s="22"/>
      <c r="O97" s="22"/>
    </row>
    <row r="98" spans="1:15" x14ac:dyDescent="0.25">
      <c r="A98" s="22"/>
      <c r="B98" s="22"/>
      <c r="C98" s="22"/>
      <c r="E98" s="22"/>
      <c r="F98" s="22"/>
      <c r="G98" s="22"/>
      <c r="H98" s="22"/>
      <c r="L98" s="22"/>
      <c r="M98" s="22"/>
      <c r="N98" s="22"/>
      <c r="O98" s="22"/>
    </row>
    <row r="99" spans="1:15" x14ac:dyDescent="0.25">
      <c r="A99" s="22"/>
      <c r="B99" s="22"/>
      <c r="C99" s="22"/>
      <c r="E99" s="22"/>
      <c r="F99" s="22"/>
      <c r="G99" s="22"/>
      <c r="H99" s="22"/>
      <c r="L99" s="22"/>
      <c r="M99" s="22"/>
      <c r="N99" s="22"/>
      <c r="O99" s="22"/>
    </row>
    <row r="100" spans="1:15" x14ac:dyDescent="0.25">
      <c r="A100" s="22"/>
      <c r="B100" s="22"/>
      <c r="C100" s="22"/>
      <c r="E100" s="22"/>
      <c r="F100" s="22"/>
      <c r="G100" s="22"/>
      <c r="H100" s="22"/>
      <c r="L100" s="22"/>
      <c r="M100" s="22"/>
      <c r="N100" s="22"/>
      <c r="O100" s="22"/>
    </row>
    <row r="101" spans="1:15" x14ac:dyDescent="0.25">
      <c r="A101" s="22"/>
      <c r="B101" s="22"/>
      <c r="C101" s="22"/>
      <c r="E101" s="22"/>
      <c r="F101" s="22"/>
      <c r="G101" s="22"/>
      <c r="H101" s="22"/>
      <c r="L101" s="22"/>
      <c r="M101" s="22"/>
      <c r="N101" s="22"/>
      <c r="O101" s="22"/>
    </row>
    <row r="102" spans="1:15" x14ac:dyDescent="0.25">
      <c r="A102" s="22"/>
      <c r="B102" s="22"/>
      <c r="C102" s="22"/>
      <c r="E102" s="22"/>
      <c r="F102" s="22"/>
      <c r="G102" s="22"/>
      <c r="H102" s="22"/>
      <c r="L102" s="22"/>
      <c r="M102" s="22"/>
      <c r="N102" s="22"/>
      <c r="O102" s="22"/>
    </row>
    <row r="103" spans="1:15" x14ac:dyDescent="0.25">
      <c r="A103" s="22"/>
      <c r="B103" s="22"/>
      <c r="C103" s="22"/>
      <c r="E103" s="22"/>
      <c r="F103" s="22"/>
      <c r="G103" s="22"/>
      <c r="H103" s="22"/>
      <c r="L103" s="22"/>
      <c r="M103" s="22"/>
      <c r="N103" s="22"/>
      <c r="O103" s="22"/>
    </row>
    <row r="104" spans="1:15" x14ac:dyDescent="0.25">
      <c r="A104" s="22"/>
      <c r="B104" s="22"/>
      <c r="C104" s="22"/>
      <c r="E104" s="22"/>
      <c r="F104" s="22"/>
      <c r="G104" s="22"/>
      <c r="H104" s="22"/>
      <c r="L104" s="22"/>
      <c r="M104" s="22"/>
      <c r="N104" s="22"/>
      <c r="O104" s="22"/>
    </row>
    <row r="105" spans="1:15" x14ac:dyDescent="0.25">
      <c r="A105" s="22"/>
      <c r="B105" s="22"/>
      <c r="C105" s="22"/>
      <c r="E105" s="22"/>
      <c r="F105" s="22"/>
      <c r="G105" s="22"/>
      <c r="H105" s="22"/>
      <c r="L105" s="22"/>
      <c r="M105" s="22"/>
      <c r="N105" s="22"/>
      <c r="O105" s="22"/>
    </row>
    <row r="106" spans="1:15" x14ac:dyDescent="0.25">
      <c r="A106" s="22"/>
      <c r="B106" s="22"/>
      <c r="C106" s="22"/>
      <c r="E106" s="22"/>
      <c r="F106" s="22"/>
      <c r="G106" s="22"/>
      <c r="H106" s="22"/>
      <c r="L106" s="22"/>
      <c r="M106" s="22"/>
      <c r="N106" s="22"/>
      <c r="O106" s="22"/>
    </row>
    <row r="107" spans="1:15" x14ac:dyDescent="0.25">
      <c r="A107" s="22"/>
      <c r="B107" s="22"/>
      <c r="C107" s="22"/>
      <c r="E107" s="22"/>
      <c r="F107" s="22"/>
      <c r="G107" s="22"/>
      <c r="H107" s="22"/>
      <c r="L107" s="22"/>
      <c r="M107" s="22"/>
      <c r="N107" s="22"/>
      <c r="O107" s="22"/>
    </row>
    <row r="108" spans="1:15" x14ac:dyDescent="0.25">
      <c r="A108" s="22"/>
      <c r="B108" s="22"/>
      <c r="C108" s="22"/>
      <c r="E108" s="22"/>
      <c r="F108" s="22"/>
      <c r="G108" s="22"/>
      <c r="H108" s="22"/>
      <c r="L108" s="22"/>
      <c r="M108" s="22"/>
      <c r="N108" s="22"/>
      <c r="O108" s="22"/>
    </row>
    <row r="109" spans="1:15" x14ac:dyDescent="0.25">
      <c r="A109" s="22"/>
      <c r="B109" s="22"/>
      <c r="C109" s="22"/>
      <c r="E109" s="22"/>
      <c r="F109" s="22"/>
      <c r="G109" s="22"/>
      <c r="H109" s="22"/>
      <c r="L109" s="22"/>
      <c r="M109" s="22"/>
      <c r="N109" s="22"/>
      <c r="O109" s="22"/>
    </row>
    <row r="110" spans="1:15" x14ac:dyDescent="0.25">
      <c r="A110" s="22"/>
      <c r="B110" s="22"/>
      <c r="C110" s="22"/>
      <c r="E110" s="22"/>
      <c r="F110" s="22"/>
      <c r="G110" s="22"/>
      <c r="H110" s="22"/>
      <c r="L110" s="22"/>
      <c r="M110" s="22"/>
      <c r="N110" s="22"/>
      <c r="O110" s="22"/>
    </row>
    <row r="111" spans="1:15" x14ac:dyDescent="0.25">
      <c r="A111" s="22"/>
      <c r="B111" s="22"/>
      <c r="C111" s="22"/>
      <c r="E111" s="22"/>
      <c r="F111" s="22"/>
      <c r="G111" s="22"/>
      <c r="H111" s="22"/>
      <c r="L111" s="22"/>
      <c r="M111" s="22"/>
      <c r="N111" s="22"/>
      <c r="O111" s="22"/>
    </row>
    <row r="112" spans="1:15" x14ac:dyDescent="0.25">
      <c r="A112" s="22"/>
      <c r="B112" s="22"/>
      <c r="C112" s="22"/>
      <c r="E112" s="22"/>
      <c r="F112" s="22"/>
      <c r="G112" s="22"/>
      <c r="H112" s="22"/>
      <c r="L112" s="22"/>
      <c r="M112" s="22"/>
      <c r="N112" s="22"/>
      <c r="O112" s="22"/>
    </row>
    <row r="113" spans="1:15" x14ac:dyDescent="0.25">
      <c r="A113" s="22"/>
      <c r="B113" s="22"/>
      <c r="C113" s="22"/>
      <c r="E113" s="22"/>
      <c r="F113" s="22"/>
      <c r="G113" s="22"/>
      <c r="H113" s="22"/>
      <c r="L113" s="22"/>
      <c r="M113" s="22"/>
      <c r="N113" s="22"/>
      <c r="O113" s="22"/>
    </row>
    <row r="114" spans="1:15" x14ac:dyDescent="0.25">
      <c r="A114" s="22"/>
      <c r="B114" s="22"/>
      <c r="C114" s="22"/>
      <c r="E114" s="22"/>
      <c r="F114" s="22"/>
      <c r="G114" s="22"/>
      <c r="H114" s="22"/>
      <c r="L114" s="22"/>
      <c r="M114" s="22"/>
      <c r="N114" s="22"/>
      <c r="O114" s="22"/>
    </row>
    <row r="115" spans="1:15" x14ac:dyDescent="0.25">
      <c r="A115" s="22"/>
      <c r="B115" s="22"/>
      <c r="C115" s="22"/>
      <c r="E115" s="22"/>
      <c r="F115" s="22"/>
      <c r="G115" s="22"/>
      <c r="H115" s="22"/>
      <c r="L115" s="22"/>
      <c r="M115" s="22"/>
      <c r="N115" s="22"/>
      <c r="O115" s="22"/>
    </row>
    <row r="116" spans="1:15" x14ac:dyDescent="0.25">
      <c r="A116" s="22"/>
      <c r="B116" s="22"/>
      <c r="C116" s="22"/>
      <c r="E116" s="22"/>
      <c r="F116" s="22"/>
      <c r="G116" s="22"/>
      <c r="H116" s="22"/>
      <c r="L116" s="22"/>
      <c r="M116" s="22"/>
      <c r="N116" s="22"/>
      <c r="O116" s="22"/>
    </row>
    <row r="117" spans="1:15" x14ac:dyDescent="0.25">
      <c r="A117" s="22"/>
      <c r="B117" s="22"/>
      <c r="C117" s="22"/>
      <c r="E117" s="22"/>
      <c r="F117" s="22"/>
      <c r="G117" s="22"/>
      <c r="H117" s="22"/>
      <c r="L117" s="22"/>
      <c r="M117" s="22"/>
      <c r="N117" s="22"/>
      <c r="O117" s="22"/>
    </row>
    <row r="118" spans="1:15" x14ac:dyDescent="0.25">
      <c r="A118" s="22"/>
      <c r="B118" s="22"/>
      <c r="C118" s="22"/>
      <c r="E118" s="22"/>
      <c r="F118" s="22"/>
      <c r="G118" s="22"/>
      <c r="H118" s="22"/>
      <c r="L118" s="22"/>
      <c r="M118" s="22"/>
      <c r="N118" s="22"/>
      <c r="O118" s="22"/>
    </row>
    <row r="119" spans="1:15" x14ac:dyDescent="0.25">
      <c r="A119" s="22"/>
      <c r="B119" s="22"/>
      <c r="C119" s="22"/>
      <c r="E119" s="22"/>
      <c r="F119" s="22"/>
      <c r="G119" s="22"/>
      <c r="H119" s="22"/>
      <c r="L119" s="22"/>
      <c r="M119" s="22"/>
      <c r="N119" s="22"/>
      <c r="O119" s="22"/>
    </row>
    <row r="120" spans="1:15" x14ac:dyDescent="0.25">
      <c r="A120" s="22"/>
      <c r="B120" s="22"/>
      <c r="C120" s="22"/>
      <c r="E120" s="22"/>
      <c r="F120" s="22"/>
      <c r="G120" s="22"/>
      <c r="H120" s="22"/>
      <c r="L120" s="22"/>
      <c r="M120" s="22"/>
      <c r="N120" s="22"/>
      <c r="O120" s="22"/>
    </row>
    <row r="121" spans="1:15" x14ac:dyDescent="0.25">
      <c r="A121" s="22"/>
      <c r="B121" s="22"/>
      <c r="C121" s="22"/>
      <c r="E121" s="22"/>
      <c r="F121" s="22"/>
      <c r="G121" s="22"/>
      <c r="H121" s="22"/>
      <c r="L121" s="22"/>
      <c r="M121" s="22"/>
      <c r="N121" s="22"/>
      <c r="O121" s="22"/>
    </row>
    <row r="122" spans="1:15" x14ac:dyDescent="0.25">
      <c r="A122" s="22"/>
      <c r="B122" s="22"/>
      <c r="C122" s="22"/>
      <c r="E122" s="22"/>
      <c r="F122" s="22"/>
      <c r="G122" s="22"/>
      <c r="H122" s="22"/>
      <c r="L122" s="22"/>
      <c r="M122" s="22"/>
      <c r="N122" s="22"/>
      <c r="O122" s="22"/>
    </row>
    <row r="123" spans="1:15" x14ac:dyDescent="0.25">
      <c r="A123" s="22"/>
      <c r="B123" s="22"/>
      <c r="C123" s="22"/>
      <c r="E123" s="22"/>
      <c r="F123" s="22"/>
      <c r="G123" s="22"/>
      <c r="H123" s="22"/>
      <c r="L123" s="22"/>
      <c r="M123" s="22"/>
      <c r="N123" s="22"/>
      <c r="O123" s="22"/>
    </row>
    <row r="124" spans="1:15" x14ac:dyDescent="0.25">
      <c r="A124" s="22"/>
      <c r="B124" s="22"/>
      <c r="C124" s="22"/>
      <c r="E124" s="22"/>
      <c r="F124" s="22"/>
      <c r="G124" s="22"/>
      <c r="H124" s="22"/>
      <c r="L124" s="22"/>
      <c r="M124" s="22"/>
      <c r="N124" s="22"/>
      <c r="O124" s="22"/>
    </row>
    <row r="125" spans="1:15" x14ac:dyDescent="0.25">
      <c r="A125" s="22"/>
      <c r="B125" s="22"/>
      <c r="C125" s="22"/>
      <c r="E125" s="22"/>
      <c r="F125" s="22"/>
      <c r="G125" s="22"/>
      <c r="H125" s="22"/>
      <c r="L125" s="22"/>
      <c r="M125" s="22"/>
      <c r="N125" s="22"/>
      <c r="O125" s="22"/>
    </row>
    <row r="126" spans="1:15" x14ac:dyDescent="0.25">
      <c r="A126" s="22"/>
      <c r="B126" s="22"/>
      <c r="C126" s="22"/>
      <c r="E126" s="22"/>
      <c r="F126" s="22"/>
      <c r="G126" s="22"/>
      <c r="H126" s="22"/>
      <c r="L126" s="22"/>
      <c r="M126" s="22"/>
      <c r="N126" s="22"/>
      <c r="O126" s="22"/>
    </row>
    <row r="127" spans="1:15" x14ac:dyDescent="0.25">
      <c r="A127" s="22"/>
      <c r="B127" s="22"/>
      <c r="C127" s="22"/>
      <c r="E127" s="22"/>
      <c r="F127" s="22"/>
      <c r="G127" s="22"/>
      <c r="H127" s="22"/>
      <c r="L127" s="22"/>
      <c r="M127" s="22"/>
      <c r="N127" s="22"/>
      <c r="O127" s="22"/>
    </row>
    <row r="128" spans="1:15" x14ac:dyDescent="0.25">
      <c r="A128" s="22"/>
      <c r="B128" s="22"/>
      <c r="C128" s="22"/>
      <c r="E128" s="22"/>
      <c r="F128" s="22"/>
      <c r="G128" s="22"/>
      <c r="H128" s="22"/>
      <c r="L128" s="22"/>
      <c r="M128" s="22"/>
      <c r="N128" s="22"/>
      <c r="O128" s="22"/>
    </row>
    <row r="129" spans="1:15" x14ac:dyDescent="0.25">
      <c r="A129" s="22"/>
      <c r="B129" s="22"/>
      <c r="C129" s="22"/>
      <c r="E129" s="22"/>
      <c r="F129" s="22"/>
      <c r="G129" s="22"/>
      <c r="H129" s="22"/>
      <c r="L129" s="22"/>
      <c r="M129" s="22"/>
      <c r="N129" s="22"/>
      <c r="O129" s="22"/>
    </row>
    <row r="130" spans="1:15" x14ac:dyDescent="0.25">
      <c r="A130" s="22"/>
      <c r="B130" s="22"/>
      <c r="C130" s="22"/>
      <c r="E130" s="22"/>
      <c r="F130" s="22"/>
      <c r="G130" s="22"/>
      <c r="H130" s="22"/>
      <c r="L130" s="22"/>
      <c r="M130" s="22"/>
      <c r="N130" s="22"/>
      <c r="O130" s="22"/>
    </row>
    <row r="131" spans="1:15" x14ac:dyDescent="0.25">
      <c r="A131" s="22"/>
      <c r="B131" s="22"/>
      <c r="C131" s="22"/>
      <c r="E131" s="22"/>
      <c r="F131" s="22"/>
      <c r="G131" s="22"/>
      <c r="H131" s="22"/>
      <c r="L131" s="22"/>
      <c r="M131" s="22"/>
      <c r="N131" s="22"/>
      <c r="O131" s="22"/>
    </row>
    <row r="132" spans="1:15" x14ac:dyDescent="0.25">
      <c r="A132" s="22"/>
      <c r="B132" s="22"/>
      <c r="C132" s="22"/>
      <c r="E132" s="22"/>
      <c r="F132" s="22"/>
      <c r="G132" s="22"/>
      <c r="H132" s="22"/>
      <c r="L132" s="22"/>
      <c r="M132" s="22"/>
      <c r="N132" s="22"/>
      <c r="O132" s="22"/>
    </row>
    <row r="133" spans="1:15" x14ac:dyDescent="0.25">
      <c r="A133" s="22"/>
      <c r="B133" s="22"/>
      <c r="C133" s="22"/>
      <c r="E133" s="22"/>
      <c r="F133" s="22"/>
      <c r="G133" s="22"/>
      <c r="H133" s="22"/>
      <c r="L133" s="22"/>
      <c r="M133" s="22"/>
      <c r="N133" s="22"/>
      <c r="O133" s="22"/>
    </row>
    <row r="134" spans="1:15" x14ac:dyDescent="0.25">
      <c r="A134" s="22"/>
      <c r="B134" s="22"/>
      <c r="C134" s="22"/>
      <c r="E134" s="22"/>
      <c r="F134" s="22"/>
      <c r="G134" s="22"/>
      <c r="H134" s="22"/>
      <c r="L134" s="22"/>
      <c r="M134" s="22"/>
      <c r="N134" s="22"/>
      <c r="O134" s="22"/>
    </row>
    <row r="135" spans="1:15" x14ac:dyDescent="0.25">
      <c r="A135" s="22"/>
      <c r="B135" s="22"/>
      <c r="C135" s="22"/>
      <c r="E135" s="22"/>
      <c r="F135" s="22"/>
      <c r="G135" s="22"/>
      <c r="H135" s="22"/>
      <c r="L135" s="22"/>
      <c r="M135" s="22"/>
      <c r="N135" s="22"/>
      <c r="O135" s="22"/>
    </row>
    <row r="136" spans="1:15" x14ac:dyDescent="0.25">
      <c r="A136" s="22"/>
      <c r="B136" s="22"/>
      <c r="C136" s="22"/>
      <c r="E136" s="22"/>
      <c r="F136" s="22"/>
      <c r="G136" s="22"/>
      <c r="H136" s="22"/>
      <c r="L136" s="22"/>
      <c r="M136" s="22"/>
      <c r="N136" s="22"/>
      <c r="O136" s="22"/>
    </row>
    <row r="137" spans="1:15" x14ac:dyDescent="0.25">
      <c r="A137" s="22"/>
      <c r="B137" s="22"/>
      <c r="C137" s="22"/>
      <c r="E137" s="22"/>
      <c r="F137" s="22"/>
      <c r="G137" s="22"/>
      <c r="H137" s="22"/>
      <c r="L137" s="22"/>
      <c r="M137" s="22"/>
      <c r="N137" s="22"/>
      <c r="O137" s="22"/>
    </row>
    <row r="138" spans="1:15" x14ac:dyDescent="0.25">
      <c r="A138" s="22"/>
      <c r="B138" s="22"/>
      <c r="C138" s="22"/>
      <c r="E138" s="22"/>
      <c r="F138" s="22"/>
      <c r="G138" s="22"/>
      <c r="H138" s="22"/>
      <c r="L138" s="22"/>
      <c r="M138" s="22"/>
      <c r="N138" s="22"/>
      <c r="O138" s="22"/>
    </row>
    <row r="139" spans="1:15" x14ac:dyDescent="0.25">
      <c r="A139" s="22"/>
      <c r="B139" s="22"/>
      <c r="C139" s="22"/>
      <c r="E139" s="22"/>
      <c r="F139" s="22"/>
      <c r="G139" s="22"/>
      <c r="H139" s="22"/>
      <c r="L139" s="22"/>
      <c r="M139" s="22"/>
      <c r="N139" s="22"/>
      <c r="O139" s="22"/>
    </row>
    <row r="140" spans="1:15" x14ac:dyDescent="0.25">
      <c r="A140" s="22"/>
      <c r="B140" s="22"/>
      <c r="C140" s="22"/>
      <c r="E140" s="22"/>
      <c r="F140" s="22"/>
      <c r="G140" s="22"/>
      <c r="H140" s="22"/>
      <c r="L140" s="22"/>
      <c r="M140" s="22"/>
      <c r="N140" s="22"/>
      <c r="O140" s="22"/>
    </row>
    <row r="141" spans="1:15" x14ac:dyDescent="0.25">
      <c r="A141" s="22"/>
      <c r="B141" s="22"/>
      <c r="C141" s="22"/>
      <c r="E141" s="22"/>
      <c r="F141" s="22"/>
      <c r="G141" s="22"/>
      <c r="H141" s="22"/>
      <c r="L141" s="22"/>
      <c r="M141" s="22"/>
      <c r="N141" s="22"/>
      <c r="O141" s="22"/>
    </row>
    <row r="142" spans="1:15" x14ac:dyDescent="0.25">
      <c r="A142" s="22"/>
      <c r="B142" s="22"/>
      <c r="C142" s="22"/>
      <c r="E142" s="22"/>
      <c r="F142" s="22"/>
      <c r="G142" s="22"/>
      <c r="H142" s="22"/>
      <c r="L142" s="22"/>
      <c r="M142" s="22"/>
      <c r="N142" s="22"/>
      <c r="O142" s="22"/>
    </row>
    <row r="143" spans="1:15" x14ac:dyDescent="0.25">
      <c r="A143" s="22"/>
      <c r="B143" s="22"/>
      <c r="C143" s="22"/>
      <c r="E143" s="22"/>
      <c r="F143" s="22"/>
      <c r="G143" s="22"/>
      <c r="H143" s="22"/>
      <c r="L143" s="22"/>
      <c r="M143" s="22"/>
      <c r="N143" s="22"/>
      <c r="O143" s="22"/>
    </row>
    <row r="144" spans="1:15" x14ac:dyDescent="0.25">
      <c r="A144" s="22"/>
      <c r="B144" s="22"/>
      <c r="C144" s="22"/>
      <c r="E144" s="22"/>
      <c r="F144" s="22"/>
      <c r="G144" s="22"/>
      <c r="H144" s="22"/>
      <c r="L144" s="22"/>
      <c r="M144" s="22"/>
      <c r="N144" s="22"/>
      <c r="O144" s="22"/>
    </row>
    <row r="145" spans="1:15" x14ac:dyDescent="0.25">
      <c r="A145" s="22"/>
      <c r="B145" s="22"/>
      <c r="C145" s="22"/>
      <c r="E145" s="22"/>
      <c r="F145" s="22"/>
      <c r="G145" s="22"/>
      <c r="H145" s="22"/>
      <c r="L145" s="22"/>
      <c r="M145" s="22"/>
      <c r="N145" s="22"/>
      <c r="O145" s="22"/>
    </row>
    <row r="146" spans="1:15" x14ac:dyDescent="0.25">
      <c r="A146" s="22"/>
      <c r="B146" s="22"/>
      <c r="C146" s="22"/>
      <c r="E146" s="22"/>
      <c r="F146" s="22"/>
      <c r="G146" s="22"/>
      <c r="H146" s="22"/>
      <c r="L146" s="22"/>
      <c r="M146" s="22"/>
      <c r="N146" s="22"/>
      <c r="O146" s="22"/>
    </row>
    <row r="147" spans="1:15" x14ac:dyDescent="0.25">
      <c r="A147" s="22"/>
      <c r="B147" s="22"/>
      <c r="C147" s="22"/>
      <c r="E147" s="22"/>
      <c r="F147" s="22"/>
      <c r="G147" s="22"/>
      <c r="H147" s="22"/>
      <c r="L147" s="22"/>
      <c r="M147" s="22"/>
      <c r="N147" s="22"/>
      <c r="O147" s="22"/>
    </row>
    <row r="148" spans="1:15" x14ac:dyDescent="0.25">
      <c r="A148" s="22"/>
      <c r="B148" s="22"/>
      <c r="C148" s="22"/>
      <c r="E148" s="22"/>
      <c r="F148" s="22"/>
      <c r="G148" s="22"/>
      <c r="H148" s="22"/>
      <c r="L148" s="22"/>
      <c r="M148" s="22"/>
      <c r="N148" s="22"/>
      <c r="O148" s="22"/>
    </row>
    <row r="149" spans="1:15" x14ac:dyDescent="0.25">
      <c r="A149" s="22"/>
      <c r="B149" s="22"/>
      <c r="C149" s="22"/>
      <c r="E149" s="22"/>
      <c r="F149" s="22"/>
      <c r="G149" s="22"/>
      <c r="H149" s="22"/>
      <c r="L149" s="22"/>
      <c r="M149" s="22"/>
      <c r="N149" s="22"/>
      <c r="O149" s="22"/>
    </row>
    <row r="150" spans="1:15" x14ac:dyDescent="0.25">
      <c r="A150" s="22"/>
      <c r="B150" s="22"/>
      <c r="C150" s="22"/>
      <c r="E150" s="22"/>
      <c r="F150" s="22"/>
      <c r="G150" s="22"/>
      <c r="H150" s="22"/>
      <c r="L150" s="22"/>
      <c r="M150" s="22"/>
      <c r="N150" s="22"/>
      <c r="O150" s="22"/>
    </row>
    <row r="151" spans="1:15" x14ac:dyDescent="0.25">
      <c r="A151" s="22"/>
      <c r="B151" s="22"/>
      <c r="C151" s="22"/>
      <c r="E151" s="22"/>
      <c r="F151" s="22"/>
      <c r="G151" s="22"/>
      <c r="H151" s="22"/>
      <c r="L151" s="22"/>
      <c r="M151" s="22"/>
      <c r="N151" s="22"/>
      <c r="O151" s="22"/>
    </row>
    <row r="152" spans="1:15" x14ac:dyDescent="0.25">
      <c r="A152" s="22"/>
      <c r="B152" s="22"/>
      <c r="C152" s="22"/>
      <c r="E152" s="22"/>
      <c r="F152" s="22"/>
      <c r="G152" s="22"/>
      <c r="H152" s="22"/>
      <c r="L152" s="22"/>
      <c r="M152" s="22"/>
      <c r="N152" s="22"/>
      <c r="O152" s="22"/>
    </row>
    <row r="153" spans="1:15" x14ac:dyDescent="0.25">
      <c r="A153" s="22"/>
      <c r="B153" s="22"/>
      <c r="C153" s="22"/>
      <c r="E153" s="22"/>
      <c r="F153" s="22"/>
      <c r="G153" s="22"/>
      <c r="H153" s="22"/>
      <c r="L153" s="22"/>
      <c r="M153" s="22"/>
      <c r="N153" s="22"/>
      <c r="O153" s="22"/>
    </row>
    <row r="154" spans="1:15" x14ac:dyDescent="0.25">
      <c r="A154" s="22"/>
      <c r="B154" s="22"/>
      <c r="C154" s="22"/>
      <c r="E154" s="22"/>
      <c r="F154" s="22"/>
      <c r="G154" s="22"/>
      <c r="H154" s="22"/>
      <c r="L154" s="22"/>
      <c r="M154" s="22"/>
      <c r="N154" s="22"/>
      <c r="O154" s="22"/>
    </row>
    <row r="155" spans="1:15" x14ac:dyDescent="0.25">
      <c r="A155" s="22"/>
      <c r="B155" s="22"/>
      <c r="C155" s="22"/>
      <c r="E155" s="22"/>
      <c r="F155" s="22"/>
      <c r="G155" s="22"/>
      <c r="H155" s="22"/>
      <c r="L155" s="22"/>
      <c r="M155" s="22"/>
      <c r="N155" s="22"/>
      <c r="O155" s="22"/>
    </row>
    <row r="156" spans="1:15" x14ac:dyDescent="0.25">
      <c r="A156" s="22"/>
      <c r="B156" s="22"/>
      <c r="C156" s="22"/>
      <c r="E156" s="22"/>
      <c r="F156" s="22"/>
      <c r="G156" s="22"/>
      <c r="H156" s="22"/>
      <c r="L156" s="22"/>
      <c r="M156" s="22"/>
      <c r="N156" s="22"/>
      <c r="O156" s="22"/>
    </row>
    <row r="157" spans="1:15" x14ac:dyDescent="0.25">
      <c r="A157" s="22"/>
      <c r="B157" s="22"/>
      <c r="C157" s="22"/>
      <c r="E157" s="22"/>
      <c r="F157" s="22"/>
      <c r="G157" s="22"/>
      <c r="H157" s="22"/>
      <c r="L157" s="22"/>
      <c r="M157" s="22"/>
      <c r="N157" s="22"/>
      <c r="O157" s="22"/>
    </row>
    <row r="158" spans="1:15" x14ac:dyDescent="0.25">
      <c r="A158" s="22"/>
      <c r="B158" s="22"/>
      <c r="C158" s="22"/>
      <c r="E158" s="22"/>
      <c r="F158" s="22"/>
      <c r="G158" s="22"/>
      <c r="H158" s="22"/>
      <c r="L158" s="22"/>
      <c r="M158" s="22"/>
      <c r="N158" s="22"/>
      <c r="O158" s="22"/>
    </row>
    <row r="159" spans="1:15" x14ac:dyDescent="0.25">
      <c r="A159" s="22"/>
      <c r="B159" s="22"/>
      <c r="C159" s="22"/>
      <c r="E159" s="22"/>
      <c r="F159" s="22"/>
      <c r="G159" s="22"/>
      <c r="H159" s="22"/>
      <c r="L159" s="22"/>
      <c r="M159" s="22"/>
      <c r="N159" s="22"/>
      <c r="O159" s="22"/>
    </row>
    <row r="160" spans="1:15" x14ac:dyDescent="0.25">
      <c r="A160" s="22"/>
      <c r="B160" s="22"/>
      <c r="C160" s="22"/>
      <c r="E160" s="22"/>
      <c r="F160" s="22"/>
      <c r="G160" s="22"/>
      <c r="H160" s="22"/>
      <c r="L160" s="22"/>
      <c r="M160" s="22"/>
      <c r="N160" s="22"/>
      <c r="O160" s="22"/>
    </row>
    <row r="161" spans="1:15" x14ac:dyDescent="0.25">
      <c r="A161" s="22"/>
      <c r="B161" s="22"/>
      <c r="C161" s="22"/>
      <c r="E161" s="22"/>
      <c r="F161" s="22"/>
      <c r="G161" s="22"/>
      <c r="H161" s="22"/>
      <c r="L161" s="22"/>
      <c r="M161" s="22"/>
      <c r="N161" s="22"/>
      <c r="O161" s="22"/>
    </row>
    <row r="162" spans="1:15" x14ac:dyDescent="0.25">
      <c r="A162" s="22"/>
      <c r="B162" s="22"/>
      <c r="C162" s="22"/>
      <c r="E162" s="22"/>
      <c r="F162" s="22"/>
      <c r="G162" s="22"/>
      <c r="H162" s="22"/>
      <c r="L162" s="22"/>
      <c r="M162" s="22"/>
      <c r="N162" s="22"/>
      <c r="O162" s="22"/>
    </row>
    <row r="163" spans="1:15" x14ac:dyDescent="0.25">
      <c r="A163" s="22"/>
      <c r="B163" s="22"/>
      <c r="C163" s="22"/>
      <c r="E163" s="22"/>
      <c r="F163" s="22"/>
      <c r="G163" s="22"/>
      <c r="H163" s="22"/>
      <c r="L163" s="22"/>
      <c r="M163" s="22"/>
      <c r="N163" s="22"/>
      <c r="O163" s="22"/>
    </row>
    <row r="164" spans="1:15" x14ac:dyDescent="0.25">
      <c r="A164" s="22"/>
      <c r="B164" s="22"/>
      <c r="C164" s="22"/>
      <c r="E164" s="22"/>
      <c r="F164" s="22"/>
      <c r="G164" s="22"/>
      <c r="H164" s="22"/>
      <c r="L164" s="22"/>
      <c r="M164" s="22"/>
      <c r="N164" s="22"/>
      <c r="O164" s="22"/>
    </row>
    <row r="165" spans="1:15" x14ac:dyDescent="0.25">
      <c r="A165" s="22"/>
      <c r="B165" s="22"/>
      <c r="C165" s="22"/>
      <c r="E165" s="22"/>
      <c r="F165" s="22"/>
      <c r="G165" s="22"/>
      <c r="H165" s="22"/>
      <c r="L165" s="22"/>
      <c r="M165" s="22"/>
      <c r="N165" s="22"/>
      <c r="O165" s="22"/>
    </row>
    <row r="166" spans="1:15" x14ac:dyDescent="0.25">
      <c r="A166" s="22"/>
      <c r="B166" s="22"/>
      <c r="C166" s="22"/>
      <c r="E166" s="22"/>
      <c r="F166" s="22"/>
      <c r="G166" s="22"/>
      <c r="H166" s="22"/>
      <c r="L166" s="22"/>
      <c r="M166" s="22"/>
      <c r="N166" s="22"/>
      <c r="O166" s="22"/>
    </row>
    <row r="167" spans="1:15" x14ac:dyDescent="0.25">
      <c r="A167" s="22"/>
      <c r="B167" s="22"/>
      <c r="C167" s="22"/>
      <c r="E167" s="22"/>
      <c r="F167" s="22"/>
      <c r="G167" s="22"/>
      <c r="H167" s="22"/>
      <c r="L167" s="22"/>
      <c r="M167" s="22"/>
      <c r="N167" s="22"/>
      <c r="O167" s="22"/>
    </row>
    <row r="168" spans="1:15" x14ac:dyDescent="0.25">
      <c r="A168" s="22"/>
      <c r="B168" s="22"/>
      <c r="C168" s="22"/>
      <c r="E168" s="22"/>
      <c r="F168" s="22"/>
      <c r="G168" s="22"/>
      <c r="H168" s="22"/>
      <c r="L168" s="22"/>
      <c r="M168" s="22"/>
      <c r="N168" s="22"/>
      <c r="O168" s="22"/>
    </row>
    <row r="169" spans="1:15" x14ac:dyDescent="0.25">
      <c r="A169" s="22"/>
      <c r="B169" s="22"/>
      <c r="C169" s="22"/>
      <c r="E169" s="22"/>
      <c r="F169" s="22"/>
      <c r="G169" s="22"/>
      <c r="H169" s="22"/>
      <c r="L169" s="22"/>
      <c r="M169" s="22"/>
      <c r="N169" s="22"/>
      <c r="O169" s="22"/>
    </row>
    <row r="170" spans="1:15" x14ac:dyDescent="0.25">
      <c r="A170" s="22"/>
      <c r="B170" s="22"/>
      <c r="C170" s="22"/>
      <c r="E170" s="22"/>
      <c r="F170" s="22"/>
      <c r="G170" s="22"/>
      <c r="H170" s="22"/>
      <c r="L170" s="22"/>
      <c r="M170" s="22"/>
      <c r="N170" s="22"/>
      <c r="O170" s="22"/>
    </row>
    <row r="171" spans="1:15" x14ac:dyDescent="0.25">
      <c r="A171" s="22"/>
      <c r="B171" s="22"/>
      <c r="C171" s="22"/>
      <c r="E171" s="22"/>
      <c r="F171" s="22"/>
      <c r="G171" s="22"/>
      <c r="H171" s="22"/>
      <c r="L171" s="22"/>
      <c r="M171" s="22"/>
      <c r="N171" s="22"/>
      <c r="O171" s="22"/>
    </row>
    <row r="172" spans="1:15" x14ac:dyDescent="0.25">
      <c r="A172" s="22"/>
      <c r="B172" s="22"/>
      <c r="C172" s="22"/>
      <c r="E172" s="22"/>
      <c r="F172" s="22"/>
      <c r="G172" s="22"/>
      <c r="H172" s="22"/>
      <c r="L172" s="22"/>
      <c r="M172" s="22"/>
      <c r="N172" s="22"/>
      <c r="O172" s="22"/>
    </row>
    <row r="173" spans="1:15" x14ac:dyDescent="0.25">
      <c r="A173" s="22"/>
      <c r="B173" s="22"/>
      <c r="C173" s="22"/>
      <c r="E173" s="22"/>
      <c r="F173" s="22"/>
      <c r="G173" s="22"/>
      <c r="H173" s="22"/>
      <c r="L173" s="22"/>
      <c r="M173" s="22"/>
      <c r="N173" s="22"/>
      <c r="O173" s="22"/>
    </row>
    <row r="174" spans="1:15" x14ac:dyDescent="0.25">
      <c r="A174" s="22"/>
      <c r="B174" s="22"/>
      <c r="C174" s="22"/>
      <c r="E174" s="22"/>
      <c r="F174" s="22"/>
      <c r="G174" s="22"/>
      <c r="H174" s="22"/>
      <c r="L174" s="22"/>
      <c r="M174" s="22"/>
      <c r="N174" s="22"/>
      <c r="O174" s="22"/>
    </row>
    <row r="175" spans="1:15" x14ac:dyDescent="0.25">
      <c r="A175" s="22"/>
      <c r="B175" s="22"/>
      <c r="C175" s="22"/>
      <c r="E175" s="22"/>
      <c r="F175" s="22"/>
      <c r="G175" s="22"/>
      <c r="H175" s="22"/>
      <c r="L175" s="22"/>
      <c r="M175" s="22"/>
      <c r="N175" s="22"/>
      <c r="O175" s="22"/>
    </row>
    <row r="176" spans="1:15" x14ac:dyDescent="0.25">
      <c r="A176" s="22"/>
      <c r="B176" s="22"/>
      <c r="C176" s="22"/>
      <c r="E176" s="22"/>
      <c r="F176" s="22"/>
      <c r="G176" s="22"/>
      <c r="H176" s="22"/>
      <c r="L176" s="22"/>
      <c r="M176" s="22"/>
      <c r="N176" s="22"/>
      <c r="O176" s="22"/>
    </row>
    <row r="177" spans="1:15" x14ac:dyDescent="0.25">
      <c r="A177" s="22"/>
      <c r="B177" s="22"/>
      <c r="C177" s="22"/>
      <c r="E177" s="22"/>
      <c r="F177" s="22"/>
      <c r="G177" s="22"/>
      <c r="H177" s="22"/>
      <c r="L177" s="22"/>
      <c r="M177" s="22"/>
      <c r="N177" s="22"/>
      <c r="O177" s="22"/>
    </row>
    <row r="178" spans="1:15" x14ac:dyDescent="0.25">
      <c r="A178" s="22"/>
      <c r="B178" s="22"/>
      <c r="C178" s="22"/>
      <c r="E178" s="22"/>
      <c r="F178" s="22"/>
      <c r="G178" s="22"/>
      <c r="H178" s="22"/>
      <c r="L178" s="22"/>
      <c r="M178" s="22"/>
      <c r="N178" s="22"/>
      <c r="O178" s="22"/>
    </row>
    <row r="179" spans="1:15" x14ac:dyDescent="0.25">
      <c r="A179" s="22"/>
      <c r="B179" s="22"/>
      <c r="C179" s="22"/>
      <c r="E179" s="22"/>
      <c r="F179" s="22"/>
      <c r="G179" s="22"/>
      <c r="H179" s="22"/>
      <c r="L179" s="22"/>
      <c r="M179" s="22"/>
      <c r="N179" s="22"/>
      <c r="O179" s="22"/>
    </row>
    <row r="180" spans="1:15" x14ac:dyDescent="0.25">
      <c r="A180" s="22"/>
      <c r="B180" s="22"/>
      <c r="C180" s="22"/>
      <c r="E180" s="22"/>
      <c r="F180" s="22"/>
      <c r="G180" s="22"/>
      <c r="H180" s="22"/>
      <c r="L180" s="22"/>
      <c r="M180" s="22"/>
      <c r="N180" s="22"/>
      <c r="O180" s="22"/>
    </row>
    <row r="181" spans="1:15" x14ac:dyDescent="0.25">
      <c r="A181" s="22"/>
      <c r="B181" s="22"/>
      <c r="C181" s="22"/>
      <c r="E181" s="22"/>
      <c r="F181" s="22"/>
      <c r="G181" s="22"/>
      <c r="H181" s="22"/>
      <c r="L181" s="22"/>
      <c r="M181" s="22"/>
      <c r="N181" s="22"/>
      <c r="O181" s="22"/>
    </row>
    <row r="182" spans="1:15" x14ac:dyDescent="0.25">
      <c r="A182" s="22"/>
      <c r="B182" s="22"/>
      <c r="C182" s="22"/>
      <c r="E182" s="22"/>
      <c r="F182" s="22"/>
      <c r="G182" s="22"/>
      <c r="H182" s="22"/>
      <c r="L182" s="22"/>
      <c r="M182" s="22"/>
      <c r="N182" s="22"/>
      <c r="O182" s="22"/>
    </row>
    <row r="183" spans="1:15" x14ac:dyDescent="0.25">
      <c r="A183" s="22"/>
      <c r="B183" s="22"/>
      <c r="C183" s="22"/>
      <c r="E183" s="22"/>
      <c r="F183" s="22"/>
      <c r="G183" s="22"/>
      <c r="H183" s="22"/>
      <c r="L183" s="22"/>
      <c r="M183" s="22"/>
      <c r="N183" s="22"/>
      <c r="O183" s="22"/>
    </row>
    <row r="184" spans="1:15" x14ac:dyDescent="0.25">
      <c r="A184" s="22"/>
      <c r="B184" s="22"/>
      <c r="C184" s="22"/>
      <c r="E184" s="22"/>
      <c r="F184" s="22"/>
      <c r="G184" s="22"/>
      <c r="H184" s="22"/>
      <c r="L184" s="22"/>
      <c r="M184" s="22"/>
      <c r="N184" s="22"/>
      <c r="O184" s="22"/>
    </row>
    <row r="185" spans="1:15" x14ac:dyDescent="0.25">
      <c r="A185" s="22"/>
      <c r="B185" s="22"/>
      <c r="C185" s="22"/>
      <c r="E185" s="22"/>
      <c r="F185" s="22"/>
      <c r="G185" s="22"/>
      <c r="H185" s="22"/>
      <c r="L185" s="22"/>
      <c r="M185" s="22"/>
      <c r="N185" s="22"/>
      <c r="O185" s="22"/>
    </row>
    <row r="186" spans="1:15" x14ac:dyDescent="0.25">
      <c r="A186" s="22"/>
      <c r="B186" s="22"/>
      <c r="C186" s="22"/>
      <c r="E186" s="22"/>
      <c r="F186" s="22"/>
      <c r="G186" s="22"/>
      <c r="H186" s="22"/>
      <c r="L186" s="22"/>
      <c r="M186" s="22"/>
      <c r="N186" s="22"/>
      <c r="O186" s="22"/>
    </row>
    <row r="187" spans="1:15" x14ac:dyDescent="0.25">
      <c r="A187" s="22"/>
      <c r="B187" s="22"/>
      <c r="C187" s="22"/>
      <c r="E187" s="22"/>
      <c r="F187" s="22"/>
      <c r="G187" s="22"/>
      <c r="H187" s="22"/>
      <c r="L187" s="22"/>
      <c r="M187" s="22"/>
      <c r="N187" s="22"/>
      <c r="O187" s="22"/>
    </row>
    <row r="188" spans="1:15" x14ac:dyDescent="0.25">
      <c r="A188" s="22"/>
      <c r="B188" s="22"/>
      <c r="C188" s="22"/>
      <c r="E188" s="22"/>
      <c r="F188" s="22"/>
      <c r="G188" s="22"/>
      <c r="H188" s="22"/>
      <c r="L188" s="22"/>
      <c r="M188" s="22"/>
      <c r="N188" s="22"/>
      <c r="O188" s="22"/>
    </row>
    <row r="189" spans="1:15" x14ac:dyDescent="0.25">
      <c r="A189" s="22"/>
      <c r="B189" s="22"/>
      <c r="C189" s="22"/>
      <c r="E189" s="22"/>
      <c r="F189" s="22"/>
      <c r="G189" s="22"/>
      <c r="H189" s="22"/>
      <c r="L189" s="22"/>
      <c r="M189" s="22"/>
      <c r="N189" s="22"/>
      <c r="O189" s="22"/>
    </row>
    <row r="190" spans="1:15" x14ac:dyDescent="0.25">
      <c r="A190" s="22"/>
      <c r="B190" s="22"/>
      <c r="C190" s="22"/>
      <c r="E190" s="22"/>
      <c r="F190" s="22"/>
      <c r="G190" s="22"/>
      <c r="H190" s="22"/>
      <c r="L190" s="22"/>
      <c r="M190" s="22"/>
      <c r="N190" s="22"/>
      <c r="O190" s="22"/>
    </row>
    <row r="191" spans="1:15" x14ac:dyDescent="0.25">
      <c r="A191" s="22"/>
      <c r="B191" s="22"/>
      <c r="C191" s="22"/>
      <c r="E191" s="22"/>
      <c r="F191" s="22"/>
      <c r="G191" s="22"/>
      <c r="H191" s="22"/>
      <c r="L191" s="22"/>
      <c r="M191" s="22"/>
      <c r="N191" s="22"/>
      <c r="O191" s="22"/>
    </row>
    <row r="192" spans="1:15" x14ac:dyDescent="0.25">
      <c r="A192" s="22"/>
      <c r="B192" s="22"/>
      <c r="C192" s="22"/>
      <c r="E192" s="22"/>
      <c r="F192" s="22"/>
      <c r="G192" s="22"/>
      <c r="H192" s="22"/>
      <c r="L192" s="22"/>
      <c r="M192" s="22"/>
      <c r="N192" s="22"/>
      <c r="O192" s="22"/>
    </row>
    <row r="193" spans="1:15" x14ac:dyDescent="0.25">
      <c r="A193" s="22"/>
      <c r="B193" s="22"/>
      <c r="C193" s="22"/>
      <c r="E193" s="22"/>
      <c r="F193" s="22"/>
      <c r="G193" s="22"/>
      <c r="H193" s="22"/>
      <c r="L193" s="22"/>
      <c r="M193" s="22"/>
      <c r="N193" s="22"/>
      <c r="O193" s="22"/>
    </row>
    <row r="194" spans="1:15" x14ac:dyDescent="0.25">
      <c r="A194" s="22"/>
      <c r="B194" s="22"/>
      <c r="C194" s="22"/>
      <c r="E194" s="22"/>
      <c r="F194" s="22"/>
      <c r="G194" s="22"/>
      <c r="H194" s="22"/>
      <c r="L194" s="22"/>
      <c r="M194" s="22"/>
      <c r="N194" s="22"/>
      <c r="O194" s="22"/>
    </row>
    <row r="195" spans="1:15" x14ac:dyDescent="0.25">
      <c r="A195" s="22"/>
      <c r="B195" s="22"/>
      <c r="C195" s="22"/>
      <c r="E195" s="22"/>
      <c r="F195" s="22"/>
      <c r="G195" s="22"/>
      <c r="H195" s="22"/>
      <c r="L195" s="22"/>
      <c r="M195" s="22"/>
      <c r="N195" s="22"/>
      <c r="O195" s="22"/>
    </row>
    <row r="196" spans="1:15" x14ac:dyDescent="0.25">
      <c r="A196" s="22"/>
      <c r="B196" s="22"/>
      <c r="C196" s="22"/>
      <c r="E196" s="22"/>
      <c r="F196" s="22"/>
      <c r="G196" s="22"/>
      <c r="H196" s="22"/>
      <c r="L196" s="22"/>
      <c r="M196" s="22"/>
      <c r="N196" s="22"/>
      <c r="O196" s="22"/>
    </row>
    <row r="197" spans="1:15" x14ac:dyDescent="0.25">
      <c r="A197" s="22"/>
      <c r="B197" s="22"/>
      <c r="C197" s="22"/>
      <c r="E197" s="22"/>
      <c r="F197" s="22"/>
      <c r="G197" s="22"/>
      <c r="H197" s="22"/>
      <c r="L197" s="22"/>
      <c r="M197" s="22"/>
      <c r="N197" s="22"/>
      <c r="O197" s="22"/>
    </row>
    <row r="198" spans="1:15" x14ac:dyDescent="0.25">
      <c r="A198" s="22"/>
      <c r="B198" s="22"/>
      <c r="C198" s="22"/>
      <c r="E198" s="22"/>
      <c r="F198" s="22"/>
      <c r="G198" s="22"/>
      <c r="H198" s="22"/>
      <c r="L198" s="22"/>
      <c r="M198" s="22"/>
      <c r="N198" s="22"/>
      <c r="O198" s="22"/>
    </row>
    <row r="199" spans="1:15" x14ac:dyDescent="0.25">
      <c r="A199" s="22"/>
      <c r="B199" s="22"/>
      <c r="C199" s="22"/>
      <c r="E199" s="22"/>
      <c r="F199" s="22"/>
      <c r="G199" s="22"/>
      <c r="H199" s="22"/>
      <c r="L199" s="22"/>
      <c r="M199" s="22"/>
      <c r="N199" s="22"/>
      <c r="O199" s="22"/>
    </row>
    <row r="200" spans="1:15" x14ac:dyDescent="0.25">
      <c r="A200" s="22"/>
      <c r="B200" s="22"/>
      <c r="C200" s="22"/>
      <c r="E200" s="22"/>
      <c r="F200" s="22"/>
      <c r="G200" s="22"/>
      <c r="H200" s="22"/>
      <c r="L200" s="22"/>
      <c r="M200" s="22"/>
      <c r="N200" s="22"/>
      <c r="O200" s="22"/>
    </row>
    <row r="201" spans="1:15" x14ac:dyDescent="0.25">
      <c r="A201" s="22"/>
      <c r="B201" s="22"/>
      <c r="C201" s="22"/>
      <c r="E201" s="22"/>
      <c r="F201" s="22"/>
      <c r="G201" s="22"/>
      <c r="H201" s="22"/>
      <c r="L201" s="22"/>
      <c r="M201" s="22"/>
      <c r="N201" s="22"/>
      <c r="O201" s="22"/>
    </row>
    <row r="202" spans="1:15" x14ac:dyDescent="0.25">
      <c r="A202" s="22"/>
      <c r="B202" s="22"/>
      <c r="C202" s="22"/>
      <c r="E202" s="22"/>
      <c r="F202" s="22"/>
      <c r="G202" s="22"/>
      <c r="H202" s="22"/>
      <c r="L202" s="22"/>
      <c r="M202" s="22"/>
      <c r="N202" s="22"/>
      <c r="O202" s="22"/>
    </row>
    <row r="203" spans="1:15" x14ac:dyDescent="0.25">
      <c r="A203" s="22"/>
      <c r="B203" s="22"/>
      <c r="C203" s="22"/>
      <c r="E203" s="22"/>
      <c r="F203" s="22"/>
      <c r="G203" s="22"/>
      <c r="H203" s="22"/>
      <c r="L203" s="22"/>
      <c r="M203" s="22"/>
      <c r="N203" s="22"/>
      <c r="O203" s="22"/>
    </row>
    <row r="204" spans="1:15" x14ac:dyDescent="0.25">
      <c r="A204" s="22"/>
      <c r="B204" s="22"/>
      <c r="C204" s="22"/>
      <c r="E204" s="22"/>
      <c r="F204" s="22"/>
      <c r="G204" s="22"/>
      <c r="H204" s="22"/>
      <c r="L204" s="22"/>
      <c r="M204" s="22"/>
      <c r="N204" s="22"/>
      <c r="O204" s="22"/>
    </row>
    <row r="205" spans="1:15" x14ac:dyDescent="0.25">
      <c r="A205" s="22"/>
      <c r="B205" s="22"/>
      <c r="C205" s="22"/>
      <c r="E205" s="22"/>
      <c r="F205" s="22"/>
      <c r="G205" s="22"/>
      <c r="H205" s="22"/>
      <c r="L205" s="22"/>
      <c r="M205" s="22"/>
      <c r="N205" s="22"/>
      <c r="O205" s="22"/>
    </row>
    <row r="206" spans="1:15" x14ac:dyDescent="0.25">
      <c r="A206" s="22"/>
      <c r="B206" s="22"/>
      <c r="C206" s="22"/>
      <c r="E206" s="22"/>
      <c r="F206" s="22"/>
      <c r="G206" s="22"/>
      <c r="H206" s="22"/>
      <c r="L206" s="22"/>
      <c r="M206" s="22"/>
      <c r="N206" s="22"/>
      <c r="O206" s="22"/>
    </row>
    <row r="207" spans="1:15" x14ac:dyDescent="0.25">
      <c r="A207" s="22"/>
      <c r="B207" s="22"/>
      <c r="C207" s="22"/>
      <c r="E207" s="22"/>
      <c r="F207" s="22"/>
      <c r="G207" s="22"/>
      <c r="H207" s="22"/>
      <c r="L207" s="22"/>
      <c r="M207" s="22"/>
      <c r="N207" s="22"/>
      <c r="O207" s="22"/>
    </row>
    <row r="208" spans="1:15" x14ac:dyDescent="0.25">
      <c r="A208" s="22"/>
      <c r="B208" s="22"/>
      <c r="C208" s="22"/>
      <c r="E208" s="22"/>
      <c r="F208" s="22"/>
      <c r="G208" s="22"/>
      <c r="H208" s="22"/>
      <c r="L208" s="22"/>
      <c r="M208" s="22"/>
      <c r="N208" s="22"/>
      <c r="O208" s="22"/>
    </row>
    <row r="209" spans="1:15" x14ac:dyDescent="0.25">
      <c r="A209" s="22"/>
      <c r="B209" s="22"/>
      <c r="C209" s="22"/>
      <c r="E209" s="22"/>
      <c r="F209" s="22"/>
      <c r="G209" s="22"/>
      <c r="H209" s="22"/>
      <c r="L209" s="22"/>
      <c r="M209" s="22"/>
      <c r="N209" s="22"/>
      <c r="O209" s="22"/>
    </row>
    <row r="210" spans="1:15" x14ac:dyDescent="0.25">
      <c r="A210" s="22"/>
      <c r="B210" s="22"/>
      <c r="C210" s="22"/>
      <c r="E210" s="22"/>
      <c r="F210" s="22"/>
      <c r="G210" s="22"/>
      <c r="H210" s="22"/>
      <c r="L210" s="22"/>
      <c r="M210" s="22"/>
      <c r="N210" s="22"/>
      <c r="O210" s="22"/>
    </row>
    <row r="211" spans="1:15" x14ac:dyDescent="0.25">
      <c r="A211" s="22"/>
      <c r="B211" s="22"/>
      <c r="C211" s="22"/>
      <c r="E211" s="22"/>
      <c r="F211" s="22"/>
      <c r="G211" s="22"/>
      <c r="H211" s="22"/>
      <c r="L211" s="22"/>
      <c r="M211" s="22"/>
      <c r="N211" s="22"/>
      <c r="O211" s="22"/>
    </row>
    <row r="212" spans="1:15" x14ac:dyDescent="0.25">
      <c r="A212" s="22"/>
      <c r="B212" s="22"/>
      <c r="C212" s="22"/>
      <c r="E212" s="22"/>
      <c r="F212" s="22"/>
      <c r="G212" s="22"/>
      <c r="H212" s="22"/>
      <c r="L212" s="22"/>
      <c r="M212" s="22"/>
      <c r="N212" s="22"/>
      <c r="O212" s="22"/>
    </row>
    <row r="213" spans="1:15" x14ac:dyDescent="0.25">
      <c r="A213" s="22"/>
      <c r="B213" s="22"/>
      <c r="C213" s="22"/>
      <c r="E213" s="22"/>
      <c r="F213" s="22"/>
      <c r="G213" s="22"/>
      <c r="H213" s="22"/>
      <c r="L213" s="22"/>
      <c r="M213" s="22"/>
      <c r="N213" s="22"/>
      <c r="O213" s="22"/>
    </row>
    <row r="214" spans="1:15" x14ac:dyDescent="0.25">
      <c r="A214" s="22"/>
      <c r="B214" s="22"/>
      <c r="C214" s="22"/>
      <c r="E214" s="22"/>
      <c r="F214" s="22"/>
      <c r="G214" s="22"/>
      <c r="H214" s="22"/>
      <c r="L214" s="22"/>
      <c r="M214" s="22"/>
      <c r="N214" s="22"/>
      <c r="O214" s="22"/>
    </row>
    <row r="215" spans="1:15" x14ac:dyDescent="0.25">
      <c r="A215" s="22"/>
      <c r="B215" s="22"/>
      <c r="C215" s="22"/>
      <c r="E215" s="22"/>
      <c r="F215" s="22"/>
      <c r="G215" s="22"/>
      <c r="H215" s="22"/>
      <c r="L215" s="22"/>
      <c r="M215" s="22"/>
      <c r="N215" s="22"/>
      <c r="O215" s="22"/>
    </row>
    <row r="216" spans="1:15" x14ac:dyDescent="0.25">
      <c r="A216" s="22"/>
      <c r="B216" s="22"/>
      <c r="C216" s="22"/>
      <c r="E216" s="22"/>
      <c r="F216" s="22"/>
      <c r="G216" s="22"/>
      <c r="H216" s="22"/>
      <c r="L216" s="22"/>
      <c r="M216" s="22"/>
      <c r="N216" s="22"/>
      <c r="O216" s="22"/>
    </row>
    <row r="217" spans="1:15" x14ac:dyDescent="0.25">
      <c r="A217" s="22"/>
      <c r="B217" s="22"/>
      <c r="C217" s="22"/>
      <c r="E217" s="22"/>
      <c r="F217" s="22"/>
      <c r="G217" s="22"/>
      <c r="H217" s="22"/>
      <c r="L217" s="22"/>
      <c r="M217" s="22"/>
      <c r="N217" s="22"/>
      <c r="O217" s="22"/>
    </row>
    <row r="218" spans="1:15" x14ac:dyDescent="0.25">
      <c r="A218" s="22"/>
      <c r="B218" s="22"/>
      <c r="C218" s="22"/>
      <c r="E218" s="22"/>
      <c r="F218" s="22"/>
      <c r="G218" s="22"/>
      <c r="H218" s="22"/>
      <c r="L218" s="22"/>
      <c r="M218" s="22"/>
      <c r="N218" s="22"/>
      <c r="O218" s="22"/>
    </row>
    <row r="219" spans="1:15" x14ac:dyDescent="0.25">
      <c r="A219" s="22"/>
      <c r="B219" s="22"/>
      <c r="C219" s="22"/>
      <c r="E219" s="22"/>
      <c r="F219" s="22"/>
      <c r="G219" s="22"/>
      <c r="H219" s="22"/>
      <c r="L219" s="22"/>
      <c r="M219" s="22"/>
      <c r="N219" s="22"/>
      <c r="O219" s="22"/>
    </row>
    <row r="220" spans="1:15" x14ac:dyDescent="0.25">
      <c r="A220" s="22"/>
      <c r="B220" s="22"/>
      <c r="C220" s="22"/>
      <c r="E220" s="22"/>
      <c r="F220" s="22"/>
      <c r="G220" s="22"/>
      <c r="H220" s="22"/>
      <c r="L220" s="22"/>
      <c r="M220" s="22"/>
      <c r="N220" s="22"/>
      <c r="O220" s="22"/>
    </row>
    <row r="221" spans="1:15" x14ac:dyDescent="0.25">
      <c r="A221" s="22"/>
      <c r="B221" s="22"/>
      <c r="C221" s="22"/>
      <c r="E221" s="22"/>
      <c r="F221" s="22"/>
      <c r="G221" s="22"/>
      <c r="H221" s="22"/>
      <c r="L221" s="22"/>
      <c r="M221" s="22"/>
      <c r="N221" s="22"/>
      <c r="O221" s="22"/>
    </row>
    <row r="222" spans="1:15" x14ac:dyDescent="0.25">
      <c r="A222" s="22"/>
      <c r="B222" s="22"/>
      <c r="C222" s="22"/>
      <c r="E222" s="22"/>
      <c r="F222" s="22"/>
      <c r="G222" s="22"/>
      <c r="H222" s="22"/>
      <c r="L222" s="22"/>
      <c r="M222" s="22"/>
      <c r="N222" s="22"/>
      <c r="O222" s="22"/>
    </row>
    <row r="223" spans="1:15" x14ac:dyDescent="0.25">
      <c r="A223" s="22"/>
      <c r="B223" s="22"/>
      <c r="C223" s="22"/>
      <c r="E223" s="22"/>
      <c r="F223" s="22"/>
      <c r="G223" s="22"/>
      <c r="H223" s="22"/>
      <c r="L223" s="22"/>
      <c r="M223" s="22"/>
      <c r="N223" s="22"/>
      <c r="O223" s="22"/>
    </row>
    <row r="224" spans="1:15" x14ac:dyDescent="0.25">
      <c r="A224" s="22"/>
      <c r="B224" s="22"/>
      <c r="C224" s="22"/>
      <c r="E224" s="22"/>
      <c r="F224" s="22"/>
      <c r="G224" s="22"/>
      <c r="H224" s="22"/>
      <c r="L224" s="22"/>
      <c r="M224" s="22"/>
      <c r="N224" s="22"/>
      <c r="O224" s="22"/>
    </row>
    <row r="225" spans="1:15" x14ac:dyDescent="0.25">
      <c r="A225" s="22"/>
      <c r="B225" s="22"/>
      <c r="C225" s="22"/>
      <c r="E225" s="22"/>
      <c r="F225" s="22"/>
      <c r="G225" s="22"/>
      <c r="H225" s="22"/>
      <c r="L225" s="22"/>
      <c r="M225" s="22"/>
      <c r="N225" s="22"/>
      <c r="O225" s="22"/>
    </row>
    <row r="226" spans="1:15" x14ac:dyDescent="0.25">
      <c r="A226" s="22"/>
      <c r="B226" s="22"/>
      <c r="C226" s="22"/>
      <c r="E226" s="22"/>
      <c r="F226" s="22"/>
      <c r="G226" s="22"/>
      <c r="H226" s="22"/>
      <c r="L226" s="22"/>
      <c r="M226" s="22"/>
      <c r="N226" s="22"/>
      <c r="O226" s="22"/>
    </row>
    <row r="227" spans="1:15" x14ac:dyDescent="0.25">
      <c r="A227" s="22"/>
      <c r="B227" s="22"/>
      <c r="C227" s="22"/>
      <c r="E227" s="22"/>
      <c r="F227" s="22"/>
      <c r="G227" s="22"/>
      <c r="H227" s="22"/>
      <c r="L227" s="22"/>
      <c r="M227" s="22"/>
      <c r="N227" s="22"/>
      <c r="O227" s="22"/>
    </row>
    <row r="228" spans="1:15" x14ac:dyDescent="0.25">
      <c r="A228" s="22"/>
      <c r="B228" s="22"/>
      <c r="C228" s="22"/>
      <c r="E228" s="22"/>
      <c r="F228" s="22"/>
      <c r="G228" s="22"/>
      <c r="H228" s="22"/>
      <c r="L228" s="22"/>
      <c r="M228" s="22"/>
      <c r="N228" s="22"/>
      <c r="O228" s="22"/>
    </row>
    <row r="229" spans="1:15" x14ac:dyDescent="0.25">
      <c r="A229" s="22"/>
      <c r="B229" s="22"/>
      <c r="C229" s="22"/>
      <c r="E229" s="22"/>
      <c r="F229" s="22"/>
      <c r="G229" s="22"/>
      <c r="H229" s="22"/>
      <c r="L229" s="22"/>
      <c r="M229" s="22"/>
      <c r="N229" s="22"/>
      <c r="O229" s="22"/>
    </row>
    <row r="230" spans="1:15" x14ac:dyDescent="0.25">
      <c r="A230" s="22"/>
      <c r="B230" s="22"/>
      <c r="C230" s="22"/>
      <c r="E230" s="22"/>
      <c r="F230" s="22"/>
      <c r="G230" s="22"/>
      <c r="H230" s="22"/>
      <c r="L230" s="22"/>
      <c r="M230" s="22"/>
      <c r="N230" s="22"/>
      <c r="O230" s="22"/>
    </row>
    <row r="231" spans="1:15" x14ac:dyDescent="0.25">
      <c r="A231" s="22"/>
      <c r="B231" s="22"/>
      <c r="C231" s="22"/>
      <c r="E231" s="22"/>
      <c r="F231" s="22"/>
      <c r="G231" s="22"/>
      <c r="H231" s="22"/>
      <c r="L231" s="22"/>
      <c r="M231" s="22"/>
      <c r="N231" s="22"/>
      <c r="O231" s="22"/>
    </row>
    <row r="232" spans="1:15" x14ac:dyDescent="0.25">
      <c r="A232" s="22"/>
      <c r="B232" s="22"/>
      <c r="C232" s="22"/>
      <c r="E232" s="22"/>
      <c r="F232" s="22"/>
      <c r="G232" s="22"/>
      <c r="H232" s="22"/>
      <c r="L232" s="22"/>
      <c r="M232" s="22"/>
      <c r="N232" s="22"/>
      <c r="O232" s="22"/>
    </row>
    <row r="233" spans="1:15" x14ac:dyDescent="0.25">
      <c r="A233" s="22"/>
      <c r="B233" s="22"/>
      <c r="C233" s="22"/>
      <c r="E233" s="22"/>
      <c r="F233" s="22"/>
      <c r="G233" s="22"/>
      <c r="H233" s="22"/>
      <c r="L233" s="22"/>
      <c r="M233" s="22"/>
      <c r="N233" s="22"/>
      <c r="O233" s="22"/>
    </row>
    <row r="234" spans="1:15" x14ac:dyDescent="0.25">
      <c r="A234" s="22"/>
      <c r="B234" s="22"/>
      <c r="C234" s="22"/>
      <c r="E234" s="22"/>
      <c r="F234" s="22"/>
      <c r="G234" s="22"/>
      <c r="H234" s="22"/>
      <c r="L234" s="22"/>
      <c r="M234" s="22"/>
      <c r="N234" s="22"/>
      <c r="O234" s="22"/>
    </row>
    <row r="235" spans="1:15" x14ac:dyDescent="0.25">
      <c r="A235" s="22"/>
      <c r="B235" s="22"/>
      <c r="C235" s="22"/>
      <c r="E235" s="22"/>
      <c r="F235" s="22"/>
      <c r="G235" s="22"/>
      <c r="H235" s="22"/>
      <c r="L235" s="22"/>
      <c r="M235" s="22"/>
      <c r="N235" s="22"/>
      <c r="O235" s="22"/>
    </row>
    <row r="236" spans="1:15" x14ac:dyDescent="0.25">
      <c r="A236" s="22"/>
      <c r="B236" s="22"/>
      <c r="C236" s="22"/>
      <c r="E236" s="22"/>
      <c r="F236" s="22"/>
      <c r="G236" s="22"/>
      <c r="H236" s="22"/>
      <c r="L236" s="22"/>
      <c r="M236" s="22"/>
      <c r="N236" s="22"/>
      <c r="O236" s="22"/>
    </row>
    <row r="237" spans="1:15" x14ac:dyDescent="0.25">
      <c r="A237" s="22"/>
      <c r="B237" s="22"/>
      <c r="C237" s="22"/>
      <c r="E237" s="22"/>
      <c r="F237" s="22"/>
      <c r="G237" s="22"/>
      <c r="H237" s="22"/>
      <c r="L237" s="22"/>
      <c r="M237" s="22"/>
      <c r="N237" s="22"/>
      <c r="O237" s="22"/>
    </row>
    <row r="238" spans="1:15" x14ac:dyDescent="0.25">
      <c r="A238" s="22"/>
      <c r="B238" s="22"/>
      <c r="C238" s="22"/>
      <c r="E238" s="22"/>
      <c r="F238" s="22"/>
      <c r="G238" s="22"/>
      <c r="H238" s="22"/>
      <c r="L238" s="22"/>
      <c r="M238" s="22"/>
      <c r="N238" s="22"/>
      <c r="O238" s="22"/>
    </row>
    <row r="239" spans="1:15" x14ac:dyDescent="0.25">
      <c r="A239" s="22"/>
      <c r="B239" s="22"/>
      <c r="C239" s="22"/>
      <c r="E239" s="22"/>
      <c r="F239" s="22"/>
      <c r="G239" s="22"/>
      <c r="H239" s="22"/>
      <c r="L239" s="22"/>
      <c r="M239" s="22"/>
      <c r="N239" s="22"/>
      <c r="O239" s="22"/>
    </row>
    <row r="240" spans="1:15" x14ac:dyDescent="0.25">
      <c r="A240" s="22"/>
      <c r="B240" s="22"/>
      <c r="C240" s="22"/>
      <c r="E240" s="22"/>
      <c r="F240" s="22"/>
      <c r="G240" s="22"/>
      <c r="H240" s="22"/>
      <c r="L240" s="22"/>
      <c r="M240" s="22"/>
      <c r="N240" s="22"/>
      <c r="O240" s="22"/>
    </row>
    <row r="241" spans="1:15" x14ac:dyDescent="0.25">
      <c r="A241" s="22"/>
      <c r="B241" s="22"/>
      <c r="C241" s="22"/>
      <c r="E241" s="22"/>
      <c r="F241" s="22"/>
      <c r="G241" s="22"/>
      <c r="H241" s="22"/>
      <c r="L241" s="22"/>
      <c r="M241" s="22"/>
      <c r="N241" s="22"/>
      <c r="O241" s="22"/>
    </row>
    <row r="242" spans="1:15" x14ac:dyDescent="0.25">
      <c r="A242" s="22"/>
      <c r="B242" s="22"/>
      <c r="C242" s="22"/>
      <c r="E242" s="22"/>
      <c r="F242" s="22"/>
      <c r="G242" s="22"/>
      <c r="H242" s="22"/>
      <c r="L242" s="22"/>
      <c r="M242" s="22"/>
      <c r="N242" s="22"/>
      <c r="O242" s="22"/>
    </row>
    <row r="243" spans="1:15" x14ac:dyDescent="0.25">
      <c r="A243" s="22"/>
      <c r="B243" s="22"/>
      <c r="C243" s="22"/>
      <c r="E243" s="22"/>
      <c r="F243" s="22"/>
      <c r="G243" s="22"/>
      <c r="H243" s="22"/>
      <c r="L243" s="22"/>
      <c r="M243" s="22"/>
      <c r="N243" s="22"/>
      <c r="O243" s="22"/>
    </row>
    <row r="244" spans="1:15" x14ac:dyDescent="0.25">
      <c r="A244" s="22"/>
      <c r="B244" s="22"/>
      <c r="C244" s="22"/>
      <c r="E244" s="22"/>
      <c r="F244" s="22"/>
      <c r="G244" s="22"/>
      <c r="H244" s="22"/>
      <c r="L244" s="22"/>
      <c r="M244" s="22"/>
      <c r="N244" s="22"/>
      <c r="O244" s="22"/>
    </row>
    <row r="245" spans="1:15" x14ac:dyDescent="0.25">
      <c r="A245" s="22"/>
      <c r="B245" s="22"/>
      <c r="C245" s="22"/>
      <c r="E245" s="22"/>
      <c r="F245" s="22"/>
      <c r="G245" s="22"/>
      <c r="H245" s="22"/>
      <c r="L245" s="22"/>
      <c r="M245" s="22"/>
      <c r="N245" s="22"/>
      <c r="O245" s="22"/>
    </row>
    <row r="246" spans="1:15" x14ac:dyDescent="0.25">
      <c r="A246" s="22"/>
      <c r="B246" s="22"/>
      <c r="C246" s="22"/>
      <c r="E246" s="22"/>
      <c r="F246" s="22"/>
      <c r="G246" s="22"/>
      <c r="H246" s="22"/>
      <c r="L246" s="22"/>
      <c r="M246" s="22"/>
      <c r="N246" s="22"/>
      <c r="O246" s="22"/>
    </row>
    <row r="247" spans="1:15" x14ac:dyDescent="0.25">
      <c r="A247" s="22"/>
      <c r="B247" s="22"/>
      <c r="C247" s="22"/>
      <c r="E247" s="22"/>
      <c r="F247" s="22"/>
      <c r="G247" s="22"/>
      <c r="H247" s="22"/>
      <c r="L247" s="22"/>
      <c r="M247" s="22"/>
      <c r="N247" s="22"/>
      <c r="O247" s="22"/>
    </row>
    <row r="248" spans="1:15" x14ac:dyDescent="0.25">
      <c r="A248" s="22"/>
      <c r="B248" s="22"/>
      <c r="C248" s="22"/>
      <c r="E248" s="22"/>
      <c r="F248" s="22"/>
      <c r="G248" s="22"/>
      <c r="H248" s="22"/>
      <c r="L248" s="22"/>
      <c r="M248" s="22"/>
      <c r="N248" s="22"/>
      <c r="O248" s="22"/>
    </row>
    <row r="249" spans="1:15" x14ac:dyDescent="0.25">
      <c r="A249" s="22"/>
      <c r="B249" s="22"/>
      <c r="C249" s="22"/>
      <c r="E249" s="22"/>
      <c r="F249" s="22"/>
      <c r="G249" s="22"/>
      <c r="H249" s="22"/>
      <c r="L249" s="22"/>
      <c r="M249" s="22"/>
      <c r="N249" s="22"/>
      <c r="O249" s="22"/>
    </row>
    <row r="250" spans="1:15" x14ac:dyDescent="0.25">
      <c r="A250" s="22"/>
      <c r="B250" s="22"/>
      <c r="C250" s="22"/>
      <c r="E250" s="22"/>
      <c r="F250" s="22"/>
      <c r="G250" s="22"/>
      <c r="H250" s="22"/>
      <c r="L250" s="22"/>
      <c r="M250" s="22"/>
      <c r="N250" s="22"/>
      <c r="O250" s="22"/>
    </row>
  </sheetData>
  <phoneticPr fontId="17" type="noConversion"/>
  <hyperlinks>
    <hyperlink ref="C20" r:id="rId1" xr:uid="{00000000-0004-0000-0800-000000000000}"/>
    <hyperlink ref="C21" r:id="rId2" xr:uid="{00000000-0004-0000-0800-000001000000}"/>
    <hyperlink ref="C22" r:id="rId3" xr:uid="{00000000-0004-0000-0800-000002000000}"/>
    <hyperlink ref="C23" r:id="rId4" xr:uid="{00000000-0004-0000-0800-000003000000}"/>
    <hyperlink ref="C25" r:id="rId5" xr:uid="{00000000-0004-0000-0800-000004000000}"/>
    <hyperlink ref="C26" r:id="rId6" xr:uid="{00000000-0004-0000-0800-000005000000}"/>
    <hyperlink ref="C27" r:id="rId7" xr:uid="{00000000-0004-0000-0800-000006000000}"/>
    <hyperlink ref="C28" r:id="rId8" xr:uid="{00000000-0004-0000-0800-000007000000}"/>
    <hyperlink ref="C29" r:id="rId9" xr:uid="{00000000-0004-0000-0800-000008000000}"/>
    <hyperlink ref="C30" r:id="rId10" xr:uid="{00000000-0004-0000-0800-000009000000}"/>
    <hyperlink ref="C31" r:id="rId11" xr:uid="{00000000-0004-0000-0800-00000A000000}"/>
    <hyperlink ref="C32" r:id="rId12" xr:uid="{00000000-0004-0000-0800-00000B000000}"/>
    <hyperlink ref="C33" r:id="rId13" xr:uid="{00000000-0004-0000-0800-00000C000000}"/>
    <hyperlink ref="C34" r:id="rId14" xr:uid="{00000000-0004-0000-0800-00000D000000}"/>
    <hyperlink ref="C35" r:id="rId15" xr:uid="{00000000-0004-0000-0800-00000E000000}"/>
    <hyperlink ref="C36" r:id="rId16" xr:uid="{00000000-0004-0000-0800-00000F000000}"/>
    <hyperlink ref="C37" r:id="rId17" xr:uid="{00000000-0004-0000-0800-000010000000}"/>
    <hyperlink ref="C38" r:id="rId18" xr:uid="{00000000-0004-0000-0800-000011000000}"/>
    <hyperlink ref="C39" r:id="rId19" xr:uid="{00000000-0004-0000-0800-000012000000}"/>
    <hyperlink ref="C69" r:id="rId20" xr:uid="{00000000-0004-0000-0800-000013000000}"/>
    <hyperlink ref="C70" r:id="rId21" xr:uid="{00000000-0004-0000-0800-000014000000}"/>
    <hyperlink ref="C71" r:id="rId22" xr:uid="{00000000-0004-0000-0800-000015000000}"/>
    <hyperlink ref="C72" r:id="rId23" xr:uid="{00000000-0004-0000-0800-000016000000}"/>
    <hyperlink ref="C73" r:id="rId24" xr:uid="{00000000-0004-0000-0800-000017000000}"/>
    <hyperlink ref="C74" r:id="rId25" xr:uid="{00000000-0004-0000-0800-000018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Complete List-By Exchange</vt:lpstr>
      <vt:lpstr>IT</vt:lpstr>
      <vt:lpstr>Communications</vt:lpstr>
      <vt:lpstr>Consumer Discretionary</vt:lpstr>
      <vt:lpstr>Industrials</vt:lpstr>
      <vt:lpstr>Healthcare</vt:lpstr>
      <vt:lpstr>Energy</vt:lpstr>
      <vt:lpstr>Utilities</vt:lpstr>
      <vt:lpstr>Financials</vt:lpstr>
      <vt:lpstr>Companies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승헌 문</cp:lastModifiedBy>
  <dcterms:modified xsi:type="dcterms:W3CDTF">2023-10-06T02:25:38Z</dcterms:modified>
</cp:coreProperties>
</file>